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updateLinks="never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Titkárság\Desktop\Rendeletek 2020\5 ktvetés módosító\"/>
    </mc:Choice>
  </mc:AlternateContent>
  <xr:revisionPtr revIDLastSave="0" documentId="13_ncr:1_{5F06D27B-8ED2-4E7B-B7E3-D623B4A8D349}" xr6:coauthVersionLast="45" xr6:coauthVersionMax="45" xr10:uidLastSave="{00000000-0000-0000-0000-000000000000}"/>
  <bookViews>
    <workbookView xWindow="1005" yWindow="240" windowWidth="13740" windowHeight="15120" firstSheet="11" activeTab="12" xr2:uid="{00000000-000D-0000-FFFF-FFFF00000000}"/>
  </bookViews>
  <sheets>
    <sheet name="Címrend" sheetId="33" r:id="rId1"/>
    <sheet name="1.sz.mell. módosított" sheetId="1" r:id="rId2"/>
    <sheet name="2. sz. mell. módosított" sheetId="49" r:id="rId3"/>
    <sheet name="3.sz.mell. módosított" sheetId="48" r:id="rId4"/>
    <sheet name="4. sz.mell" sheetId="34" r:id="rId5"/>
    <sheet name="5.sz.mell" sheetId="9" r:id="rId6"/>
    <sheet name="6.sz.mell. módosított" sheetId="32" r:id="rId7"/>
    <sheet name="7.sz.mell." sheetId="11" r:id="rId8"/>
    <sheet name="8.sz.mell. " sheetId="13" r:id="rId9"/>
    <sheet name="9.sz.mell. módosított" sheetId="14" r:id="rId10"/>
    <sheet name="10.sz.mell. módosított" sheetId="17" r:id="rId11"/>
    <sheet name="11.sz.mell. módosított" sheetId="18" r:id="rId12"/>
    <sheet name="12.sz.mell. módosított" sheetId="36" r:id="rId13"/>
    <sheet name="13.sz.mell" sheetId="23" r:id="rId14"/>
    <sheet name="14.sz.mell" sheetId="26" r:id="rId15"/>
    <sheet name="15.sz.mell" sheetId="29" r:id="rId16"/>
    <sheet name="16.sz.mell" sheetId="25" r:id="rId17"/>
    <sheet name="17.sz.mell" sheetId="28" r:id="rId18"/>
    <sheet name="18.sz.mell" sheetId="24" r:id="rId19"/>
    <sheet name="19.sz.mell" sheetId="30" r:id="rId20"/>
    <sheet name="20. sz.mell" sheetId="31" r:id="rId21"/>
    <sheet name="21. sz. melléklet" sheetId="47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_1Excel_BuiltIn_Print_Area_1_1" localSheetId="11">#REF!</definedName>
    <definedName name="_1Excel_BuiltIn_Print_Area_1_1" localSheetId="4">#REF!</definedName>
    <definedName name="_1Excel_BuiltIn_Print_Area_1_1" localSheetId="9">#REF!</definedName>
    <definedName name="_1Excel_BuiltIn_Print_Area_1_1">#REF!</definedName>
    <definedName name="a">[1]Háttéradatok!$C$29:$AG$32</definedName>
    <definedName name="Állami" localSheetId="11">#REF!,#REF!</definedName>
    <definedName name="Állami" localSheetId="4">#REF!,#REF!</definedName>
    <definedName name="Állami" localSheetId="9">#REF!,#REF!</definedName>
    <definedName name="Állami">#REF!,#REF!</definedName>
    <definedName name="anyád" localSheetId="11">#REF!</definedName>
    <definedName name="anyád" localSheetId="4">#REF!</definedName>
    <definedName name="anyád" localSheetId="9">#REF!</definedName>
    <definedName name="anyád">#REF!</definedName>
    <definedName name="apád" localSheetId="11">#REF!</definedName>
    <definedName name="apád" localSheetId="4">#REF!</definedName>
    <definedName name="apád" localSheetId="9">#REF!</definedName>
    <definedName name="apád">#REF!</definedName>
    <definedName name="b" localSheetId="11">#REF!</definedName>
    <definedName name="b" localSheetId="4">#REF!</definedName>
    <definedName name="b" localSheetId="9">#REF!</definedName>
    <definedName name="b">#REF!</definedName>
    <definedName name="bbbbbb" localSheetId="11">#REF!</definedName>
    <definedName name="bbbbbb" localSheetId="4">#REF!</definedName>
    <definedName name="bbbbbb" localSheetId="9">#REF!</definedName>
    <definedName name="bbbbbb">#REF!</definedName>
    <definedName name="bbbbbbbbbbbbbbbbbb" localSheetId="11">#REF!</definedName>
    <definedName name="bbbbbbbbbbbbbbbbbb" localSheetId="4">#REF!</definedName>
    <definedName name="bbbbbbbbbbbbbbbbbb" localSheetId="9">#REF!</definedName>
    <definedName name="bbbbbbbbbbbbbbbbbb">#REF!</definedName>
    <definedName name="bhgtz" localSheetId="11">#REF!</definedName>
    <definedName name="bhgtz" localSheetId="4">#REF!</definedName>
    <definedName name="bhgtz" localSheetId="9">#REF!</definedName>
    <definedName name="bhgtz">#REF!</definedName>
    <definedName name="cccc" localSheetId="11">#REF!</definedName>
    <definedName name="cccc" localSheetId="4">#REF!</definedName>
    <definedName name="cccc" localSheetId="9">#REF!</definedName>
    <definedName name="cccc">#REF!</definedName>
    <definedName name="css" localSheetId="11">#REF!</definedName>
    <definedName name="css" localSheetId="4">#REF!</definedName>
    <definedName name="css" localSheetId="9">#REF!</definedName>
    <definedName name="css">#REF!</definedName>
    <definedName name="css_k">[2]Családsegítés!$C$27:$C$86</definedName>
    <definedName name="css_k_" localSheetId="11">#REF!</definedName>
    <definedName name="css_k_" localSheetId="4">#REF!</definedName>
    <definedName name="css_k_" localSheetId="9">#REF!</definedName>
    <definedName name="css_k_">#REF!</definedName>
    <definedName name="dddd" localSheetId="11">#REF!</definedName>
    <definedName name="dddd" localSheetId="4">#REF!</definedName>
    <definedName name="dddd" localSheetId="9">#REF!</definedName>
    <definedName name="dddd">#REF!</definedName>
    <definedName name="ddddd" localSheetId="11">#REF!,#REF!</definedName>
    <definedName name="ddddd" localSheetId="4">#REF!,#REF!</definedName>
    <definedName name="ddddd" localSheetId="9">#REF!,#REF!</definedName>
    <definedName name="ddddd">#REF!,#REF!</definedName>
    <definedName name="dddddd" localSheetId="11">#REF!</definedName>
    <definedName name="dddddd" localSheetId="4">#REF!</definedName>
    <definedName name="dddddd" localSheetId="9">#REF!</definedName>
    <definedName name="dddddd">#REF!</definedName>
    <definedName name="ddddddd" localSheetId="11">#REF!</definedName>
    <definedName name="ddddddd" localSheetId="4">#REF!</definedName>
    <definedName name="ddddddd" localSheetId="9">#REF!</definedName>
    <definedName name="ddddddd">#REF!</definedName>
    <definedName name="dfghhhhhjjdjertje" localSheetId="11">#REF!,#REF!</definedName>
    <definedName name="dfghhhhhjjdjertje" localSheetId="4">#REF!,#REF!</definedName>
    <definedName name="dfghhhhhjjdjertje" localSheetId="9">#REF!,#REF!</definedName>
    <definedName name="dfghhhhhjjdjertje">#REF!,#REF!</definedName>
    <definedName name="dsgjsg" localSheetId="11">#REF!</definedName>
    <definedName name="dsgjsg" localSheetId="4">#REF!</definedName>
    <definedName name="dsgjsg" localSheetId="9">#REF!</definedName>
    <definedName name="dsgjsg">#REF!</definedName>
    <definedName name="edba" localSheetId="11">#REF!</definedName>
    <definedName name="edba" localSheetId="4">#REF!</definedName>
    <definedName name="edba" localSheetId="9">#REF!</definedName>
    <definedName name="edba">#REF!</definedName>
    <definedName name="edcvfrtgb" localSheetId="11">#REF!</definedName>
    <definedName name="edcvfrtgb" localSheetId="4">#REF!</definedName>
    <definedName name="edcvfrtgb" localSheetId="9">#REF!</definedName>
    <definedName name="edcvfrtgb">#REF!</definedName>
    <definedName name="EDSE" localSheetId="11">#REF!</definedName>
    <definedName name="EDSE" localSheetId="4">#REF!</definedName>
    <definedName name="EDSE" localSheetId="9">#REF!</definedName>
    <definedName name="EDSE">#REF!</definedName>
    <definedName name="ee" localSheetId="11">#REF!</definedName>
    <definedName name="ee" localSheetId="4">#REF!</definedName>
    <definedName name="ee" localSheetId="9">#REF!</definedName>
    <definedName name="ee">#REF!</definedName>
    <definedName name="eee" localSheetId="11">#REF!</definedName>
    <definedName name="eee" localSheetId="4">#REF!</definedName>
    <definedName name="eee" localSheetId="9">#REF!</definedName>
    <definedName name="eee">#REF!</definedName>
    <definedName name="ééééééééé" localSheetId="11">#REF!</definedName>
    <definedName name="ééééééééé" localSheetId="4">#REF!</definedName>
    <definedName name="ééééééééé" localSheetId="9">#REF!</definedName>
    <definedName name="ééééééééé">#REF!</definedName>
    <definedName name="eu">[1]Háttéradatok!$C$29:$AG$32</definedName>
    <definedName name="eus" localSheetId="11">#REF!</definedName>
    <definedName name="eus" localSheetId="4">#REF!</definedName>
    <definedName name="eus" localSheetId="9">#REF!</definedName>
    <definedName name="eus">#REF!</definedName>
    <definedName name="excel" localSheetId="11">#REF!,#REF!</definedName>
    <definedName name="excel" localSheetId="4">#REF!,#REF!</definedName>
    <definedName name="excel" localSheetId="9">#REF!,#REF!</definedName>
    <definedName name="excel">#REF!,#REF!</definedName>
    <definedName name="Excel_BuiltIn_Print_Area_1" localSheetId="11">#REF!</definedName>
    <definedName name="Excel_BuiltIn_Print_Area_1" localSheetId="4">#REF!</definedName>
    <definedName name="Excel_BuiltIn_Print_Area_1" localSheetId="9">#REF!</definedName>
    <definedName name="Excel_BuiltIn_Print_Area_1">#REF!</definedName>
    <definedName name="Excel_BuiltIn_Print_Titles_26" localSheetId="11">#REF!,#REF!</definedName>
    <definedName name="Excel_BuiltIn_Print_Titles_26" localSheetId="4">#REF!,#REF!</definedName>
    <definedName name="Excel_BuiltIn_Print_Titles_26" localSheetId="9">#REF!,#REF!</definedName>
    <definedName name="Excel_BuiltIn_Print_Titles_26">#REF!,#REF!</definedName>
    <definedName name="ff" localSheetId="11">#REF!</definedName>
    <definedName name="ff" localSheetId="4">#REF!</definedName>
    <definedName name="ff" localSheetId="9">#REF!</definedName>
    <definedName name="ff">#REF!</definedName>
    <definedName name="ffd" localSheetId="11">#REF!,#REF!</definedName>
    <definedName name="ffd" localSheetId="4">#REF!,#REF!</definedName>
    <definedName name="ffd" localSheetId="9">#REF!,#REF!</definedName>
    <definedName name="ffd">#REF!,#REF!</definedName>
    <definedName name="ffféé">[1]Háttéradatok!$C$29:$AG$32</definedName>
    <definedName name="ffff" localSheetId="11">#REF!</definedName>
    <definedName name="ffff" localSheetId="4">#REF!</definedName>
    <definedName name="ffff" localSheetId="9">#REF!</definedName>
    <definedName name="ffff">#REF!</definedName>
    <definedName name="fffff">[1]Háttéradatok!$C$29:$AG$32</definedName>
    <definedName name="fghigh_jifj" localSheetId="11">#REF!,#REF!</definedName>
    <definedName name="fghigh_jifj" localSheetId="4">#REF!,#REF!</definedName>
    <definedName name="fghigh_jifj" localSheetId="9">#REF!,#REF!</definedName>
    <definedName name="fghigh_jifj">#REF!,#REF!</definedName>
    <definedName name="Fiumei" localSheetId="11">#REF!</definedName>
    <definedName name="Fiumei" localSheetId="4">#REF!</definedName>
    <definedName name="Fiumei" localSheetId="9">#REF!</definedName>
    <definedName name="Fiumei">#REF!</definedName>
    <definedName name="fjkfjkdhdhdghdghj" localSheetId="11">#REF!,#REF!</definedName>
    <definedName name="fjkfjkdhdhdghdghj" localSheetId="4">#REF!,#REF!</definedName>
    <definedName name="fjkfjkdhdhdghdghj" localSheetId="9">#REF!,#REF!</definedName>
    <definedName name="fjkfjkdhdhdghdghj">#REF!,#REF!</definedName>
    <definedName name="G">[3]Háttéradatok!$C$29:$AG$32</definedName>
    <definedName name="gaga" localSheetId="11">#REF!</definedName>
    <definedName name="gaga" localSheetId="4">#REF!</definedName>
    <definedName name="gaga" localSheetId="9">#REF!</definedName>
    <definedName name="gaga">#REF!</definedName>
    <definedName name="GDP">[1]Háttéradatok!$B$22:$AG$28</definedName>
    <definedName name="GDP_1">[4]Háttéradatok!$B$22:$AG$28</definedName>
    <definedName name="GDP_13">[5]Háttéradatok!$B$22:$AG$28</definedName>
    <definedName name="GDP_14">[3]Háttéradatok!$B$22:$AG$28</definedName>
    <definedName name="GDP_15">[3]Háttéradatok!$B$22:$AG$28</definedName>
    <definedName name="GDP_16">[3]Háttéradatok!$B$22:$AG$28</definedName>
    <definedName name="GDP_18">[5]Háttéradatok!$B$22:$AG$28</definedName>
    <definedName name="GDP_19">[3]Háttéradatok!$B$22:$AG$28</definedName>
    <definedName name="GDP_21">[6]Háttéradatok!$B$22:$AG$28</definedName>
    <definedName name="GDP_7">[5]Háttéradatok!$B$22:$AG$28</definedName>
    <definedName name="GDP_8">[7]Háttéradatok!$B$22:$AG$28</definedName>
    <definedName name="gdpp">[8]Háttéradatok!$B$22:$AG$28</definedName>
    <definedName name="ggg" localSheetId="11">#REF!,#REF!</definedName>
    <definedName name="ggg" localSheetId="4">#REF!,#REF!</definedName>
    <definedName name="ggg" localSheetId="9">#REF!,#REF!</definedName>
    <definedName name="ggg">#REF!,#REF!</definedName>
    <definedName name="gggg">[3]Háttéradatok!$C$29:$AG$32</definedName>
    <definedName name="ggggggggggggggg" localSheetId="11">#REF!,#REF!</definedName>
    <definedName name="ggggggggggggggg" localSheetId="4">#REF!,#REF!</definedName>
    <definedName name="ggggggggggggggg" localSheetId="9">#REF!,#REF!</definedName>
    <definedName name="ggggggggggggggg">#REF!,#REF!</definedName>
    <definedName name="gh" localSheetId="11">#REF!</definedName>
    <definedName name="gh" localSheetId="4">#REF!</definedName>
    <definedName name="gh" localSheetId="9">#REF!</definedName>
    <definedName name="gh">#REF!</definedName>
    <definedName name="gyj" localSheetId="11">#REF!</definedName>
    <definedName name="gyj" localSheetId="4">#REF!</definedName>
    <definedName name="gyj" localSheetId="9">#REF!</definedName>
    <definedName name="gyj">#REF!</definedName>
    <definedName name="gyj_k">[2]Gyermekjóléti!$C$27:$C$86</definedName>
    <definedName name="gyj_k_" localSheetId="11">#REF!</definedName>
    <definedName name="gyj_k_" localSheetId="4">#REF!</definedName>
    <definedName name="gyj_k_" localSheetId="9">#REF!</definedName>
    <definedName name="gyj_k_">#REF!</definedName>
    <definedName name="gyjk" localSheetId="11">#REF!</definedName>
    <definedName name="gyjk" localSheetId="4">#REF!</definedName>
    <definedName name="gyjk" localSheetId="9">#REF!</definedName>
    <definedName name="gyjk">#REF!</definedName>
    <definedName name="hh" localSheetId="11">#REF!</definedName>
    <definedName name="hh" localSheetId="4">#REF!</definedName>
    <definedName name="hh" localSheetId="9">#REF!</definedName>
    <definedName name="hh">#REF!</definedName>
    <definedName name="intézmény">[3]Háttéradatok!$C$29:$AG$32</definedName>
    <definedName name="intézmény_13">[5]Háttéradatok!$C$29:$AG$32</definedName>
    <definedName name="intézmény_16">[1]Háttéradatok!$C$29:$AG$32</definedName>
    <definedName name="intézmény_7">[5]Háttéradatok!$C$29:$AG$32</definedName>
    <definedName name="jj" localSheetId="11">#REF!</definedName>
    <definedName name="jj" localSheetId="4">#REF!</definedName>
    <definedName name="jj" localSheetId="9">#REF!</definedName>
    <definedName name="jj">#REF!</definedName>
    <definedName name="jjjjj" localSheetId="11">#REF!,#REF!</definedName>
    <definedName name="jjjjj" localSheetId="4">#REF!,#REF!</definedName>
    <definedName name="jjjjj" localSheetId="9">#REF!,#REF!</definedName>
    <definedName name="jjjjj">#REF!,#REF!</definedName>
    <definedName name="jjjjjjjjjjjjjjjjjjjjjj" localSheetId="11">#REF!</definedName>
    <definedName name="jjjjjjjjjjjjjjjjjjjjjj" localSheetId="4">#REF!</definedName>
    <definedName name="jjjjjjjjjjjjjjjjjjjjjj" localSheetId="9">#REF!</definedName>
    <definedName name="jjjjjjjjjjjjjjjjjjjjjj">#REF!</definedName>
    <definedName name="k" localSheetId="11">#REF!</definedName>
    <definedName name="k" localSheetId="4">#REF!</definedName>
    <definedName name="k" localSheetId="9">#REF!</definedName>
    <definedName name="k">#REF!</definedName>
    <definedName name="kill" localSheetId="11">#REF!</definedName>
    <definedName name="kill" localSheetId="4">#REF!</definedName>
    <definedName name="kill" localSheetId="9">#REF!</definedName>
    <definedName name="kill">#REF!</definedName>
    <definedName name="kiskuta" localSheetId="11">#REF!</definedName>
    <definedName name="kiskuta" localSheetId="4">#REF!</definedName>
    <definedName name="kiskuta" localSheetId="9">#REF!</definedName>
    <definedName name="kiskuta">#REF!</definedName>
    <definedName name="kistérség" localSheetId="11">#REF!</definedName>
    <definedName name="kistérség" localSheetId="4">#REF!</definedName>
    <definedName name="kistérség" localSheetId="9">#REF!</definedName>
    <definedName name="kistérség">#REF!</definedName>
    <definedName name="kjz" localSheetId="11">#REF!</definedName>
    <definedName name="kjz" localSheetId="4">#REF!</definedName>
    <definedName name="kjz" localSheetId="9">#REF!</definedName>
    <definedName name="kjz">#REF!</definedName>
    <definedName name="kjz_k">[2]körjegyzőség!$C$9:$C$28</definedName>
    <definedName name="kjz_k_" localSheetId="11">#REF!</definedName>
    <definedName name="kjz_k_" localSheetId="4">#REF!</definedName>
    <definedName name="kjz_k_" localSheetId="9">#REF!</definedName>
    <definedName name="kjz_k_">#REF!</definedName>
    <definedName name="kjz_sz">[9]kd!$Q$2:$Q$3152</definedName>
    <definedName name="klll" localSheetId="11">#REF!</definedName>
    <definedName name="klll" localSheetId="4">#REF!</definedName>
    <definedName name="klll" localSheetId="9">#REF!</definedName>
    <definedName name="klll">#REF!</definedName>
    <definedName name="Kodály" localSheetId="11">#REF!</definedName>
    <definedName name="Kodály" localSheetId="4">#REF!</definedName>
    <definedName name="Kodály" localSheetId="9">#REF!</definedName>
    <definedName name="Kodály">#REF!</definedName>
    <definedName name="l" localSheetId="11">#REF!</definedName>
    <definedName name="l" localSheetId="4">#REF!</definedName>
    <definedName name="l" localSheetId="9">#REF!</definedName>
    <definedName name="l">#REF!</definedName>
    <definedName name="lkjjghdk" localSheetId="11">#REF!</definedName>
    <definedName name="lkjjghdk" localSheetId="4">#REF!</definedName>
    <definedName name="lkjjghdk" localSheetId="9">#REF!</definedName>
    <definedName name="lkjjghdk">#REF!</definedName>
    <definedName name="llllll" localSheetId="11">#REF!</definedName>
    <definedName name="llllll" localSheetId="4">#REF!</definedName>
    <definedName name="llllll" localSheetId="9">#REF!</definedName>
    <definedName name="llllll">#REF!</definedName>
    <definedName name="llllllll" localSheetId="11">#REF!</definedName>
    <definedName name="llllllll" localSheetId="4">#REF!</definedName>
    <definedName name="llllllll" localSheetId="9">#REF!</definedName>
    <definedName name="llllllll">#REF!</definedName>
    <definedName name="lllllllllll" localSheetId="11">#REF!,#REF!</definedName>
    <definedName name="lllllllllll" localSheetId="4">#REF!,#REF!</definedName>
    <definedName name="lllllllllll" localSheetId="9">#REF!,#REF!</definedName>
    <definedName name="lllllllllll">#REF!,#REF!</definedName>
    <definedName name="llllllllllllllll" localSheetId="11">#REF!</definedName>
    <definedName name="llllllllllllllll" localSheetId="4">#REF!</definedName>
    <definedName name="llllllllllllllll" localSheetId="9">#REF!</definedName>
    <definedName name="llllllllllllllll">#REF!</definedName>
    <definedName name="m" localSheetId="11">#REF!</definedName>
    <definedName name="m" localSheetId="4">#REF!</definedName>
    <definedName name="m" localSheetId="9">#REF!</definedName>
    <definedName name="m">#REF!</definedName>
    <definedName name="más" localSheetId="11">#REF!,#REF!</definedName>
    <definedName name="más" localSheetId="4">#REF!,#REF!</definedName>
    <definedName name="más" localSheetId="9">#REF!,#REF!</definedName>
    <definedName name="más">#REF!,#REF!</definedName>
    <definedName name="másik" localSheetId="11">#REF!,#REF!</definedName>
    <definedName name="másik" localSheetId="4">#REF!,#REF!</definedName>
    <definedName name="másik" localSheetId="9">#REF!,#REF!</definedName>
    <definedName name="másik">#REF!,#REF!</definedName>
    <definedName name="mmm" localSheetId="11">#REF!</definedName>
    <definedName name="mmm" localSheetId="4">#REF!</definedName>
    <definedName name="mmm" localSheetId="9">#REF!</definedName>
    <definedName name="mmm">#REF!</definedName>
    <definedName name="mnb" localSheetId="11">#REF!</definedName>
    <definedName name="mnb" localSheetId="4">#REF!</definedName>
    <definedName name="mnb" localSheetId="9">#REF!</definedName>
    <definedName name="mnb">#REF!</definedName>
    <definedName name="mnbvc" localSheetId="11">#REF!</definedName>
    <definedName name="mnbvc" localSheetId="4">#REF!</definedName>
    <definedName name="mnbvc" localSheetId="9">#REF!</definedName>
    <definedName name="mnbvc">#REF!</definedName>
    <definedName name="mskfas" localSheetId="11">#REF!,#REF!</definedName>
    <definedName name="mskfas" localSheetId="4">#REF!,#REF!</definedName>
    <definedName name="mskfas" localSheetId="9">#REF!,#REF!</definedName>
    <definedName name="mskfas">#REF!,#REF!</definedName>
    <definedName name="n" localSheetId="11">#REF!</definedName>
    <definedName name="n" localSheetId="4">#REF!</definedName>
    <definedName name="n" localSheetId="9">#REF!</definedName>
    <definedName name="n">#REF!</definedName>
    <definedName name="nb" localSheetId="11">#REF!</definedName>
    <definedName name="nb" localSheetId="4">#REF!</definedName>
    <definedName name="nb" localSheetId="9">#REF!</definedName>
    <definedName name="nb">#REF!</definedName>
    <definedName name="nep">[3]Háttéradatok!$C$29:$AG$32</definedName>
    <definedName name="nép">[1]Háttéradatok!$C$29:$AG$32</definedName>
    <definedName name="nép_1">[4]Háttéradatok!$C$29:$AG$32</definedName>
    <definedName name="nep_13">[5]Háttéradatok!$C$29:$AG$32</definedName>
    <definedName name="nép_13">[5]Háttéradatok!$C$29:$AG$32</definedName>
    <definedName name="nep_14">[3]Háttéradatok!$C$29:$AG$32</definedName>
    <definedName name="nép_14">[3]Háttéradatok!$C$29:$AG$32</definedName>
    <definedName name="nep_15">[3]Háttéradatok!$C$29:$AG$32</definedName>
    <definedName name="nép_15">[3]Háttéradatok!$C$29:$AG$32</definedName>
    <definedName name="nep_16">[3]Háttéradatok!$C$29:$AG$32</definedName>
    <definedName name="nép_16">[3]Háttéradatok!$C$29:$AG$32</definedName>
    <definedName name="nep_18">[5]Háttéradatok!$C$29:$AG$32</definedName>
    <definedName name="nép_18">[5]Háttéradatok!$C$29:$AG$32</definedName>
    <definedName name="nép_19">[3]Háttéradatok!$C$29:$AG$32</definedName>
    <definedName name="nép_21">[6]Háttéradatok!$C$29:$AG$32</definedName>
    <definedName name="nep_7">[5]Háttéradatok!$C$29:$AG$32</definedName>
    <definedName name="nép_7">[5]Háttéradatok!$C$29:$AG$32</definedName>
    <definedName name="nép_8">[7]Háttéradatok!$C$29:$AG$32</definedName>
    <definedName name="nev_c" localSheetId="11">#REF!</definedName>
    <definedName name="nev_c" localSheetId="4">#REF!</definedName>
    <definedName name="nev_c" localSheetId="9">#REF!</definedName>
    <definedName name="nev_c">#REF!</definedName>
    <definedName name="nev_g" localSheetId="11">#REF!</definedName>
    <definedName name="nev_g" localSheetId="4">#REF!</definedName>
    <definedName name="nev_g" localSheetId="9">#REF!</definedName>
    <definedName name="nev_g">#REF!</definedName>
    <definedName name="nev_k" localSheetId="11">#REF!</definedName>
    <definedName name="nev_k" localSheetId="4">#REF!</definedName>
    <definedName name="nev_k" localSheetId="9">#REF!</definedName>
    <definedName name="nev_k">#REF!</definedName>
    <definedName name="név_k" localSheetId="11">#REF!</definedName>
    <definedName name="név_k" localSheetId="4">#REF!</definedName>
    <definedName name="név_k" localSheetId="9">#REF!</definedName>
    <definedName name="név_k">#REF!</definedName>
    <definedName name="nnn" localSheetId="11">#REF!</definedName>
    <definedName name="nnn" localSheetId="4">#REF!</definedName>
    <definedName name="nnn" localSheetId="9">#REF!</definedName>
    <definedName name="nnn">#REF!</definedName>
    <definedName name="nnnnnnnnnnnnnnnnnnnnnnnnnnnnnnnnnnnnn" localSheetId="11">#REF!</definedName>
    <definedName name="nnnnnnnnnnnnnnnnnnnnnnnnnnnnnnnnnnnnn" localSheetId="4">#REF!</definedName>
    <definedName name="nnnnnnnnnnnnnnnnnnnnnnnnnnnnnnnnnnnnn" localSheetId="9">#REF!</definedName>
    <definedName name="nnnnnnnnnnnnnnnnnnnnnnnnnnnnnnnnnnnnn">#REF!</definedName>
    <definedName name="_xlnm.Print_Titles" localSheetId="1">'1.sz.mell. módosított'!$4:$5</definedName>
    <definedName name="_xlnm.Print_Titles" localSheetId="3">'3.sz.mell. módosított'!$3:$4</definedName>
    <definedName name="_xlnm.Print_Titles" localSheetId="4">'4. sz.mell'!$1:$6</definedName>
    <definedName name="_xlnm.Print_Titles" localSheetId="8">'8.sz.mell. '!$1:$2</definedName>
    <definedName name="_xlnm.Print_Titles" localSheetId="9">'9.sz.mell. módosított'!$4:$5</definedName>
    <definedName name="_xlnm.Print_Area" localSheetId="1">'1.sz.mell. módosított'!$A$1:$D$118</definedName>
    <definedName name="_xlnm.Print_Area" localSheetId="15">'15.sz.mell'!$A$1:$J$8</definedName>
    <definedName name="_xlnm.Print_Area" localSheetId="16">'16.sz.mell'!$A$1:$C$16</definedName>
    <definedName name="_xlnm.Print_Area" localSheetId="3">'3.sz.mell. módosított'!$A$1:$F$62</definedName>
    <definedName name="_xlnm.Print_Area" localSheetId="4">'4. sz.mell'!$A$1:$C$38</definedName>
    <definedName name="_xlnm.Print_Area" localSheetId="7">'7.sz.mell.'!$A$1:$L$11</definedName>
    <definedName name="_xlnm.Print_Area" localSheetId="9">'9.sz.mell. módosított'!$A$1:$F$113</definedName>
    <definedName name="okod">[9]kd!$F$2:$I$3368</definedName>
    <definedName name="oooooooooooooooooooooo" localSheetId="11">#REF!</definedName>
    <definedName name="oooooooooooooooooooooo" localSheetId="4">#REF!</definedName>
    <definedName name="oooooooooooooooooooooo" localSheetId="9">#REF!</definedName>
    <definedName name="oooooooooooooooooooooo">#REF!</definedName>
    <definedName name="ovi" localSheetId="11">#REF!</definedName>
    <definedName name="ovi" localSheetId="4">#REF!</definedName>
    <definedName name="ovi" localSheetId="9">#REF!</definedName>
    <definedName name="ovi">#REF!</definedName>
    <definedName name="óvoda" localSheetId="4">#REF!</definedName>
    <definedName name="óvoda">#REF!</definedName>
    <definedName name="ő" localSheetId="11">#REF!</definedName>
    <definedName name="ő" localSheetId="4">#REF!</definedName>
    <definedName name="ő" localSheetId="9">#REF!</definedName>
    <definedName name="ő">#REF!</definedName>
    <definedName name="önk">[9]kd!$F$2:$F$3176</definedName>
    <definedName name="önkbercsényi" localSheetId="4">#REF!</definedName>
    <definedName name="önkbercsényi">#REF!</definedName>
    <definedName name="önkbölcsőde" localSheetId="4">#REF!</definedName>
    <definedName name="önkbölcsőde">#REF!</definedName>
    <definedName name="önkegymi" localSheetId="4">#REF!</definedName>
    <definedName name="önkegymi">#REF!</definedName>
    <definedName name="önkgondkp" localSheetId="4">#REF!</definedName>
    <definedName name="önkgondkp">#REF!</definedName>
    <definedName name="önkhunyadi" localSheetId="4">#REF!</definedName>
    <definedName name="önkhunyadi">#REF!</definedName>
    <definedName name="önkkodály" localSheetId="4">#REF!</definedName>
    <definedName name="önkkodály">#REF!</definedName>
    <definedName name="önkkonyha" localSheetId="4">#REF!</definedName>
    <definedName name="önkkonyha">#REF!</definedName>
    <definedName name="önkkölcsey" localSheetId="4">#REF!</definedName>
    <definedName name="önkkölcsey">#REF!</definedName>
    <definedName name="önkkönyvtár" localSheetId="4">#REF!</definedName>
    <definedName name="önkkönyvtár">#REF!</definedName>
    <definedName name="önkktgvtám" localSheetId="4">#REF!</definedName>
    <definedName name="önkktgvtám">#REF!</definedName>
    <definedName name="önklábassy" localSheetId="4">#REF!</definedName>
    <definedName name="önklábassy">#REF!</definedName>
    <definedName name="önkműkbev" localSheetId="4">#REF!</definedName>
    <definedName name="önkműkbev">#REF!</definedName>
    <definedName name="önkóvoda" localSheetId="4">#REF!</definedName>
    <definedName name="önkóvoda">#REF!</definedName>
    <definedName name="önkpbo" localSheetId="4">#REF!</definedName>
    <definedName name="önkpbo">#REF!</definedName>
    <definedName name="önkpetőfi" localSheetId="4">#REF!</definedName>
    <definedName name="önkpetőfi">#REF!</definedName>
    <definedName name="önksajátos1" localSheetId="4">#REF!</definedName>
    <definedName name="önksajátos1">#REF!</definedName>
    <definedName name="önkszékács" localSheetId="4">#REF!</definedName>
    <definedName name="önkszékács">#REF!</definedName>
    <definedName name="önkvmk" localSheetId="4">#REF!</definedName>
    <definedName name="önkvmk">#REF!</definedName>
    <definedName name="őőőőőőőőőőőőő" localSheetId="11">#REF!</definedName>
    <definedName name="őőőőőőőőőőőőő" localSheetId="4">#REF!</definedName>
    <definedName name="őőőőőőőőőőőőő" localSheetId="9">#REF!</definedName>
    <definedName name="őőőőőőőőőőőőő">#REF!</definedName>
    <definedName name="őpoiuztr" localSheetId="11">#REF!</definedName>
    <definedName name="őpoiuztr" localSheetId="4">#REF!</definedName>
    <definedName name="őpoiuztr" localSheetId="9">#REF!</definedName>
    <definedName name="őpoiuztr">#REF!</definedName>
    <definedName name="összbev">'[10]2. bev-kiad. önk.'!$C$39</definedName>
    <definedName name="összkiad">'[10]2. bev-kiad. önk.'!$C$53</definedName>
    <definedName name="pálybev" localSheetId="4">#REF!</definedName>
    <definedName name="pálybev">#REF!</definedName>
    <definedName name="pálybev1" localSheetId="4">#REF!</definedName>
    <definedName name="pálybev1">#REF!</definedName>
    <definedName name="pbo" localSheetId="4">#REF!</definedName>
    <definedName name="pbo">#REF!</definedName>
    <definedName name="pénzeszkátad" localSheetId="4">#REF!</definedName>
    <definedName name="pénzeszkátad">#REF!</definedName>
    <definedName name="pénzfognélk1" localSheetId="4">#REF!</definedName>
    <definedName name="pénzfognélk1">#REF!</definedName>
    <definedName name="pénzforgnélk1" localSheetId="4">#REF!</definedName>
    <definedName name="pénzforgnélk1">#REF!</definedName>
    <definedName name="pénzforgnélkül" localSheetId="4">#REF!</definedName>
    <definedName name="pénzforgnélkül">#REF!</definedName>
    <definedName name="pénzm" localSheetId="4">#REF!</definedName>
    <definedName name="pénzm">#REF!</definedName>
    <definedName name="pénzügyibef" localSheetId="4">#REF!</definedName>
    <definedName name="pénzügyibef">#REF!</definedName>
    <definedName name="pénzügyibef1" localSheetId="4">#REF!</definedName>
    <definedName name="pénzügyibef1">#REF!</definedName>
    <definedName name="peszkátad4" localSheetId="4">#REF!</definedName>
    <definedName name="peszkátad4">#REF!</definedName>
    <definedName name="petőfi" localSheetId="4">#REF!</definedName>
    <definedName name="petőfi">#REF!</definedName>
    <definedName name="phdologi" localSheetId="4">#REF!</definedName>
    <definedName name="phdologi">#REF!</definedName>
    <definedName name="phműkbev" localSheetId="4">#REF!</definedName>
    <definedName name="phműkbev">#REF!</definedName>
    <definedName name="phműkbev1" localSheetId="4">#REF!</definedName>
    <definedName name="phműkbev1">#REF!</definedName>
    <definedName name="phműkc1" localSheetId="4">#REF!</definedName>
    <definedName name="phműkc1">#REF!</definedName>
    <definedName name="phsajbev">[11]Munka6!$C$21</definedName>
    <definedName name="phszoc" localSheetId="4">#REF!</definedName>
    <definedName name="phszoc">#REF!</definedName>
    <definedName name="pm" localSheetId="4">#REF!</definedName>
    <definedName name="pm">#REF!</definedName>
    <definedName name="pótl">[11]Munka6!$C$20</definedName>
    <definedName name="pótlék" localSheetId="4">#REF!</definedName>
    <definedName name="pótlék">#REF!</definedName>
    <definedName name="ppppppppppppppp" localSheetId="11">#REF!,#REF!</definedName>
    <definedName name="ppppppppppppppp" localSheetId="4">#REF!,#REF!</definedName>
    <definedName name="ppppppppppppppp" localSheetId="9">#REF!,#REF!</definedName>
    <definedName name="ppppppppppppppp">#REF!,#REF!</definedName>
    <definedName name="Q" localSheetId="11">#REF!</definedName>
    <definedName name="Q" localSheetId="4">#REF!</definedName>
    <definedName name="Q" localSheetId="9">#REF!</definedName>
    <definedName name="Q">#REF!</definedName>
    <definedName name="qaywsx" localSheetId="11">#REF!,#REF!</definedName>
    <definedName name="qaywsx" localSheetId="4">#REF!,#REF!</definedName>
    <definedName name="qaywsx" localSheetId="9">#REF!,#REF!</definedName>
    <definedName name="qaywsx">#REF!,#REF!</definedName>
    <definedName name="QQ" localSheetId="11">#REF!</definedName>
    <definedName name="QQ" localSheetId="4">#REF!</definedName>
    <definedName name="QQ" localSheetId="9">#REF!</definedName>
    <definedName name="QQ">#REF!</definedName>
    <definedName name="qqqq" localSheetId="11">#REF!</definedName>
    <definedName name="qqqq" localSheetId="4">#REF!</definedName>
    <definedName name="qqqq" localSheetId="9">#REF!</definedName>
    <definedName name="qqqq">#REF!</definedName>
    <definedName name="qqqqq" localSheetId="11">#REF!</definedName>
    <definedName name="qqqqq" localSheetId="4">#REF!</definedName>
    <definedName name="qqqqq" localSheetId="9">#REF!</definedName>
    <definedName name="qqqqq">#REF!</definedName>
    <definedName name="qqqqqq" localSheetId="11">#REF!,#REF!</definedName>
    <definedName name="qqqqqq" localSheetId="4">#REF!,#REF!</definedName>
    <definedName name="qqqqqq" localSheetId="9">#REF!,#REF!</definedName>
    <definedName name="qqqqqq">#REF!,#REF!</definedName>
    <definedName name="qqqqqqqq" localSheetId="11">#REF!</definedName>
    <definedName name="qqqqqqqq" localSheetId="4">#REF!</definedName>
    <definedName name="qqqqqqqq" localSheetId="9">#REF!</definedName>
    <definedName name="qqqqqqqq">#REF!</definedName>
    <definedName name="qqqqqqqqq" localSheetId="11">#REF!</definedName>
    <definedName name="qqqqqqqqq" localSheetId="4">#REF!</definedName>
    <definedName name="qqqqqqqqq" localSheetId="9">#REF!</definedName>
    <definedName name="qqqqqqqqq">#REF!</definedName>
    <definedName name="qqqqqqqqqq" localSheetId="11">#REF!</definedName>
    <definedName name="qqqqqqqqqq" localSheetId="4">#REF!</definedName>
    <definedName name="qqqqqqqqqq" localSheetId="9">#REF!</definedName>
    <definedName name="qqqqqqqqqq">#REF!</definedName>
    <definedName name="qqqqqqqqqqq" localSheetId="11">#REF!</definedName>
    <definedName name="qqqqqqqqqqq" localSheetId="4">#REF!</definedName>
    <definedName name="qqqqqqqqqqq" localSheetId="9">#REF!</definedName>
    <definedName name="qqqqqqqqqqq">#REF!</definedName>
    <definedName name="qqqqqqqqqqqqq" localSheetId="11">#REF!</definedName>
    <definedName name="qqqqqqqqqqqqq" localSheetId="4">#REF!</definedName>
    <definedName name="qqqqqqqqqqqqq" localSheetId="9">#REF!</definedName>
    <definedName name="qqqqqqqqqqqqq">#REF!</definedName>
    <definedName name="qqqqqqqqqqqqqqq" localSheetId="11">#REF!,#REF!</definedName>
    <definedName name="qqqqqqqqqqqqqqq" localSheetId="4">#REF!,#REF!</definedName>
    <definedName name="qqqqqqqqqqqqqqq" localSheetId="9">#REF!,#REF!</definedName>
    <definedName name="qqqqqqqqqqqqqqq">#REF!,#REF!</definedName>
    <definedName name="qqqqqqqqqqqqqqqq" localSheetId="11">#REF!</definedName>
    <definedName name="qqqqqqqqqqqqqqqq" localSheetId="4">#REF!</definedName>
    <definedName name="qqqqqqqqqqqqqqqq" localSheetId="9">#REF!</definedName>
    <definedName name="qqqqqqqqqqqqqqqq">#REF!</definedName>
    <definedName name="qqqqqqqqqqqqqqqqq" localSheetId="11">#REF!</definedName>
    <definedName name="qqqqqqqqqqqqqqqqq" localSheetId="4">#REF!</definedName>
    <definedName name="qqqqqqqqqqqqqqqqq" localSheetId="9">#REF!</definedName>
    <definedName name="qqqqqqqqqqqqqqqqq">#REF!</definedName>
    <definedName name="retzijk" localSheetId="11">#REF!</definedName>
    <definedName name="retzijk" localSheetId="4">#REF!</definedName>
    <definedName name="retzijk" localSheetId="9">#REF!</definedName>
    <definedName name="retzijk">#REF!</definedName>
    <definedName name="rr" localSheetId="11">#REF!</definedName>
    <definedName name="rr" localSheetId="4">#REF!</definedName>
    <definedName name="rr" localSheetId="9">#REF!</definedName>
    <definedName name="rr">#REF!</definedName>
    <definedName name="rrr" localSheetId="11">#REF!</definedName>
    <definedName name="rrr" localSheetId="4">#REF!</definedName>
    <definedName name="rrr" localSheetId="9">#REF!</definedName>
    <definedName name="rrr">#REF!</definedName>
    <definedName name="rrrr" localSheetId="11">#REF!</definedName>
    <definedName name="rrrr" localSheetId="4">#REF!</definedName>
    <definedName name="rrrr" localSheetId="9">#REF!</definedName>
    <definedName name="rrrr">#REF!</definedName>
    <definedName name="rrrrr" localSheetId="11">#REF!</definedName>
    <definedName name="rrrrr" localSheetId="4">#REF!</definedName>
    <definedName name="rrrrr" localSheetId="9">#REF!</definedName>
    <definedName name="rrrrr">#REF!</definedName>
    <definedName name="rrrrrr" localSheetId="11">#REF!</definedName>
    <definedName name="rrrrrr" localSheetId="4">#REF!</definedName>
    <definedName name="rrrrrr" localSheetId="9">#REF!</definedName>
    <definedName name="rrrrrr">#REF!</definedName>
    <definedName name="rrrrrrrr" localSheetId="11">#REF!,#REF!</definedName>
    <definedName name="rrrrrrrr" localSheetId="4">#REF!,#REF!</definedName>
    <definedName name="rrrrrrrr" localSheetId="9">#REF!,#REF!</definedName>
    <definedName name="rrrrrrrr">#REF!,#REF!</definedName>
    <definedName name="rrrrrrrrrr" localSheetId="11">#REF!</definedName>
    <definedName name="rrrrrrrrrr" localSheetId="4">#REF!</definedName>
    <definedName name="rrrrrrrrrr" localSheetId="9">#REF!</definedName>
    <definedName name="rrrrrrrrrr">#REF!</definedName>
    <definedName name="rrrrrrrrrrrr" localSheetId="11">#REF!</definedName>
    <definedName name="rrrrrrrrrrrr" localSheetId="4">#REF!</definedName>
    <definedName name="rrrrrrrrrrrr" localSheetId="9">#REF!</definedName>
    <definedName name="rrrrrrrrrrrr">#REF!</definedName>
    <definedName name="sajfelh1" localSheetId="4">#REF!</definedName>
    <definedName name="sajfelh1">#REF!</definedName>
    <definedName name="semmi">[12]Munka2!$P$23</definedName>
    <definedName name="semmi10">[12]Munka6!$C$21</definedName>
    <definedName name="semmi11">[12]Munka6!$C$20</definedName>
    <definedName name="semmi12">[12]Munka6!$C$19</definedName>
    <definedName name="semmi13">[12]Munka6!$C$7</definedName>
    <definedName name="semmi14">[12]Munka6!$C$8</definedName>
    <definedName name="semmi15">[12]Munka6!$C$17</definedName>
    <definedName name="semmi16">[12]Munka2!$P$23</definedName>
    <definedName name="semmi17">[12]Munka2!$P$22</definedName>
    <definedName name="semmi18">[12]Munka6!$C$16</definedName>
    <definedName name="semmi19">[12]Munka6!$C$11</definedName>
    <definedName name="semmi2">[12]Munka2!$P$22</definedName>
    <definedName name="semmi20">[12]Munka6!$C$15</definedName>
    <definedName name="semmi21">[12]Munka6!$C$18</definedName>
    <definedName name="semmi22">[12]Munka6!$C$10</definedName>
    <definedName name="semmi23" localSheetId="4">'[13]4. bevételek int-ként'!#REF!</definedName>
    <definedName name="semmi23">'[13]4. bevételek int-ként'!#REF!</definedName>
    <definedName name="semmi24" localSheetId="4">'[13]4. bevételek int-ként'!#REF!</definedName>
    <definedName name="semmi24">'[13]4. bevételek int-ként'!#REF!</definedName>
    <definedName name="semmi25">[12]Munka6!$C$21</definedName>
    <definedName name="semmi26">[12]Munka6!$C$20</definedName>
    <definedName name="semmi27">[12]Munka6!$C$19</definedName>
    <definedName name="semmi28">[12]Munka6!$C$7</definedName>
    <definedName name="semmi29">[12]Munka6!$C$8</definedName>
    <definedName name="semmi3">[12]Munka6!$C$16</definedName>
    <definedName name="semmi30">[12]Munka6!$C$17</definedName>
    <definedName name="semmi4">[12]Munka6!$C$11</definedName>
    <definedName name="semmi5">[12]Munka6!$C$15</definedName>
    <definedName name="semmi6">[12]Munka6!$C$18</definedName>
    <definedName name="semmi7">[12]Munka6!$C$10</definedName>
    <definedName name="semmi8" localSheetId="4">'[13]4. bevételek int-ként'!#REF!</definedName>
    <definedName name="semmi8">'[13]4. bevételek int-ként'!#REF!</definedName>
    <definedName name="semmi9" localSheetId="4">'[13]4. bevételek int-ként'!#REF!</definedName>
    <definedName name="semmi9">'[13]4. bevételek int-ként'!#REF!</definedName>
    <definedName name="ssscx" localSheetId="11">#REF!</definedName>
    <definedName name="ssscx" localSheetId="4">#REF!</definedName>
    <definedName name="ssscx" localSheetId="9">#REF!</definedName>
    <definedName name="ssscx">#REF!</definedName>
    <definedName name="sssss">[1]Háttéradatok!$C$29:$AG$32</definedName>
    <definedName name="sue" localSheetId="11">#REF!</definedName>
    <definedName name="sue" localSheetId="4">#REF!</definedName>
    <definedName name="sue" localSheetId="9">#REF!</definedName>
    <definedName name="sue">#REF!</definedName>
    <definedName name="szabsbírság">[11]Munka6!$C$19</definedName>
    <definedName name="szabsért" localSheetId="4">#REF!</definedName>
    <definedName name="szabsért">#REF!</definedName>
    <definedName name="székács" localSheetId="4">#REF!</definedName>
    <definedName name="székács">#REF!</definedName>
    <definedName name="szemckö4" localSheetId="4">#REF!</definedName>
    <definedName name="szemckö4">#REF!</definedName>
    <definedName name="szemegy8.12" localSheetId="4">#REF!</definedName>
    <definedName name="szemegy8.12">#REF!</definedName>
    <definedName name="szemegy8.13" localSheetId="4">#REF!</definedName>
    <definedName name="szemegy8.13">#REF!</definedName>
    <definedName name="személyiph" localSheetId="4">#REF!</definedName>
    <definedName name="személyiph">#REF!</definedName>
    <definedName name="szemjutt" localSheetId="4">#REF!</definedName>
    <definedName name="szemjutt">#REF!</definedName>
    <definedName name="szemjutt4" localSheetId="4">#REF!</definedName>
    <definedName name="szemjutt4">#REF!</definedName>
    <definedName name="szemkist4" localSheetId="4">#REF!</definedName>
    <definedName name="szemkist4">#REF!</definedName>
    <definedName name="szemph" localSheetId="4">#REF!</definedName>
    <definedName name="szemph">#REF!</definedName>
    <definedName name="szemph5" localSheetId="4">#REF!</definedName>
    <definedName name="szemph5">#REF!</definedName>
    <definedName name="szemph8.12" localSheetId="4">#REF!</definedName>
    <definedName name="szemph8.12">#REF!</definedName>
    <definedName name="szjahelyben" localSheetId="4">#REF!</definedName>
    <definedName name="szjahelyben">#REF!</definedName>
    <definedName name="szjahelyben1" localSheetId="4">#REF!</definedName>
    <definedName name="szjahelyben1">#REF!</definedName>
    <definedName name="szjahelybenm">[11]Munka6!$C$7</definedName>
    <definedName name="szjajövkül" localSheetId="4">#REF!</definedName>
    <definedName name="szjajövkül">#REF!</definedName>
    <definedName name="szjajövkül1" localSheetId="4">#REF!</definedName>
    <definedName name="szjajövkül1">#REF!</definedName>
    <definedName name="szjakül">[11]Munka6!$C$8</definedName>
    <definedName name="szocátv" localSheetId="4">#REF!</definedName>
    <definedName name="szocátv">#REF!</definedName>
    <definedName name="szocph" localSheetId="4">#REF!</definedName>
    <definedName name="szocph">#REF!</definedName>
    <definedName name="szocph5" localSheetId="4">#REF!</definedName>
    <definedName name="szocph5">#REF!</definedName>
    <definedName name="szocsegélyph" localSheetId="4">#REF!</definedName>
    <definedName name="szocsegélyph">#REF!</definedName>
    <definedName name="t" localSheetId="11">#REF!,#REF!</definedName>
    <definedName name="t" localSheetId="4">#REF!,#REF!</definedName>
    <definedName name="t" localSheetId="9">#REF!,#REF!</definedName>
    <definedName name="t">#REF!,#REF!</definedName>
    <definedName name="talajt" localSheetId="4">#REF!</definedName>
    <definedName name="talajt">#REF!</definedName>
    <definedName name="támkölcs1" localSheetId="4">#REF!</definedName>
    <definedName name="támkölcs1">#REF!</definedName>
    <definedName name="támkölcsön" localSheetId="4">#REF!</definedName>
    <definedName name="támkölcsön">#REF!</definedName>
    <definedName name="támogatások" localSheetId="4">#REF!</definedName>
    <definedName name="támogatások">#REF!</definedName>
    <definedName name="támogatások1" localSheetId="4">#REF!</definedName>
    <definedName name="támogatások1">#REF!</definedName>
    <definedName name="tárgyi" localSheetId="4">#REF!</definedName>
    <definedName name="tárgyi">#REF!</definedName>
    <definedName name="tárgyi1" localSheetId="4">#REF!</definedName>
    <definedName name="tárgyi1">#REF!</definedName>
    <definedName name="tartalék4" localSheetId="4">#REF!</definedName>
    <definedName name="tartalék4">#REF!</definedName>
    <definedName name="termőf" localSheetId="4">#REF!</definedName>
    <definedName name="termőf">#REF!</definedName>
    <definedName name="termőfbérbe">[11]Munka6!$C$17</definedName>
    <definedName name="termőföld1" localSheetId="4">#REF!</definedName>
    <definedName name="termőföld1">#REF!</definedName>
    <definedName name="Tűzoltóság">[14]Háttéradatok!$C$29:$AG$32</definedName>
    <definedName name="újsablon" localSheetId="11">#REF!</definedName>
    <definedName name="újsablon" localSheetId="4">#REF!</definedName>
    <definedName name="újsablon" localSheetId="9">#REF!</definedName>
    <definedName name="újsablon">#REF!</definedName>
    <definedName name="uuuuu" localSheetId="11">#REF!</definedName>
    <definedName name="uuuuu" localSheetId="4">#REF!</definedName>
    <definedName name="uuuuu" localSheetId="9">#REF!</definedName>
    <definedName name="uuuuu">#REF!</definedName>
    <definedName name="v" localSheetId="11">#REF!</definedName>
    <definedName name="v" localSheetId="4">#REF!</definedName>
    <definedName name="v" localSheetId="9">#REF!</definedName>
    <definedName name="v">#REF!</definedName>
    <definedName name="vizikátv" localSheetId="4">#REF!</definedName>
    <definedName name="vizikátv">#REF!</definedName>
    <definedName name="vizikátv1" localSheetId="4">#REF!</definedName>
    <definedName name="vizikátv1">#REF!</definedName>
    <definedName name="vizikfelh3" localSheetId="4">'[10]7. felhalm.kiad.'!#REF!</definedName>
    <definedName name="vizikfelh3">'[10]7. felhalm.kiad.'!#REF!</definedName>
    <definedName name="vmk" localSheetId="4">#REF!</definedName>
    <definedName name="vmk">#REF!</definedName>
    <definedName name="vv" localSheetId="11">#REF!</definedName>
    <definedName name="vv" localSheetId="4">#REF!</definedName>
    <definedName name="vv" localSheetId="9">#REF!</definedName>
    <definedName name="vv">#REF!</definedName>
    <definedName name="x" localSheetId="11">#REF!</definedName>
    <definedName name="x" localSheetId="4">#REF!</definedName>
    <definedName name="x" localSheetId="9">#REF!</definedName>
    <definedName name="x">#REF!</definedName>
    <definedName name="xcvbnm" localSheetId="11">#REF!</definedName>
    <definedName name="xcvbnm" localSheetId="4">#REF!</definedName>
    <definedName name="xcvbnm" localSheetId="9">#REF!</definedName>
    <definedName name="xcvbnm">#REF!</definedName>
    <definedName name="xxx">[3]Háttéradatok!$C$29:$AG$32</definedName>
    <definedName name="xxx_13">[5]Háttéradatok!$C$29:$AG$32</definedName>
    <definedName name="xxx_16">[1]Háttéradatok!$C$29:$AG$32</definedName>
    <definedName name="xxx_7">[5]Háttéradatok!$C$29:$AG$32</definedName>
    <definedName name="xxxxxx">[3]Háttéradatok!$C$29:$AG$32</definedName>
    <definedName name="xxxxxx_13">[5]Háttéradatok!$C$29:$AG$32</definedName>
    <definedName name="xxxxxx_14">[15]Háttéradatok!$C$29:$AG$32</definedName>
    <definedName name="xxxxxx_15">[15]Háttéradatok!$C$29:$AG$32</definedName>
    <definedName name="xxxxxx_16">[15]Háttéradatok!$C$29:$AG$32</definedName>
    <definedName name="xxxxxx_18">[5]Háttéradatok!$C$29:$AG$32</definedName>
    <definedName name="xxxxxx_7">[5]Háttéradatok!$C$29:$AG$32</definedName>
    <definedName name="xxxxxxxxxxxxxxxxxxxxxxxxxxx" localSheetId="11">#REF!</definedName>
    <definedName name="xxxxxxxxxxxxxxxxxxxxxxxxxxx" localSheetId="4">#REF!</definedName>
    <definedName name="xxxxxxxxxxxxxxxxxxxxxxxxxxx" localSheetId="9">#REF!</definedName>
    <definedName name="xxxxxxxxxxxxxxxxxxxxxxxxxxx">#REF!</definedName>
    <definedName name="y" localSheetId="11">#REF!,#REF!</definedName>
    <definedName name="y" localSheetId="4">#REF!,#REF!</definedName>
    <definedName name="y" localSheetId="9">#REF!,#REF!</definedName>
    <definedName name="y">#REF!,#REF!</definedName>
    <definedName name="ycxd" localSheetId="11">#REF!</definedName>
    <definedName name="ycxd" localSheetId="4">#REF!</definedName>
    <definedName name="ycxd" localSheetId="9">#REF!</definedName>
    <definedName name="ycxd">#REF!</definedName>
    <definedName name="yxc" localSheetId="11">#REF!</definedName>
    <definedName name="yxc" localSheetId="4">#REF!</definedName>
    <definedName name="yxc" localSheetId="9">#REF!</definedName>
    <definedName name="yxc">#REF!</definedName>
    <definedName name="zzz">[1]Háttéradatok!$B$22:$AG$28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9" i="36" l="1"/>
  <c r="D59" i="36"/>
  <c r="F58" i="36"/>
  <c r="F59" i="36" s="1"/>
  <c r="E57" i="36"/>
  <c r="E60" i="36" s="1"/>
  <c r="F56" i="36"/>
  <c r="E56" i="36"/>
  <c r="D56" i="36"/>
  <c r="F55" i="36"/>
  <c r="E52" i="36"/>
  <c r="D52" i="36"/>
  <c r="D57" i="36" s="1"/>
  <c r="D60" i="36" s="1"/>
  <c r="F51" i="36"/>
  <c r="F50" i="36"/>
  <c r="F52" i="36" s="1"/>
  <c r="F57" i="36" s="1"/>
  <c r="F60" i="36" s="1"/>
  <c r="E40" i="36"/>
  <c r="E41" i="36" s="1"/>
  <c r="F37" i="36"/>
  <c r="E37" i="36"/>
  <c r="D37" i="36"/>
  <c r="F36" i="36"/>
  <c r="F34" i="36"/>
  <c r="F40" i="36" s="1"/>
  <c r="F41" i="36" s="1"/>
  <c r="E34" i="36"/>
  <c r="D34" i="36"/>
  <c r="D40" i="36" s="1"/>
  <c r="D41" i="36" s="1"/>
  <c r="F32" i="36"/>
  <c r="F31" i="36"/>
  <c r="F30" i="36"/>
  <c r="F27" i="36"/>
  <c r="F26" i="36"/>
  <c r="F25" i="36"/>
  <c r="F24" i="36"/>
  <c r="F23" i="36"/>
  <c r="F22" i="36"/>
  <c r="F21" i="36"/>
  <c r="F20" i="36"/>
  <c r="F19" i="36"/>
  <c r="F18" i="36" s="1"/>
  <c r="E18" i="36"/>
  <c r="E29" i="36" s="1"/>
  <c r="D18" i="36"/>
  <c r="D29" i="36" s="1"/>
  <c r="F17" i="36"/>
  <c r="F16" i="36"/>
  <c r="F29" i="36" s="1"/>
  <c r="E15" i="36"/>
  <c r="D15" i="36"/>
  <c r="F14" i="36"/>
  <c r="F13" i="36"/>
  <c r="F12" i="36"/>
  <c r="F11" i="36"/>
  <c r="F15" i="36" s="1"/>
  <c r="E10" i="36"/>
  <c r="D10" i="36"/>
  <c r="F9" i="36"/>
  <c r="F8" i="36"/>
  <c r="F7" i="36"/>
  <c r="F6" i="36"/>
  <c r="F59" i="18"/>
  <c r="E59" i="18"/>
  <c r="D59" i="18"/>
  <c r="F58" i="18"/>
  <c r="F57" i="18"/>
  <c r="F60" i="18" s="1"/>
  <c r="F56" i="18"/>
  <c r="E56" i="18"/>
  <c r="E57" i="18" s="1"/>
  <c r="E60" i="18" s="1"/>
  <c r="D56" i="18"/>
  <c r="F52" i="18"/>
  <c r="E52" i="18"/>
  <c r="D52" i="18"/>
  <c r="D57" i="18" s="1"/>
  <c r="D60" i="18" s="1"/>
  <c r="E40" i="18"/>
  <c r="E41" i="18" s="1"/>
  <c r="F37" i="18"/>
  <c r="E37" i="18"/>
  <c r="D37" i="18"/>
  <c r="D40" i="18" s="1"/>
  <c r="D41" i="18" s="1"/>
  <c r="F34" i="18"/>
  <c r="F40" i="18" s="1"/>
  <c r="F41" i="18" s="1"/>
  <c r="E34" i="18"/>
  <c r="D34" i="18"/>
  <c r="F29" i="18"/>
  <c r="E29" i="18"/>
  <c r="D29" i="18"/>
  <c r="E18" i="18"/>
  <c r="D18" i="18"/>
  <c r="E15" i="18"/>
  <c r="D15" i="18"/>
  <c r="F14" i="18"/>
  <c r="F13" i="18"/>
  <c r="F15" i="18" s="1"/>
  <c r="F12" i="18"/>
  <c r="F11" i="18"/>
  <c r="E10" i="18"/>
  <c r="E33" i="18" s="1"/>
  <c r="D10" i="18"/>
  <c r="D33" i="18" s="1"/>
  <c r="D42" i="18" s="1"/>
  <c r="F9" i="18"/>
  <c r="F7" i="18"/>
  <c r="F10" i="18" s="1"/>
  <c r="F59" i="17"/>
  <c r="E59" i="17"/>
  <c r="D59" i="17"/>
  <c r="F58" i="17"/>
  <c r="F56" i="17"/>
  <c r="E56" i="17"/>
  <c r="E57" i="17" s="1"/>
  <c r="E60" i="17" s="1"/>
  <c r="D56" i="17"/>
  <c r="E52" i="17"/>
  <c r="D52" i="17"/>
  <c r="D57" i="17" s="1"/>
  <c r="D60" i="17" s="1"/>
  <c r="F51" i="17"/>
  <c r="F50" i="17"/>
  <c r="F52" i="17" s="1"/>
  <c r="F57" i="17" s="1"/>
  <c r="F60" i="17" s="1"/>
  <c r="F37" i="17"/>
  <c r="E37" i="17"/>
  <c r="D37" i="17"/>
  <c r="F36" i="17"/>
  <c r="F34" i="17"/>
  <c r="F40" i="17" s="1"/>
  <c r="F41" i="17" s="1"/>
  <c r="E34" i="17"/>
  <c r="E40" i="17" s="1"/>
  <c r="E41" i="17" s="1"/>
  <c r="D34" i="17"/>
  <c r="D40" i="17" s="1"/>
  <c r="D41" i="17" s="1"/>
  <c r="F32" i="17"/>
  <c r="F31" i="17"/>
  <c r="F30" i="17"/>
  <c r="F27" i="17"/>
  <c r="F26" i="17"/>
  <c r="F25" i="17"/>
  <c r="F24" i="17"/>
  <c r="F23" i="17"/>
  <c r="F22" i="17"/>
  <c r="F21" i="17"/>
  <c r="F20" i="17"/>
  <c r="F19" i="17"/>
  <c r="F18" i="17" s="1"/>
  <c r="E18" i="17"/>
  <c r="E29" i="17" s="1"/>
  <c r="E33" i="17" s="1"/>
  <c r="E42" i="17" s="1"/>
  <c r="D18" i="17"/>
  <c r="D29" i="17" s="1"/>
  <c r="F17" i="17"/>
  <c r="F16" i="17"/>
  <c r="F29" i="17" s="1"/>
  <c r="E15" i="17"/>
  <c r="D15" i="17"/>
  <c r="F14" i="17"/>
  <c r="F13" i="17"/>
  <c r="F12" i="17"/>
  <c r="F11" i="17"/>
  <c r="F15" i="17" s="1"/>
  <c r="E10" i="17"/>
  <c r="D10" i="17"/>
  <c r="F8" i="17"/>
  <c r="F7" i="17"/>
  <c r="F10" i="17" s="1"/>
  <c r="F33" i="17" s="1"/>
  <c r="F42" i="17" s="1"/>
  <c r="F6" i="17"/>
  <c r="F113" i="14"/>
  <c r="E113" i="14"/>
  <c r="D113" i="14"/>
  <c r="E106" i="14"/>
  <c r="F101" i="14"/>
  <c r="F100" i="14"/>
  <c r="F99" i="14"/>
  <c r="F106" i="14" s="1"/>
  <c r="F107" i="14" s="1"/>
  <c r="F114" i="14" s="1"/>
  <c r="E99" i="14"/>
  <c r="D99" i="14"/>
  <c r="D106" i="14" s="1"/>
  <c r="F96" i="14"/>
  <c r="E96" i="14"/>
  <c r="E107" i="14" s="1"/>
  <c r="E114" i="14" s="1"/>
  <c r="F86" i="14"/>
  <c r="E86" i="14"/>
  <c r="D86" i="14"/>
  <c r="D96" i="14" s="1"/>
  <c r="D107" i="14" s="1"/>
  <c r="D114" i="14" s="1"/>
  <c r="F76" i="14"/>
  <c r="F72" i="14"/>
  <c r="E72" i="14"/>
  <c r="E76" i="14" s="1"/>
  <c r="D72" i="14"/>
  <c r="D76" i="14" s="1"/>
  <c r="F69" i="14"/>
  <c r="E69" i="14"/>
  <c r="D69" i="14"/>
  <c r="F66" i="14"/>
  <c r="E66" i="14"/>
  <c r="D66" i="14"/>
  <c r="F63" i="14"/>
  <c r="E63" i="14"/>
  <c r="D63" i="14"/>
  <c r="F57" i="14"/>
  <c r="E57" i="14"/>
  <c r="D57" i="14"/>
  <c r="F44" i="14"/>
  <c r="F41" i="14"/>
  <c r="E41" i="14"/>
  <c r="D41" i="14"/>
  <c r="F37" i="14"/>
  <c r="E37" i="14"/>
  <c r="D37" i="14"/>
  <c r="F35" i="14"/>
  <c r="F34" i="14"/>
  <c r="F33" i="14" s="1"/>
  <c r="E33" i="14"/>
  <c r="E45" i="14" s="1"/>
  <c r="D33" i="14"/>
  <c r="D45" i="14" s="1"/>
  <c r="F32" i="14"/>
  <c r="F45" i="14" s="1"/>
  <c r="E31" i="14"/>
  <c r="D31" i="14"/>
  <c r="F24" i="14"/>
  <c r="F31" i="14" s="1"/>
  <c r="E24" i="14"/>
  <c r="D24" i="14"/>
  <c r="F22" i="14"/>
  <c r="F70" i="14" s="1"/>
  <c r="E22" i="14"/>
  <c r="F14" i="14"/>
  <c r="E14" i="14"/>
  <c r="D14" i="14"/>
  <c r="F13" i="14"/>
  <c r="F12" i="14"/>
  <c r="E12" i="14"/>
  <c r="D12" i="14"/>
  <c r="D22" i="14" s="1"/>
  <c r="D70" i="14" s="1"/>
  <c r="G58" i="48"/>
  <c r="G59" i="48" s="1"/>
  <c r="H57" i="48"/>
  <c r="F56" i="48"/>
  <c r="F58" i="48" s="1"/>
  <c r="F59" i="48" s="1"/>
  <c r="F54" i="48"/>
  <c r="H54" i="48" s="1"/>
  <c r="F53" i="48"/>
  <c r="H53" i="48" s="1"/>
  <c r="H52" i="48"/>
  <c r="H51" i="48"/>
  <c r="H50" i="48" s="1"/>
  <c r="F51" i="48"/>
  <c r="G50" i="48"/>
  <c r="F50" i="48"/>
  <c r="H49" i="48"/>
  <c r="H48" i="48"/>
  <c r="H47" i="48"/>
  <c r="G47" i="48"/>
  <c r="F47" i="48"/>
  <c r="F46" i="48"/>
  <c r="H46" i="48" s="1"/>
  <c r="H45" i="48"/>
  <c r="F45" i="48"/>
  <c r="F44" i="48"/>
  <c r="H44" i="48" s="1"/>
  <c r="H43" i="48"/>
  <c r="F43" i="48"/>
  <c r="F42" i="48"/>
  <c r="H42" i="48" s="1"/>
  <c r="H41" i="48"/>
  <c r="G40" i="48"/>
  <c r="G55" i="48" s="1"/>
  <c r="F40" i="48"/>
  <c r="F55" i="48" s="1"/>
  <c r="H39" i="48"/>
  <c r="H37" i="48"/>
  <c r="F36" i="48"/>
  <c r="H36" i="48" s="1"/>
  <c r="H35" i="48" s="1"/>
  <c r="G35" i="48"/>
  <c r="F34" i="48"/>
  <c r="H34" i="48" s="1"/>
  <c r="H33" i="48"/>
  <c r="F33" i="48"/>
  <c r="F32" i="48"/>
  <c r="H32" i="48" s="1"/>
  <c r="H31" i="48"/>
  <c r="H30" i="48" s="1"/>
  <c r="F31" i="48"/>
  <c r="G30" i="48"/>
  <c r="F30" i="48"/>
  <c r="F29" i="48"/>
  <c r="H29" i="48" s="1"/>
  <c r="F28" i="48"/>
  <c r="H28" i="48" s="1"/>
  <c r="F27" i="48"/>
  <c r="H27" i="48" s="1"/>
  <c r="F26" i="48"/>
  <c r="H26" i="48" s="1"/>
  <c r="F25" i="48"/>
  <c r="H25" i="48" s="1"/>
  <c r="F24" i="48"/>
  <c r="H24" i="48" s="1"/>
  <c r="F23" i="48"/>
  <c r="H23" i="48" s="1"/>
  <c r="H21" i="48" s="1"/>
  <c r="H38" i="48" s="1"/>
  <c r="H22" i="48"/>
  <c r="G21" i="48"/>
  <c r="G38" i="48" s="1"/>
  <c r="F19" i="48"/>
  <c r="H19" i="48" s="1"/>
  <c r="H18" i="48"/>
  <c r="F17" i="48"/>
  <c r="H17" i="48" s="1"/>
  <c r="G16" i="48"/>
  <c r="G20" i="48" s="1"/>
  <c r="H15" i="48"/>
  <c r="H14" i="48"/>
  <c r="H13" i="48"/>
  <c r="H12" i="48"/>
  <c r="F11" i="48"/>
  <c r="H11" i="48" s="1"/>
  <c r="H10" i="48"/>
  <c r="H9" i="48"/>
  <c r="H8" i="48"/>
  <c r="F7" i="48"/>
  <c r="H7" i="48" s="1"/>
  <c r="H6" i="48" s="1"/>
  <c r="G6" i="48"/>
  <c r="H5" i="48"/>
  <c r="F5" i="48"/>
  <c r="K28" i="49"/>
  <c r="E25" i="49"/>
  <c r="D25" i="49"/>
  <c r="C25" i="49"/>
  <c r="E24" i="49"/>
  <c r="D24" i="49"/>
  <c r="C24" i="49"/>
  <c r="I23" i="49"/>
  <c r="I26" i="49" s="1"/>
  <c r="H23" i="49"/>
  <c r="H26" i="49" s="1"/>
  <c r="G23" i="49"/>
  <c r="G26" i="49" s="1"/>
  <c r="E23" i="49"/>
  <c r="D23" i="49"/>
  <c r="C23" i="49"/>
  <c r="E22" i="49"/>
  <c r="D22" i="49"/>
  <c r="D26" i="49" s="1"/>
  <c r="C22" i="49"/>
  <c r="E21" i="49"/>
  <c r="E26" i="49" s="1"/>
  <c r="E27" i="49" s="1"/>
  <c r="C21" i="49"/>
  <c r="C26" i="49" s="1"/>
  <c r="C17" i="49"/>
  <c r="I16" i="49"/>
  <c r="H16" i="49"/>
  <c r="G16" i="49"/>
  <c r="E16" i="49"/>
  <c r="D16" i="49"/>
  <c r="C16" i="49"/>
  <c r="I15" i="49"/>
  <c r="H15" i="49"/>
  <c r="G15" i="49"/>
  <c r="E15" i="49"/>
  <c r="D15" i="49"/>
  <c r="C15" i="49"/>
  <c r="I14" i="49"/>
  <c r="I19" i="49" s="1"/>
  <c r="H14" i="49"/>
  <c r="H19" i="49" s="1"/>
  <c r="G14" i="49"/>
  <c r="G19" i="49" s="1"/>
  <c r="E14" i="49"/>
  <c r="E19" i="49" s="1"/>
  <c r="D14" i="49"/>
  <c r="D19" i="49" s="1"/>
  <c r="C14" i="49"/>
  <c r="C19" i="49" s="1"/>
  <c r="E11" i="49"/>
  <c r="C11" i="49"/>
  <c r="I10" i="49"/>
  <c r="H10" i="49"/>
  <c r="G10" i="49"/>
  <c r="F10" i="49"/>
  <c r="E10" i="49"/>
  <c r="D10" i="49"/>
  <c r="C10" i="49"/>
  <c r="I9" i="49"/>
  <c r="H9" i="49"/>
  <c r="G9" i="49"/>
  <c r="F9" i="49"/>
  <c r="E9" i="49"/>
  <c r="D9" i="49"/>
  <c r="C9" i="49"/>
  <c r="I8" i="49"/>
  <c r="H8" i="49"/>
  <c r="G8" i="49"/>
  <c r="F8" i="49"/>
  <c r="E8" i="49"/>
  <c r="D8" i="49"/>
  <c r="C8" i="49"/>
  <c r="I7" i="49"/>
  <c r="H7" i="49"/>
  <c r="G7" i="49"/>
  <c r="F7" i="49"/>
  <c r="E7" i="49"/>
  <c r="D7" i="49"/>
  <c r="C7" i="49"/>
  <c r="I6" i="49"/>
  <c r="I13" i="49" s="1"/>
  <c r="I20" i="49" s="1"/>
  <c r="H6" i="49"/>
  <c r="H13" i="49" s="1"/>
  <c r="H20" i="49" s="1"/>
  <c r="G6" i="49"/>
  <c r="G13" i="49" s="1"/>
  <c r="G20" i="49" s="1"/>
  <c r="F6" i="49"/>
  <c r="E6" i="49"/>
  <c r="E13" i="49" s="1"/>
  <c r="E20" i="49" s="1"/>
  <c r="D6" i="49"/>
  <c r="D13" i="49" s="1"/>
  <c r="D20" i="49" s="1"/>
  <c r="C6" i="49"/>
  <c r="C13" i="49" s="1"/>
  <c r="C20" i="49" s="1"/>
  <c r="F110" i="1"/>
  <c r="E110" i="1"/>
  <c r="D110" i="1"/>
  <c r="F109" i="1"/>
  <c r="E109" i="1"/>
  <c r="D109" i="1"/>
  <c r="D112" i="1" s="1"/>
  <c r="F108" i="1"/>
  <c r="F112" i="1" s="1"/>
  <c r="E108" i="1"/>
  <c r="E112" i="1" s="1"/>
  <c r="D108" i="1"/>
  <c r="E105" i="1"/>
  <c r="D105" i="1"/>
  <c r="E104" i="1"/>
  <c r="D104" i="1"/>
  <c r="E103" i="1"/>
  <c r="D103" i="1"/>
  <c r="E102" i="1"/>
  <c r="D102" i="1"/>
  <c r="E101" i="1"/>
  <c r="D101" i="1"/>
  <c r="E100" i="1"/>
  <c r="E99" i="1" s="1"/>
  <c r="D100" i="1"/>
  <c r="D99" i="1" s="1"/>
  <c r="F99" i="1"/>
  <c r="F98" i="1"/>
  <c r="E98" i="1"/>
  <c r="D98" i="1"/>
  <c r="F97" i="1"/>
  <c r="F106" i="1" s="1"/>
  <c r="E97" i="1"/>
  <c r="E106" i="1" s="1"/>
  <c r="D97" i="1"/>
  <c r="D106" i="1" s="1"/>
  <c r="F95" i="1"/>
  <c r="E95" i="1"/>
  <c r="D95" i="1"/>
  <c r="F94" i="1"/>
  <c r="E94" i="1"/>
  <c r="D94" i="1"/>
  <c r="F93" i="1"/>
  <c r="E93" i="1"/>
  <c r="D93" i="1"/>
  <c r="F92" i="1"/>
  <c r="E92" i="1"/>
  <c r="D92" i="1"/>
  <c r="F91" i="1"/>
  <c r="E91" i="1"/>
  <c r="D91" i="1"/>
  <c r="F90" i="1"/>
  <c r="E90" i="1"/>
  <c r="D90" i="1"/>
  <c r="F89" i="1"/>
  <c r="E89" i="1"/>
  <c r="D89" i="1"/>
  <c r="F88" i="1"/>
  <c r="E88" i="1"/>
  <c r="D88" i="1"/>
  <c r="D86" i="1" s="1"/>
  <c r="F87" i="1"/>
  <c r="E87" i="1"/>
  <c r="D87" i="1"/>
  <c r="F86" i="1"/>
  <c r="E86" i="1"/>
  <c r="F85" i="1"/>
  <c r="E85" i="1"/>
  <c r="D85" i="1"/>
  <c r="F84" i="1"/>
  <c r="E84" i="1"/>
  <c r="D84" i="1"/>
  <c r="F83" i="1"/>
  <c r="E83" i="1"/>
  <c r="D83" i="1"/>
  <c r="F82" i="1"/>
  <c r="F96" i="1" s="1"/>
  <c r="F107" i="1" s="1"/>
  <c r="F113" i="1" s="1"/>
  <c r="H113" i="1" s="1"/>
  <c r="E82" i="1"/>
  <c r="E96" i="1" s="1"/>
  <c r="E107" i="1" s="1"/>
  <c r="E113" i="1" s="1"/>
  <c r="D82" i="1"/>
  <c r="D80" i="1"/>
  <c r="F75" i="1"/>
  <c r="E75" i="1"/>
  <c r="D75" i="1"/>
  <c r="F74" i="1"/>
  <c r="E74" i="1"/>
  <c r="D74" i="1"/>
  <c r="F73" i="1"/>
  <c r="F72" i="1" s="1"/>
  <c r="F76" i="1" s="1"/>
  <c r="E73" i="1"/>
  <c r="E72" i="1" s="1"/>
  <c r="E76" i="1" s="1"/>
  <c r="D73" i="1"/>
  <c r="D72" i="1" s="1"/>
  <c r="D76" i="1" s="1"/>
  <c r="F69" i="1"/>
  <c r="F68" i="1"/>
  <c r="E68" i="1"/>
  <c r="E69" i="1" s="1"/>
  <c r="D68" i="1"/>
  <c r="D69" i="1" s="1"/>
  <c r="D66" i="1"/>
  <c r="F65" i="1"/>
  <c r="E65" i="1"/>
  <c r="D65" i="1"/>
  <c r="F64" i="1"/>
  <c r="F66" i="1" s="1"/>
  <c r="E64" i="1"/>
  <c r="E66" i="1" s="1"/>
  <c r="F62" i="1"/>
  <c r="E62" i="1"/>
  <c r="D62" i="1"/>
  <c r="F61" i="1"/>
  <c r="E61" i="1"/>
  <c r="D61" i="1"/>
  <c r="F60" i="1"/>
  <c r="E60" i="1"/>
  <c r="D60" i="1"/>
  <c r="F59" i="1"/>
  <c r="E59" i="1"/>
  <c r="D59" i="1"/>
  <c r="F58" i="1"/>
  <c r="F63" i="1" s="1"/>
  <c r="E58" i="1"/>
  <c r="E63" i="1" s="1"/>
  <c r="D58" i="1"/>
  <c r="D63" i="1" s="1"/>
  <c r="F56" i="1"/>
  <c r="E56" i="1"/>
  <c r="D56" i="1"/>
  <c r="F55" i="1"/>
  <c r="E55" i="1"/>
  <c r="D55" i="1"/>
  <c r="F54" i="1"/>
  <c r="E54" i="1"/>
  <c r="D54" i="1"/>
  <c r="F53" i="1"/>
  <c r="E53" i="1"/>
  <c r="D53" i="1"/>
  <c r="F52" i="1"/>
  <c r="E52" i="1"/>
  <c r="D52" i="1"/>
  <c r="F51" i="1"/>
  <c r="E51" i="1"/>
  <c r="D51" i="1"/>
  <c r="F50" i="1"/>
  <c r="E50" i="1"/>
  <c r="D50" i="1"/>
  <c r="F49" i="1"/>
  <c r="E49" i="1"/>
  <c r="D49" i="1"/>
  <c r="F48" i="1"/>
  <c r="E48" i="1"/>
  <c r="D48" i="1"/>
  <c r="F47" i="1"/>
  <c r="E47" i="1"/>
  <c r="D47" i="1"/>
  <c r="F46" i="1"/>
  <c r="F57" i="1" s="1"/>
  <c r="E46" i="1"/>
  <c r="E57" i="1" s="1"/>
  <c r="D46" i="1"/>
  <c r="D57" i="1" s="1"/>
  <c r="F44" i="1"/>
  <c r="E44" i="1"/>
  <c r="D44" i="1"/>
  <c r="F43" i="1"/>
  <c r="E43" i="1"/>
  <c r="D43" i="1"/>
  <c r="F42" i="1"/>
  <c r="E42" i="1"/>
  <c r="D42" i="1"/>
  <c r="F41" i="1"/>
  <c r="E41" i="1"/>
  <c r="D41" i="1"/>
  <c r="F40" i="1"/>
  <c r="E40" i="1"/>
  <c r="D40" i="1"/>
  <c r="F39" i="1"/>
  <c r="E39" i="1"/>
  <c r="D39" i="1"/>
  <c r="F38" i="1"/>
  <c r="E38" i="1"/>
  <c r="D38" i="1"/>
  <c r="F37" i="1"/>
  <c r="E37" i="1"/>
  <c r="D37" i="1"/>
  <c r="F36" i="1"/>
  <c r="E36" i="1"/>
  <c r="D36" i="1"/>
  <c r="F35" i="1"/>
  <c r="E35" i="1"/>
  <c r="D35" i="1"/>
  <c r="F34" i="1"/>
  <c r="E34" i="1"/>
  <c r="D34" i="1"/>
  <c r="F33" i="1"/>
  <c r="E33" i="1"/>
  <c r="D33" i="1"/>
  <c r="F32" i="1"/>
  <c r="F45" i="1" s="1"/>
  <c r="E32" i="1"/>
  <c r="E45" i="1" s="1"/>
  <c r="D32" i="1"/>
  <c r="D45" i="1" s="1"/>
  <c r="F30" i="1"/>
  <c r="E30" i="1"/>
  <c r="D30" i="1"/>
  <c r="F29" i="1"/>
  <c r="E29" i="1"/>
  <c r="D29" i="1"/>
  <c r="F28" i="1"/>
  <c r="E28" i="1"/>
  <c r="D28" i="1"/>
  <c r="F27" i="1"/>
  <c r="E27" i="1"/>
  <c r="D27" i="1"/>
  <c r="F26" i="1"/>
  <c r="E26" i="1"/>
  <c r="D26" i="1"/>
  <c r="F25" i="1"/>
  <c r="F24" i="1" s="1"/>
  <c r="E25" i="1"/>
  <c r="E24" i="1" s="1"/>
  <c r="D25" i="1"/>
  <c r="D24" i="1" s="1"/>
  <c r="D31" i="1" s="1"/>
  <c r="F23" i="1"/>
  <c r="E23" i="1"/>
  <c r="E21" i="1"/>
  <c r="D21" i="1"/>
  <c r="F20" i="1"/>
  <c r="E20" i="1"/>
  <c r="D20" i="1"/>
  <c r="F19" i="1"/>
  <c r="E19" i="1"/>
  <c r="D19" i="1"/>
  <c r="F18" i="1"/>
  <c r="E18" i="1"/>
  <c r="D18" i="1"/>
  <c r="F17" i="1"/>
  <c r="E17" i="1"/>
  <c r="D17" i="1"/>
  <c r="F16" i="1"/>
  <c r="E16" i="1"/>
  <c r="D16" i="1"/>
  <c r="E15" i="1"/>
  <c r="D15" i="1"/>
  <c r="F14" i="1"/>
  <c r="E14" i="1"/>
  <c r="D14" i="1"/>
  <c r="F13" i="1"/>
  <c r="E13" i="1"/>
  <c r="D13" i="1"/>
  <c r="F11" i="1"/>
  <c r="E11" i="1"/>
  <c r="D11" i="1"/>
  <c r="F10" i="1"/>
  <c r="E10" i="1"/>
  <c r="D10" i="1"/>
  <c r="F9" i="1"/>
  <c r="E9" i="1"/>
  <c r="D9" i="1"/>
  <c r="F8" i="1"/>
  <c r="E8" i="1"/>
  <c r="D8" i="1"/>
  <c r="F7" i="1"/>
  <c r="E7" i="1"/>
  <c r="D7" i="1"/>
  <c r="F6" i="1"/>
  <c r="F12" i="1" s="1"/>
  <c r="F22" i="1" s="1"/>
  <c r="E6" i="1"/>
  <c r="E12" i="1" s="1"/>
  <c r="D6" i="1"/>
  <c r="D12" i="1" s="1"/>
  <c r="D22" i="1" s="1"/>
  <c r="D70" i="1" s="1"/>
  <c r="D33" i="36" l="1"/>
  <c r="D42" i="36" s="1"/>
  <c r="E33" i="36"/>
  <c r="E42" i="36" s="1"/>
  <c r="F10" i="36"/>
  <c r="F33" i="36" s="1"/>
  <c r="F42" i="36" s="1"/>
  <c r="E42" i="18"/>
  <c r="F33" i="18"/>
  <c r="F42" i="18" s="1"/>
  <c r="D33" i="17"/>
  <c r="D42" i="17" s="1"/>
  <c r="F77" i="14"/>
  <c r="D77" i="14"/>
  <c r="E70" i="14"/>
  <c r="E77" i="14" s="1"/>
  <c r="E116" i="14" s="1"/>
  <c r="H40" i="48"/>
  <c r="G60" i="48"/>
  <c r="H55" i="48"/>
  <c r="H16" i="48"/>
  <c r="H20" i="48" s="1"/>
  <c r="F21" i="48"/>
  <c r="F38" i="48" s="1"/>
  <c r="H56" i="48"/>
  <c r="H58" i="48" s="1"/>
  <c r="H59" i="48" s="1"/>
  <c r="F6" i="48"/>
  <c r="F16" i="48" s="1"/>
  <c r="F20" i="48" s="1"/>
  <c r="F60" i="48" s="1"/>
  <c r="F35" i="48"/>
  <c r="C27" i="49"/>
  <c r="I27" i="49"/>
  <c r="G27" i="49"/>
  <c r="H27" i="49"/>
  <c r="D27" i="49"/>
  <c r="E31" i="1"/>
  <c r="F31" i="1"/>
  <c r="F70" i="1" s="1"/>
  <c r="F77" i="1" s="1"/>
  <c r="H77" i="1" s="1"/>
  <c r="D119" i="1"/>
  <c r="D77" i="1"/>
  <c r="E22" i="1"/>
  <c r="E70" i="1" s="1"/>
  <c r="E77" i="1" s="1"/>
  <c r="E114" i="1" s="1"/>
  <c r="H12" i="1"/>
  <c r="D96" i="1"/>
  <c r="D107" i="1" s="1"/>
  <c r="D113" i="1" s="1"/>
  <c r="H60" i="48" l="1"/>
  <c r="D118" i="1"/>
  <c r="D114" i="1"/>
  <c r="D11" i="32" l="1"/>
  <c r="C11" i="32"/>
  <c r="E13" i="9" l="1"/>
  <c r="J6" i="29" l="1"/>
  <c r="J5" i="29"/>
  <c r="J4" i="29"/>
  <c r="E8" i="29"/>
  <c r="F8" i="29"/>
  <c r="G8" i="29"/>
  <c r="H8" i="29"/>
  <c r="I8" i="29"/>
  <c r="C8" i="34" l="1"/>
  <c r="K18" i="23" l="1"/>
  <c r="H18" i="23"/>
  <c r="E18" i="23"/>
  <c r="F22" i="28"/>
  <c r="E22" i="28"/>
  <c r="D22" i="28"/>
  <c r="C7" i="29" l="1"/>
  <c r="J7" i="29" l="1"/>
  <c r="C8" i="29"/>
  <c r="C54" i="13" l="1"/>
  <c r="D92" i="13"/>
  <c r="D90" i="13"/>
  <c r="B69" i="13"/>
  <c r="D70" i="13" s="1"/>
  <c r="B6" i="13" l="1"/>
  <c r="E7" i="13" s="1"/>
  <c r="F92" i="13" l="1"/>
  <c r="C77" i="13" l="1"/>
  <c r="D77" i="13"/>
  <c r="E77" i="13"/>
  <c r="C62" i="13"/>
  <c r="D60" i="13" s="1"/>
  <c r="D54" i="13" s="1"/>
  <c r="D16" i="13" l="1"/>
  <c r="D23" i="13"/>
  <c r="C32" i="13"/>
  <c r="B32" i="13"/>
  <c r="E31" i="13"/>
  <c r="C31" i="13"/>
  <c r="B31" i="13"/>
  <c r="F30" i="13"/>
  <c r="F29" i="13"/>
  <c r="C23" i="13"/>
  <c r="F26" i="13"/>
  <c r="F25" i="13"/>
  <c r="F24" i="13"/>
  <c r="E23" i="13"/>
  <c r="F21" i="13"/>
  <c r="F20" i="13"/>
  <c r="F19" i="13"/>
  <c r="F18" i="13"/>
  <c r="F17" i="13"/>
  <c r="F16" i="13"/>
  <c r="F15" i="13"/>
  <c r="C14" i="13"/>
  <c r="D121" i="13"/>
  <c r="D110" i="13"/>
  <c r="D31" i="13" l="1"/>
  <c r="D32" i="13" s="1"/>
  <c r="F32" i="13" s="1"/>
  <c r="D14" i="13"/>
  <c r="F14" i="13" s="1"/>
  <c r="F31" i="13"/>
  <c r="F28" i="13"/>
  <c r="F27" i="13"/>
  <c r="F23" i="13" l="1"/>
  <c r="C126" i="13"/>
  <c r="B126" i="13"/>
  <c r="F126" i="13" s="1"/>
  <c r="E125" i="13"/>
  <c r="D125" i="13"/>
  <c r="C125" i="13"/>
  <c r="B125" i="13"/>
  <c r="F124" i="13"/>
  <c r="F123" i="13"/>
  <c r="F122" i="13"/>
  <c r="F121" i="13"/>
  <c r="F120" i="13"/>
  <c r="F119" i="13"/>
  <c r="F118" i="13"/>
  <c r="E117" i="13"/>
  <c r="D117" i="13"/>
  <c r="C117" i="13"/>
  <c r="F115" i="13"/>
  <c r="F114" i="13"/>
  <c r="F113" i="13"/>
  <c r="F112" i="13"/>
  <c r="F111" i="13"/>
  <c r="F110" i="13"/>
  <c r="F109" i="13"/>
  <c r="C108" i="13"/>
  <c r="B108" i="13"/>
  <c r="E101" i="13"/>
  <c r="C95" i="13"/>
  <c r="B95" i="13"/>
  <c r="E94" i="13"/>
  <c r="D94" i="13"/>
  <c r="C94" i="13"/>
  <c r="B94" i="13"/>
  <c r="F93" i="13"/>
  <c r="F91" i="13"/>
  <c r="F90" i="13"/>
  <c r="F89" i="13"/>
  <c r="F88" i="13"/>
  <c r="F87" i="13"/>
  <c r="E86" i="13"/>
  <c r="D86" i="13"/>
  <c r="C86" i="13"/>
  <c r="F84" i="13"/>
  <c r="F83" i="13"/>
  <c r="F82" i="13"/>
  <c r="F81" i="13"/>
  <c r="F80" i="13"/>
  <c r="F79" i="13"/>
  <c r="F78" i="13"/>
  <c r="B77" i="13"/>
  <c r="F77" i="13" s="1"/>
  <c r="B62" i="13"/>
  <c r="B45" i="13"/>
  <c r="C63" i="13"/>
  <c r="B63" i="13"/>
  <c r="E62" i="13"/>
  <c r="D62" i="13"/>
  <c r="F61" i="13"/>
  <c r="F60" i="13"/>
  <c r="F59" i="13"/>
  <c r="F58" i="13"/>
  <c r="F57" i="13"/>
  <c r="F56" i="13"/>
  <c r="F55" i="13"/>
  <c r="E54" i="13"/>
  <c r="F52" i="13"/>
  <c r="F51" i="13"/>
  <c r="F50" i="13"/>
  <c r="F49" i="13"/>
  <c r="F48" i="13"/>
  <c r="F47" i="13"/>
  <c r="F46" i="13"/>
  <c r="C45" i="13"/>
  <c r="F63" i="13" l="1"/>
  <c r="F95" i="13"/>
  <c r="F108" i="13"/>
  <c r="F86" i="13"/>
  <c r="F45" i="13"/>
  <c r="F94" i="13"/>
  <c r="F62" i="13"/>
  <c r="F125" i="13"/>
  <c r="F117" i="13"/>
  <c r="F54" i="13"/>
  <c r="F13" i="47" l="1"/>
  <c r="E13" i="47"/>
  <c r="D13" i="47"/>
  <c r="C13" i="47"/>
  <c r="G12" i="47"/>
  <c r="G11" i="47"/>
  <c r="G10" i="47"/>
  <c r="G9" i="47"/>
  <c r="G8" i="47"/>
  <c r="G7" i="47"/>
  <c r="G5" i="47"/>
  <c r="G13" i="47" l="1"/>
  <c r="O21" i="23" l="1"/>
  <c r="O8" i="23"/>
  <c r="O9" i="23"/>
  <c r="O10" i="23"/>
  <c r="E28" i="28"/>
  <c r="F28" i="28" s="1"/>
  <c r="D23" i="28"/>
  <c r="E25" i="28"/>
  <c r="F25" i="28" s="1"/>
  <c r="E24" i="28"/>
  <c r="F24" i="28" s="1"/>
  <c r="D7" i="28"/>
  <c r="E7" i="28" s="1"/>
  <c r="F7" i="28" s="1"/>
  <c r="E10" i="28"/>
  <c r="F10" i="28" s="1"/>
  <c r="E9" i="28"/>
  <c r="F9" i="28" s="1"/>
  <c r="F8" i="28"/>
  <c r="E8" i="28"/>
  <c r="E23" i="28" l="1"/>
  <c r="F23" i="28"/>
  <c r="F14" i="28"/>
  <c r="C24" i="34"/>
  <c r="D8" i="11" l="1"/>
  <c r="H8" i="11"/>
  <c r="J8" i="11"/>
  <c r="J6" i="11"/>
  <c r="J7" i="11"/>
  <c r="B7" i="11"/>
  <c r="H7" i="11"/>
  <c r="H6" i="11"/>
  <c r="J9" i="11" l="1"/>
  <c r="L8" i="11"/>
  <c r="K8" i="11" s="1"/>
  <c r="E27" i="28" l="1"/>
  <c r="E29" i="28" s="1"/>
  <c r="C34" i="34"/>
  <c r="C8" i="30" l="1"/>
  <c r="D8" i="29"/>
  <c r="C22" i="23" l="1"/>
  <c r="O22" i="23" s="1"/>
  <c r="J8" i="29" l="1"/>
  <c r="C19" i="30"/>
  <c r="J8" i="26" l="1"/>
  <c r="G8" i="26"/>
  <c r="K7" i="26"/>
  <c r="K6" i="26"/>
  <c r="K5" i="26"/>
  <c r="K8" i="26" l="1"/>
  <c r="I8" i="11" l="1"/>
  <c r="G8" i="11"/>
  <c r="E8" i="11"/>
  <c r="C35" i="34" l="1"/>
  <c r="E15" i="9" l="1"/>
  <c r="E24" i="31" l="1"/>
  <c r="D24" i="31"/>
  <c r="C24" i="31"/>
  <c r="E18" i="31"/>
  <c r="D18" i="31"/>
  <c r="C18" i="31"/>
  <c r="E16" i="31"/>
  <c r="D16" i="31"/>
  <c r="C16" i="31"/>
  <c r="C25" i="31" l="1"/>
  <c r="E25" i="31"/>
  <c r="D25" i="31"/>
  <c r="O18" i="23" l="1"/>
  <c r="F27" i="28" l="1"/>
  <c r="F29" i="28" s="1"/>
  <c r="D27" i="28"/>
  <c r="D29" i="28" s="1"/>
  <c r="F16" i="28"/>
  <c r="E14" i="28"/>
  <c r="E16" i="28" s="1"/>
  <c r="J23" i="28" s="1"/>
  <c r="D14" i="28"/>
  <c r="D16" i="28" s="1"/>
  <c r="C14" i="25"/>
  <c r="C8" i="25"/>
  <c r="I23" i="28" l="1"/>
  <c r="K23" i="28"/>
  <c r="C15" i="25"/>
  <c r="H8" i="24"/>
  <c r="G8" i="24"/>
  <c r="F8" i="24"/>
  <c r="E8" i="24"/>
  <c r="B8" i="24"/>
  <c r="I8" i="24"/>
  <c r="D8" i="24"/>
  <c r="D7" i="11" l="1"/>
  <c r="D6" i="11"/>
  <c r="J10" i="11"/>
  <c r="J11" i="11" s="1"/>
  <c r="B10" i="11"/>
  <c r="B9" i="11"/>
  <c r="L6" i="11" l="1"/>
  <c r="E6" i="11" s="1"/>
  <c r="D9" i="11"/>
  <c r="C17" i="23"/>
  <c r="D17" i="23" s="1"/>
  <c r="E17" i="23" s="1"/>
  <c r="F17" i="23" s="1"/>
  <c r="G17" i="23" s="1"/>
  <c r="H17" i="23" s="1"/>
  <c r="I17" i="23" s="1"/>
  <c r="J17" i="23" s="1"/>
  <c r="K17" i="23" s="1"/>
  <c r="L17" i="23" s="1"/>
  <c r="M17" i="23" s="1"/>
  <c r="N17" i="23" s="1"/>
  <c r="O17" i="23" s="1"/>
  <c r="C20" i="23"/>
  <c r="C25" i="28"/>
  <c r="C19" i="23"/>
  <c r="C14" i="23"/>
  <c r="F7" i="11"/>
  <c r="C4" i="30"/>
  <c r="B11" i="11"/>
  <c r="H9" i="11"/>
  <c r="H10" i="11" s="1"/>
  <c r="K6" i="11" l="1"/>
  <c r="I6" i="11"/>
  <c r="G6" i="11"/>
  <c r="C6" i="11"/>
  <c r="D20" i="23"/>
  <c r="E20" i="23" s="1"/>
  <c r="F20" i="23" s="1"/>
  <c r="G20" i="23" s="1"/>
  <c r="H20" i="23" s="1"/>
  <c r="I20" i="23" s="1"/>
  <c r="J20" i="23" s="1"/>
  <c r="K20" i="23" s="1"/>
  <c r="L20" i="23" s="1"/>
  <c r="M20" i="23" s="1"/>
  <c r="N20" i="23" s="1"/>
  <c r="D19" i="23"/>
  <c r="E19" i="23" s="1"/>
  <c r="F19" i="23" s="1"/>
  <c r="L7" i="11"/>
  <c r="F9" i="11"/>
  <c r="L9" i="11" s="1"/>
  <c r="G9" i="11" s="1"/>
  <c r="D14" i="23"/>
  <c r="H11" i="11"/>
  <c r="O20" i="23" l="1"/>
  <c r="G19" i="23"/>
  <c r="H19" i="23"/>
  <c r="I19" i="23" s="1"/>
  <c r="J19" i="23" s="1"/>
  <c r="K19" i="23" s="1"/>
  <c r="L19" i="23" s="1"/>
  <c r="M19" i="23" s="1"/>
  <c r="N19" i="23" s="1"/>
  <c r="E7" i="11"/>
  <c r="C7" i="11"/>
  <c r="I7" i="11"/>
  <c r="K7" i="11"/>
  <c r="G7" i="11"/>
  <c r="K9" i="11"/>
  <c r="C9" i="11"/>
  <c r="E9" i="11"/>
  <c r="I9" i="11"/>
  <c r="E14" i="23"/>
  <c r="O19" i="23" l="1"/>
  <c r="F14" i="23"/>
  <c r="G14" i="23" l="1"/>
  <c r="C24" i="28"/>
  <c r="H14" i="23" l="1"/>
  <c r="C28" i="28"/>
  <c r="C15" i="28" l="1"/>
  <c r="C11" i="23"/>
  <c r="O11" i="23" s="1"/>
  <c r="C7" i="30"/>
  <c r="C10" i="30" s="1"/>
  <c r="C11" i="30" s="1"/>
  <c r="C20" i="30" s="1"/>
  <c r="C6" i="23"/>
  <c r="C12" i="28"/>
  <c r="I14" i="23"/>
  <c r="C9" i="28"/>
  <c r="C26" i="28"/>
  <c r="C23" i="28" s="1"/>
  <c r="C8" i="28"/>
  <c r="C11" i="28"/>
  <c r="D6" i="23" l="1"/>
  <c r="E6" i="23" s="1"/>
  <c r="F6" i="23" s="1"/>
  <c r="G6" i="23" s="1"/>
  <c r="H6" i="23" s="1"/>
  <c r="I6" i="23" s="1"/>
  <c r="J6" i="23" s="1"/>
  <c r="K6" i="23" s="1"/>
  <c r="L6" i="23" s="1"/>
  <c r="M6" i="23" s="1"/>
  <c r="N6" i="23" s="1"/>
  <c r="J14" i="23"/>
  <c r="D10" i="11"/>
  <c r="D11" i="11" s="1"/>
  <c r="O6" i="23" l="1"/>
  <c r="C5" i="23"/>
  <c r="D5" i="23" s="1"/>
  <c r="E5" i="23" s="1"/>
  <c r="K14" i="23"/>
  <c r="F5" i="23" l="1"/>
  <c r="L14" i="23"/>
  <c r="C7" i="28"/>
  <c r="G5" i="23" l="1"/>
  <c r="M14" i="23"/>
  <c r="C7" i="23" l="1"/>
  <c r="H5" i="23"/>
  <c r="N14" i="23"/>
  <c r="C10" i="28"/>
  <c r="C14" i="28" s="1"/>
  <c r="C16" i="28" s="1"/>
  <c r="F10" i="11"/>
  <c r="I5" i="23" l="1"/>
  <c r="D7" i="23"/>
  <c r="C12" i="23"/>
  <c r="O14" i="23"/>
  <c r="E7" i="23" l="1"/>
  <c r="D12" i="23"/>
  <c r="J5" i="23"/>
  <c r="L10" i="11"/>
  <c r="G10" i="11" s="1"/>
  <c r="F11" i="11"/>
  <c r="K5" i="23" l="1"/>
  <c r="F7" i="23"/>
  <c r="E12" i="23"/>
  <c r="L11" i="11"/>
  <c r="K10" i="11"/>
  <c r="C10" i="11"/>
  <c r="E10" i="11"/>
  <c r="G7" i="23" l="1"/>
  <c r="F12" i="23"/>
  <c r="L5" i="23"/>
  <c r="I11" i="11"/>
  <c r="C11" i="11"/>
  <c r="E11" i="11"/>
  <c r="K11" i="11"/>
  <c r="G11" i="11"/>
  <c r="M5" i="23" l="1"/>
  <c r="H7" i="23"/>
  <c r="G12" i="23"/>
  <c r="I7" i="23" l="1"/>
  <c r="H12" i="23"/>
  <c r="N5" i="23"/>
  <c r="J7" i="23" l="1"/>
  <c r="I12" i="23"/>
  <c r="O5" i="23"/>
  <c r="K7" i="23" l="1"/>
  <c r="J12" i="23"/>
  <c r="L7" i="23" l="1"/>
  <c r="K12" i="23"/>
  <c r="M7" i="23" l="1"/>
  <c r="L12" i="23"/>
  <c r="N7" i="23" l="1"/>
  <c r="M12" i="23"/>
  <c r="N12" i="23" l="1"/>
  <c r="O12" i="23" s="1"/>
  <c r="O7" i="23"/>
  <c r="C15" i="23" l="1"/>
  <c r="D15" i="23" l="1"/>
  <c r="E15" i="23" l="1"/>
  <c r="F15" i="23" l="1"/>
  <c r="G15" i="23" l="1"/>
  <c r="H15" i="23" l="1"/>
  <c r="I15" i="23" l="1"/>
  <c r="J15" i="23" l="1"/>
  <c r="K15" i="23" l="1"/>
  <c r="L15" i="23" l="1"/>
  <c r="M15" i="23" l="1"/>
  <c r="N15" i="23" l="1"/>
  <c r="O15" i="23" l="1"/>
  <c r="C16" i="23" l="1"/>
  <c r="C22" i="28" l="1"/>
  <c r="C27" i="28" s="1"/>
  <c r="C29" i="28" s="1"/>
  <c r="C23" i="23"/>
  <c r="D16" i="23"/>
  <c r="C24" i="23" l="1"/>
  <c r="D23" i="23"/>
  <c r="D24" i="23" s="1"/>
  <c r="E16" i="23"/>
  <c r="E23" i="23" l="1"/>
  <c r="E24" i="23" s="1"/>
  <c r="F16" i="23"/>
  <c r="F23" i="23" l="1"/>
  <c r="G16" i="23"/>
  <c r="G23" i="23" l="1"/>
  <c r="G24" i="23" s="1"/>
  <c r="H16" i="23"/>
  <c r="F24" i="23"/>
  <c r="I16" i="23" l="1"/>
  <c r="H23" i="23"/>
  <c r="H24" i="23" l="1"/>
  <c r="I23" i="23"/>
  <c r="J16" i="23"/>
  <c r="I24" i="23" l="1"/>
  <c r="K16" i="23"/>
  <c r="J23" i="23"/>
  <c r="J24" i="23" s="1"/>
  <c r="K23" i="23" l="1"/>
  <c r="K24" i="23" s="1"/>
  <c r="L16" i="23"/>
  <c r="L23" i="23" l="1"/>
  <c r="M16" i="23"/>
  <c r="L24" i="23" l="1"/>
  <c r="M23" i="23"/>
  <c r="M24" i="23" s="1"/>
  <c r="N16" i="23"/>
  <c r="N23" i="23" l="1"/>
  <c r="O16" i="23"/>
  <c r="N24" i="23" l="1"/>
  <c r="O24" i="23" s="1"/>
  <c r="O23" i="23"/>
</calcChain>
</file>

<file path=xl/sharedStrings.xml><?xml version="1.0" encoding="utf-8"?>
<sst xmlns="http://schemas.openxmlformats.org/spreadsheetml/2006/main" count="2063" uniqueCount="745">
  <si>
    <t>B E V É T E L E K</t>
  </si>
  <si>
    <t>adatok Ft-ban</t>
  </si>
  <si>
    <t>Sor-
szám</t>
  </si>
  <si>
    <t>Bevételi jogcím</t>
  </si>
  <si>
    <t>Rovatszám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</si>
  <si>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</si>
  <si>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</si>
  <si>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</si>
  <si>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</si>
  <si>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</si>
  <si>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</si>
  <si>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</si>
  <si>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</si>
  <si>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</si>
  <si>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</si>
  <si>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</si>
  <si>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</si>
  <si>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</si>
  <si>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</si>
  <si>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</si>
  <si>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</si>
  <si>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</si>
  <si>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</si>
  <si>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</si>
  <si>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</si>
  <si>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</si>
  <si>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</si>
  <si>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</si>
  <si>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</si>
  <si>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</si>
  <si>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</si>
  <si>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</si>
  <si>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</si>
  <si>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</si>
  <si>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</si>
  <si>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</si>
  <si>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</si>
  <si>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11.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</si>
  <si>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</si>
  <si>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</si>
  <si>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</si>
  <si>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</si>
  <si>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</si>
  <si>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</si>
  <si>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</si>
  <si>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</si>
  <si>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</si>
  <si>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</si>
  <si>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</si>
  <si>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</si>
  <si>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</si>
  <si>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</si>
  <si>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</si>
  <si>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</si>
  <si>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</si>
  <si>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</si>
  <si>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</si>
  <si>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</si>
  <si>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</si>
  <si>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</si>
  <si>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</si>
  <si>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</si>
  <si>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</si>
  <si>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</si>
  <si>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</si>
  <si>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</si>
  <si>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</si>
  <si>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</si>
  <si>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</si>
  <si>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</si>
  <si>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</si>
  <si>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</si>
  <si>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</si>
  <si>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</si>
  <si>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</si>
  <si>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</si>
  <si>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</si>
  <si>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</si>
  <si>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</si>
  <si>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</si>
  <si>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</si>
  <si>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</si>
  <si>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</si>
  <si>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</si>
  <si>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</si>
  <si>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</si>
  <si>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</si>
  <si>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</si>
  <si>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</si>
  <si>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</si>
  <si>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</si>
  <si>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</si>
  <si>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</si>
  <si>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</si>
  <si>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</si>
  <si>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37.</t>
  </si>
  <si>
    <t>38.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</si>
  <si>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</si>
  <si>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</si>
  <si>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</si>
  <si>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</si>
  <si>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</si>
  <si>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</si>
  <si>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</si>
  <si>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</si>
  <si>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</si>
  <si>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</si>
  <si>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</si>
  <si>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</si>
  <si>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</si>
  <si>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</si>
  <si>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</si>
  <si>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</si>
  <si>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</si>
  <si>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</si>
  <si>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</si>
  <si>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</si>
  <si>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</si>
  <si>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</si>
  <si>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</si>
  <si>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</si>
  <si>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</si>
  <si>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</si>
  <si>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</si>
  <si>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</si>
  <si>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</si>
  <si>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</si>
  <si>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</si>
  <si>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</si>
  <si>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</si>
  <si>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</si>
  <si>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</si>
  <si>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</si>
  <si>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</si>
  <si>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</si>
  <si>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</si>
  <si>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</si>
  <si>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</si>
  <si>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</si>
  <si>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</si>
  <si>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</si>
  <si>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</si>
  <si>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</si>
  <si>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</si>
  <si>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</si>
  <si>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</si>
  <si>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</si>
  <si>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</si>
  <si>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</si>
  <si>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</si>
  <si>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</si>
  <si>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</si>
  <si>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</si>
  <si>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</si>
  <si>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</si>
  <si>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</si>
  <si>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</si>
  <si>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</si>
  <si>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</si>
  <si>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</si>
  <si>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</si>
  <si>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</si>
  <si>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</si>
  <si>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</si>
  <si>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</si>
  <si>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</si>
  <si>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</si>
  <si>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</si>
  <si>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</si>
  <si>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</si>
  <si>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</si>
  <si>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</si>
  <si>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</si>
  <si>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</si>
  <si>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</si>
  <si>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</si>
  <si>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</si>
  <si>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</si>
  <si>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</si>
  <si>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</si>
  <si>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</si>
  <si>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</si>
  <si>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</si>
  <si>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</si>
  <si>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</si>
  <si>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</si>
  <si>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</si>
  <si>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</si>
  <si>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</si>
  <si>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</si>
  <si>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</si>
  <si>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</si>
  <si>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</si>
  <si>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</si>
  <si>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</si>
  <si>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</si>
  <si>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</si>
  <si>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</si>
  <si>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</si>
  <si>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</si>
  <si>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</si>
  <si>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</si>
  <si>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</si>
  <si>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</si>
  <si>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</si>
  <si>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</si>
  <si>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</si>
  <si>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</si>
  <si>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</si>
  <si>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</si>
  <si>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</si>
  <si>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</si>
  <si>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</si>
  <si>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</si>
  <si>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</si>
  <si>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</si>
  <si>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</si>
  <si>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</si>
  <si>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</si>
  <si>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</si>
  <si>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</si>
  <si>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</si>
  <si>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</si>
  <si>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</si>
  <si>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</si>
  <si>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</si>
  <si>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</si>
  <si>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</si>
  <si>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</si>
  <si>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</si>
  <si>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</si>
  <si>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</si>
  <si>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</si>
  <si>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</si>
  <si>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</si>
  <si>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</si>
  <si>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</si>
  <si>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</si>
  <si>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</si>
  <si>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</si>
  <si>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</si>
  <si>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</si>
  <si>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</si>
  <si>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</si>
  <si>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</si>
  <si>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</si>
  <si>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</si>
  <si>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</si>
  <si>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</si>
  <si>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</si>
  <si>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</si>
  <si>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</si>
  <si>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</si>
  <si>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</si>
  <si>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</si>
  <si>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</si>
  <si>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Bevételek</t>
  </si>
  <si>
    <t>Kiadások</t>
  </si>
  <si>
    <t>Megnevezés</t>
  </si>
  <si>
    <t>E</t>
  </si>
  <si>
    <t>ebből   -  Működési általános tartalék</t>
  </si>
  <si>
    <t xml:space="preserve"> - Működési cél tartalék</t>
  </si>
  <si>
    <t>ebből   -  Felhalmozási általános tartalék</t>
  </si>
  <si>
    <t xml:space="preserve"> - Felhalmozási cél tartalék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</si>
  <si>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</si>
  <si>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</si>
  <si>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</si>
  <si>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</si>
  <si>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</si>
  <si>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</si>
  <si>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</si>
  <si>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</si>
  <si>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</si>
  <si>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</si>
  <si>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</si>
  <si>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</si>
  <si>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</si>
  <si>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</si>
  <si>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</si>
  <si>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</si>
  <si>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</si>
  <si>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</si>
  <si>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</si>
  <si>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</si>
  <si>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</si>
  <si>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</si>
  <si>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</si>
  <si>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</si>
  <si>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</si>
  <si>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</si>
  <si>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</si>
  <si>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</si>
  <si>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</si>
  <si>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</si>
  <si>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 xml:space="preserve">I.1. </t>
  </si>
  <si>
    <t>A települési önkormányzatok működésének támogatása beszámítás és kiegészítés után</t>
  </si>
  <si>
    <t>forint</t>
  </si>
  <si>
    <t>I.6.</t>
  </si>
  <si>
    <t/>
  </si>
  <si>
    <t xml:space="preserve">I. </t>
  </si>
  <si>
    <t>A helyi önkormányzatok működésének általános támogatása összesen</t>
  </si>
  <si>
    <t>II.1.</t>
  </si>
  <si>
    <t>Óvodapedagógusok, és az óvodapedagógusok nevelő munkáját közvetlenül segítők bértámogatása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</si>
  <si>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</si>
  <si>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</si>
  <si>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</si>
  <si>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</si>
  <si>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>II.1. (3) 1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</si>
  <si>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</si>
  <si>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</si>
  <si>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</si>
  <si>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II.1. (4) 2</t>
  </si>
  <si>
    <t xml:space="preserve"> óvodapedagógusok elismert létszáma (pótlólagos összeg) </t>
  </si>
  <si>
    <t>II.2. (1) 1</t>
  </si>
  <si>
    <t>II.2. (1) 2</t>
  </si>
  <si>
    <t>II.4.</t>
  </si>
  <si>
    <t>A köznevelési intézmények működtetéséhez kapcsolódó támogatás</t>
  </si>
  <si>
    <t>II.4.a (1)</t>
  </si>
  <si>
    <t>II.4.b (1)</t>
  </si>
  <si>
    <t xml:space="preserve"> alapfokozatú végzettségű pedagógus II. kategóriába sorolt óvodapedagógusok kiegészítő támogatása - akik a minősítést 2015. évben szerezték meg 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</si>
  <si>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</si>
  <si>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</si>
  <si>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</si>
  <si>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</si>
  <si>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</si>
  <si>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</si>
  <si>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</si>
  <si>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</si>
  <si>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</si>
  <si>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</si>
  <si>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</si>
  <si>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III.3.d (1)</t>
  </si>
  <si>
    <t xml:space="preserve"> házi segítségnyújtás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</si>
  <si>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</si>
  <si>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</si>
  <si>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</si>
  <si>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</si>
  <si>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III.4.a</t>
  </si>
  <si>
    <t>A finanszírozás szempontjából elismert szakmai dolgozók bértámogatása</t>
  </si>
  <si>
    <t>III.4.b</t>
  </si>
  <si>
    <t>Intézmény-üzemeltetési támogatás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</si>
  <si>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</si>
  <si>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</si>
  <si>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</si>
  <si>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</si>
  <si>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</si>
  <si>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</si>
  <si>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</si>
  <si>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</si>
  <si>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</si>
  <si>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</si>
  <si>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</si>
  <si>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</si>
  <si>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</si>
  <si>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</si>
  <si>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</si>
  <si>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</si>
  <si>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</si>
  <si>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</si>
  <si>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Sor-szám</t>
  </si>
  <si>
    <t>Összesen</t>
  </si>
  <si>
    <t>Beszámítás
(A számított bevétel a 2015. évi iparűzési adóalap 0,55%-a)</t>
  </si>
  <si>
    <t>Összeg</t>
  </si>
  <si>
    <t>A támogatás címzettje</t>
  </si>
  <si>
    <t>Támogatás összege</t>
  </si>
  <si>
    <t>adatok ezer Ft-ban</t>
  </si>
  <si>
    <t>Bevétel összesen</t>
  </si>
  <si>
    <t>Saját bevétel</t>
  </si>
  <si>
    <t>Megoszlás     %</t>
  </si>
  <si>
    <t>Működési célú átvett pénzeszközök</t>
  </si>
  <si>
    <t>Önkormányzati támogatás</t>
  </si>
  <si>
    <t>Támogatás</t>
  </si>
  <si>
    <t>Intézményi működési bevételek mindösszesen</t>
  </si>
  <si>
    <t>Intézmények és Önkormányzat működési bevételei mindöszesen intézményi támogatás halmozásának kiszűrésével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</si>
  <si>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</si>
  <si>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</si>
  <si>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</si>
  <si>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</si>
  <si>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</si>
  <si>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</si>
  <si>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2018. év</t>
  </si>
  <si>
    <t>Bevételek (források) összesen:</t>
  </si>
  <si>
    <t>ebből:</t>
  </si>
  <si>
    <t>Támogatási előleg</t>
  </si>
  <si>
    <t>Pénzmaradvány</t>
  </si>
  <si>
    <t>Egyéb forrás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</si>
  <si>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</si>
  <si>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</si>
  <si>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</si>
  <si>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</si>
  <si>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</si>
  <si>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</si>
  <si>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</si>
  <si>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K915</t>
  </si>
  <si>
    <t>Központi, irányító szervi támogatások folyósítása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</si>
  <si>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</si>
  <si>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</si>
  <si>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</si>
  <si>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</si>
  <si>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Személyi juttatások</t>
  </si>
  <si>
    <t>Finanszírozási kiadások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</si>
  <si>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</si>
  <si>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</si>
  <si>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</si>
  <si>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</si>
  <si>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</si>
  <si>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F</t>
  </si>
  <si>
    <t>Egyéb működési célú támogatások bevételei központi kv. szertől</t>
  </si>
  <si>
    <t>B1601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</si>
  <si>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</si>
  <si>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</si>
  <si>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</si>
  <si>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</si>
  <si>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</si>
  <si>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</si>
  <si>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</si>
  <si>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</si>
  <si>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</si>
  <si>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</si>
  <si>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</si>
  <si>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</si>
  <si>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</si>
  <si>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</si>
  <si>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</si>
  <si>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</si>
  <si>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</si>
  <si>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</si>
  <si>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</si>
  <si>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</si>
  <si>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</si>
  <si>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</si>
  <si>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</si>
  <si>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</si>
  <si>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</si>
  <si>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</si>
  <si>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</si>
  <si>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</si>
  <si>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</si>
  <si>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</si>
  <si>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</si>
  <si>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</si>
  <si>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</si>
  <si>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</si>
  <si>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</si>
  <si>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</si>
  <si>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</si>
  <si>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</si>
  <si>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</si>
  <si>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</si>
  <si>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</si>
  <si>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</si>
  <si>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</si>
  <si>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</si>
  <si>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</si>
  <si>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</si>
  <si>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</si>
  <si>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</si>
  <si>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</si>
  <si>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</si>
  <si>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</si>
  <si>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</si>
  <si>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</si>
  <si>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</si>
  <si>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</si>
  <si>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</si>
  <si>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</si>
  <si>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</si>
  <si>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</si>
  <si>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</si>
  <si>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</si>
  <si>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</si>
  <si>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</si>
  <si>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</si>
  <si>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2019. évi kötelezettség</t>
  </si>
  <si>
    <t>Tőke</t>
  </si>
  <si>
    <t>Kamat</t>
  </si>
  <si>
    <t>I. Általános tartalék</t>
  </si>
  <si>
    <t>adatok eFt-ban</t>
  </si>
  <si>
    <t>Sorszám</t>
  </si>
  <si>
    <t>Feladat/cél</t>
  </si>
  <si>
    <t>II. Céltartalék tartalék</t>
  </si>
  <si>
    <t>Általános és céltartalék mindösszesen</t>
  </si>
  <si>
    <t>Eredeti előirányzat</t>
  </si>
  <si>
    <t>BEVÉTELEK</t>
  </si>
  <si>
    <t>2017.</t>
  </si>
  <si>
    <t>2018.</t>
  </si>
  <si>
    <t>2019.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</si>
  <si>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</si>
  <si>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</si>
  <si>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</si>
  <si>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</si>
  <si>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</si>
  <si>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</si>
  <si>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</si>
  <si>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</si>
  <si>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</si>
  <si>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</si>
  <si>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</si>
  <si>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</si>
  <si>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</si>
  <si>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</si>
  <si>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</si>
  <si>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</si>
  <si>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</si>
  <si>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</si>
  <si>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</si>
  <si>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</si>
  <si>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</si>
  <si>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</si>
  <si>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</si>
  <si>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</si>
  <si>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</si>
  <si>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</si>
  <si>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FINANSZÍROZÁSI BEVÉTELEK ÖSSZESEN (=12.)</t>
  </si>
  <si>
    <t>2019. év</t>
  </si>
  <si>
    <t>Önkormányzati saját erő (támogatott műszaki tartalom)</t>
  </si>
  <si>
    <t>Önkormányzati saját erő (nem támogatott műszaki tartalom)</t>
  </si>
  <si>
    <t>Konzorciumi partner:</t>
  </si>
  <si>
    <t>Projekt bruttó összköltsége:</t>
  </si>
  <si>
    <t>sor-szám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</si>
  <si>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</si>
  <si>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</si>
  <si>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</si>
  <si>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</si>
  <si>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</si>
  <si>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</si>
  <si>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"Nemleges"</t>
  </si>
  <si>
    <t>Támogatások összesen</t>
  </si>
  <si>
    <t>Rendkívüli települési támogatás</t>
  </si>
  <si>
    <t>Köztemetés</t>
  </si>
  <si>
    <t>Gyógyszer támogatás</t>
  </si>
  <si>
    <t>Lakhatási támogatás</t>
  </si>
  <si>
    <t>Temetési segély</t>
  </si>
  <si>
    <t>Cím száma</t>
  </si>
  <si>
    <t>Alcím száma</t>
  </si>
  <si>
    <t>Cím/alcím neve</t>
  </si>
  <si>
    <t>I.</t>
  </si>
  <si>
    <t>II.</t>
  </si>
  <si>
    <t>Gazdasági szervezettel rendelkező költségvetési szerv</t>
  </si>
  <si>
    <t>Gazdasági szervezettel nem rendelkező költségvetési szerv</t>
  </si>
  <si>
    <t>Ellátás jogcíme</t>
  </si>
  <si>
    <t>Beruházási kiadások összesen</t>
  </si>
  <si>
    <t>Kötött felhasználású működési támogatás</t>
  </si>
  <si>
    <t>Támogatások</t>
  </si>
  <si>
    <t>Átvett pénzeszközök</t>
  </si>
  <si>
    <t xml:space="preserve">Maradvány </t>
  </si>
  <si>
    <t>Állami hozzájárulások</t>
  </si>
  <si>
    <t>Saját bevételek</t>
  </si>
  <si>
    <t>Adóelengedés</t>
  </si>
  <si>
    <t>Adókedvezmény</t>
  </si>
  <si>
    <t>Mentesség</t>
  </si>
  <si>
    <t>jogcíme (jellege)</t>
  </si>
  <si>
    <t>mértéke %</t>
  </si>
  <si>
    <t xml:space="preserve">összege </t>
  </si>
  <si>
    <t>Gépjármű adó</t>
  </si>
  <si>
    <t>1991. évi LXXXII.törvény</t>
  </si>
  <si>
    <t>20; 30</t>
  </si>
  <si>
    <t>1991.évi LXXXII.tv</t>
  </si>
  <si>
    <t>ktgv.int.100%;    mozg korl.   13.000 Ft-ig</t>
  </si>
  <si>
    <t>Kommunális adó</t>
  </si>
  <si>
    <t>Iparűzési adó</t>
  </si>
  <si>
    <t>1990. évi C. tv. (helyi adókról) 39/D.§ (1) fogl. Növ. Miatt</t>
  </si>
  <si>
    <t>1 MFt/fő (adóalap 2%-a)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</si>
  <si>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</si>
  <si>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</si>
  <si>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</si>
  <si>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</si>
  <si>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</si>
  <si>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</si>
  <si>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(01+… .+06)</t>
  </si>
  <si>
    <t xml:space="preserve">Saját bevételek  (07. sor)  50%-a </t>
  </si>
  <si>
    <t>Hitel, kölcsön felvétele, átvállalása a folyósítás,
átvállalás napjától a végtörlesztés napjáig, és annak aktuális tőketartozása</t>
  </si>
  <si>
    <t>A számvitelről szóló törvény (a továbbiakban: Szt.)
szerinti hitelviszonyt megtestesítő értékpapír forgalomba hozatala a forgalomba hozatal napjától a beváltás napjáig, kamatozó értékpapír esetén annak névértéke, egyéb értékpapír esetén annak vételára</t>
  </si>
  <si>
    <t>Váltó kibocsátása a kibocsátás napjától a beváltás
napjáig, és annak a váltóval kiváltott kötelezettséggel megegyező, kamatot nem tartalmazó értéke</t>
  </si>
  <si>
    <r>
      <t xml:space="preserve">Az Szt. szerint pénzügyi lízing lízingbevevői félként
történő megkötése a lízing futamideje alatt, és a lízingszerződésben kikötött </t>
    </r>
    <r>
      <rPr>
        <u/>
        <sz val="9"/>
        <color indexed="8"/>
        <rFont val="Times New Roman"/>
        <family val="1"/>
        <charset val="238"/>
      </rPr>
      <t>tőkerész</t>
    </r>
    <r>
      <rPr>
        <sz val="9"/>
        <color indexed="8"/>
        <rFont val="Times New Roman"/>
        <family val="1"/>
        <charset val="238"/>
      </rPr>
      <t xml:space="preserve"> hátralévő összege</t>
    </r>
  </si>
  <si>
    <t>A visszavásárlási kötelezettség kikötésével megkötött
adásvételi szerződés eladói félként történő megkötése - ideértve az Szt. szerinti valódi penziós és óvadéki repóügyleteket is - a visszavásárlásig, és a kikötött visszavásárlási ár</t>
  </si>
  <si>
    <t>A szerződésben kapott, legalább háromszázhatvanöt
nap időtartamú halasztott fizetés, részletfizetés, és a még ki nem fizetett ellenérték</t>
  </si>
  <si>
    <t>Hitelintézetek által, származékos műveletek 
különbözeteként az Államadósság Kezelő Központ Zrt.-nél (a továbbiakban: ÁKK Zrt.) elhelyezett fedezeti betétek, és azok összege</t>
  </si>
  <si>
    <t>Fizetési kötelezettség összesen (09+...+15)</t>
  </si>
  <si>
    <t>Fizetési kötelezettséggel csökkentett saját bevétel (07-16)</t>
  </si>
  <si>
    <t>Felhalmozási célú átvett pénzeszözök</t>
  </si>
  <si>
    <t>72.</t>
  </si>
  <si>
    <t>B817</t>
  </si>
  <si>
    <t>FINANSZÍROZÁSI BEVÉTELEK ÖSSZESEN: (66.+67.+70.)</t>
  </si>
  <si>
    <t>KÖLTSÉGVETÉSI ÉS FINANSZÍROZÁSI BEVÉTELEK ÖSSZESEN: (65.+71.)</t>
  </si>
  <si>
    <t>B1-B8</t>
  </si>
  <si>
    <t>Felújításisi kiadások összesen</t>
  </si>
  <si>
    <t>KÖLTSÉGVETÉSI BEVÉTELEK ÖSSZESEN: (1+…+8)</t>
  </si>
  <si>
    <t>G</t>
  </si>
  <si>
    <t>Finanszírozási bevételek, kiadások egyenlege
(finanszírozási bevételek 70. sor - finanszírozási kiadások 31. sor) (+/-)</t>
  </si>
  <si>
    <t>Konyár Község Önkormányzata</t>
  </si>
  <si>
    <t>Konyári Polgármesteri Hivatal</t>
  </si>
  <si>
    <t>Művelődési és Ifjúsági Ház, Könyvtár, Kurucz Albert Falumúzeum</t>
  </si>
  <si>
    <t>Konyári Óvoda</t>
  </si>
  <si>
    <t>2020. év</t>
  </si>
  <si>
    <t>2021.</t>
  </si>
  <si>
    <t>2018. évi költelezettség</t>
  </si>
  <si>
    <t>2020. évi kötelezettség</t>
  </si>
  <si>
    <t>Konyár Község Önkormányzatának működési bevételei</t>
  </si>
  <si>
    <t>Konyár Község Önkormányzatának
 Európai Uniós támogatással megvalósuló projektjei</t>
  </si>
  <si>
    <t>Konyár Község Önkormányzata
költségvetési évet követő három év tervezett előirányzatainak keretszámai</t>
  </si>
  <si>
    <t>Konyár Község Önkormányzata
által megkötött, több éves kihatással járó, adósságot keletkeztető ügyletek fizetési kötelezettségeinek bemutatása a lejáratig</t>
  </si>
  <si>
    <t>A 2018. évi fejlesztések várható kiadása</t>
  </si>
  <si>
    <t>A 2018. évi fejlesztésekhezhez kapcsolódó önerő</t>
  </si>
  <si>
    <t xml:space="preserve">I.2. </t>
  </si>
  <si>
    <t>I.5.</t>
  </si>
  <si>
    <t>Nem közművel összegyűjtött háztartási szennyvíz ártalmatlanítása</t>
  </si>
  <si>
    <t>Polgármesteri illetmény támogatása</t>
  </si>
  <si>
    <t>I.1. jogcímekhez kapcsolódó kiegészítés</t>
  </si>
  <si>
    <t>V.I.1.</t>
  </si>
  <si>
    <t>Óvodamuködtetési támogatás</t>
  </si>
  <si>
    <t xml:space="preserve">II.2. </t>
  </si>
  <si>
    <t xml:space="preserve">Óvoda napi nyitvatartási ideje eléri a nyolc órát </t>
  </si>
  <si>
    <t>Óvoda napi nyitvatartási ideje nem éri el a nyolc órát, de eléri a hat órát</t>
  </si>
  <si>
    <t>Óvoda napi nyitvatartási ideje eléri a nyolc órát</t>
  </si>
  <si>
    <t xml:space="preserve"> alapfokozatú végzettségű pedagógus II. kategóriába sorolt óvodapedagógusok kiegészítő támogatása - akik a minősítést 2016. december 31-éig szerezték meg </t>
  </si>
  <si>
    <t>III.6.</t>
  </si>
  <si>
    <t xml:space="preserve"> Egyes szociális és gyermekjóléti feladatok támogatása</t>
  </si>
  <si>
    <t>III.3.</t>
  </si>
  <si>
    <t>A települési önkormányzatok által biztosított egyes szociális szakosított ellátások, valamint a gyermekek átmeneti gondozásával kapcsolatos feladatok támogatása</t>
  </si>
  <si>
    <t xml:space="preserve">III. 4. </t>
  </si>
  <si>
    <t>Gyermekétkeztetés támogatása</t>
  </si>
  <si>
    <t xml:space="preserve">III.5. </t>
  </si>
  <si>
    <t>A rászoruló gyermekek szünidei étkeztetésének támogatása</t>
  </si>
  <si>
    <t>Gépjárműadók (önk.rész 40%)</t>
  </si>
  <si>
    <t>pótlék + bírság</t>
  </si>
  <si>
    <t>egyéb közhatalmi</t>
  </si>
  <si>
    <t>B362</t>
  </si>
  <si>
    <t>Termékek és szolgáltatások adói</t>
  </si>
  <si>
    <t>B35</t>
  </si>
  <si>
    <t>K5021</t>
  </si>
  <si>
    <t>Önkormányzat</t>
  </si>
  <si>
    <t>Közfoglalkoztatottak</t>
  </si>
  <si>
    <t>Konyári Pávakör</t>
  </si>
  <si>
    <t>Konyári Sasok Polgárőr Egyesület</t>
  </si>
  <si>
    <t>Konyári Sport</t>
  </si>
  <si>
    <t>Konyári Nótások</t>
  </si>
  <si>
    <t>Konyári Református Egyházközség</t>
  </si>
  <si>
    <t>Hajdú Speciális Kutató-Mentő Egyesület</t>
  </si>
  <si>
    <t>Konyári Szépkorúak Klubja</t>
  </si>
  <si>
    <t>Bursa Hungarica támogatás</t>
  </si>
  <si>
    <t>Külterületi helyi közutak fejlesztése</t>
  </si>
  <si>
    <t>VP6-7.2.1-7.4.1.2-16</t>
  </si>
  <si>
    <t>-</t>
  </si>
  <si>
    <t>Szociális alapszolgáltatások infrastruktúrájának bővítése</t>
  </si>
  <si>
    <t>TOP-4.2.1-15-HB1-2016-00012</t>
  </si>
  <si>
    <t>Egészségügyi alapellátások infrastrukturális fejlesztése</t>
  </si>
  <si>
    <t>TOP-4.1.1-15-HB1-2016-00023</t>
  </si>
  <si>
    <t>adott mentesség</t>
  </si>
  <si>
    <t xml:space="preserve">Finanszírozási kiadások </t>
  </si>
  <si>
    <t>Költségvetési kiadások</t>
  </si>
  <si>
    <t>Költségvetési bevételek</t>
  </si>
  <si>
    <t xml:space="preserve">BEVÉTEL ÖSSZESEN </t>
  </si>
  <si>
    <t xml:space="preserve">KIADÁSOK ÖSSZESEN </t>
  </si>
  <si>
    <t>Költségvetési felhalmozási kiadások összesen</t>
  </si>
  <si>
    <t>Költségvetési felhalmozási bevételek összesen</t>
  </si>
  <si>
    <t>Működési célú költségvetési bevételek összesen</t>
  </si>
  <si>
    <t>Polgármester/  Alpolgármester/Képviselők</t>
  </si>
  <si>
    <t>adatok  Ft-ban</t>
  </si>
  <si>
    <t>Egészségügyi alapellátások infrastrukturális fejlesztése TOP-4.1.1-15-HB1-2016-00023 felújítási kiadásai</t>
  </si>
  <si>
    <t>Egészségügyi alapellátások infrastrukturális fejlesztése TOP-4.1.1-15-HB1-2016-00023 beruházási kiadásai</t>
  </si>
  <si>
    <t>Szociális alapszolgáltatások infrastruktúrájának bővítése TOP-4.2.1-15-HB1-2016-00012 felújítási kiadásai</t>
  </si>
  <si>
    <t xml:space="preserve">Külterületi helyi közutak fejlesztése VP6-7.2.1-7.4.1.2-16 </t>
  </si>
  <si>
    <t>lelátó pályázati kiadása</t>
  </si>
  <si>
    <t>Adatszolgáltatás 
az elismert tartozásállományról</t>
  </si>
  <si>
    <t>Költségvetési szerv neve: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</si>
  <si>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</si>
  <si>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</si>
  <si>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</si>
  <si>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</si>
  <si>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</si>
  <si>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</si>
  <si>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</si>
  <si>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</si>
  <si>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</si>
  <si>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</si>
  <si>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</si>
  <si>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 xml:space="preserve"> Konyár Község Önkormányzatának
2019. évi állami támogatások  jogcímei és összegei</t>
  </si>
  <si>
    <t>2019. évi állami támogatás</t>
  </si>
  <si>
    <t>Konyár Község Önkormányzata
2019. évi költségvetésének összevont mérlege</t>
  </si>
  <si>
    <t>Konyár Község Önkormányzata
2019. évi költségvetésében a működési és felhalmozási célú bevételek és kiadások összevont mérlege</t>
  </si>
  <si>
    <t>Konyár Község Önkormányzata
2019. évi és további évekre áthúzódó Beruházási és felújítási kiadások feladatonként</t>
  </si>
  <si>
    <t xml:space="preserve">közfoglalkoztatás beruházási kiadása 2019.03.01.-12.31. helyi </t>
  </si>
  <si>
    <t xml:space="preserve">közfoglalkoztatás beruházási kiadása  2019.03.01.-12.31. mezőgazdasági </t>
  </si>
  <si>
    <t>2019. évi tervezett felhalmozási kiadások</t>
  </si>
  <si>
    <t>Konyár Község Önkormányzata
által 2019. évben nyújtott működési és felhalmozási  támogatások államháztartáson kívülre</t>
  </si>
  <si>
    <t>Konyári Polgármesteri Hivatal
2019. évi bevételi és kiadási előirányzatai</t>
  </si>
  <si>
    <t>2019. évi eredeti előirányzat</t>
  </si>
  <si>
    <t>monitor pénzügyi iroda - Hivatal</t>
  </si>
  <si>
    <t>laptop titkárság - Hivatal</t>
  </si>
  <si>
    <t>kávéfőző - Hivatal</t>
  </si>
  <si>
    <t>Konyári Óvoda
2019. évi bevételi és kiadási előirányzatai</t>
  </si>
  <si>
    <t>Művelődési és Ifjúsági Ház, Könyvtár, Kurucz Albert Falumúzeum
2019. évi bevételi és kiadási előirányzatai</t>
  </si>
  <si>
    <t>Konyár Község Önkormányzata
2019. évi Előirányzat-felhasználási terve havi bontásban</t>
  </si>
  <si>
    <t>Konyár Község Önkormányzata
által 2019. évben adott közvetett támogatások</t>
  </si>
  <si>
    <t>Konyár Község Önkormányzata
2019. évi engedélyezett létszámkerete</t>
  </si>
  <si>
    <t>Konyár Község Önkormányzata
2019. évi általános és céltartalékai</t>
  </si>
  <si>
    <t>2022.</t>
  </si>
  <si>
    <t xml:space="preserve">Konyár Község Önkormányzata
2019. évi adósságot keletkeztető fejlesztési céljai </t>
  </si>
  <si>
    <t>számítógép - Óvoda</t>
  </si>
  <si>
    <t>bojler - Óvoda</t>
  </si>
  <si>
    <t>Ivókút - Óvoda</t>
  </si>
  <si>
    <t>Érdekeltségnövelő támogatás 2019. felhasználása - Műv.</t>
  </si>
  <si>
    <t>Múzeum UV szűrős ablakfólia - Műv.</t>
  </si>
  <si>
    <t>KEHOP-2.2.2-15-2016-00050</t>
  </si>
  <si>
    <t>Szennyvíztisztító telep és csatornahálózat fejlesztés</t>
  </si>
  <si>
    <t>14 814 486 + tartalékkeret 508 000 Ft</t>
  </si>
  <si>
    <t>Projekten kívüli plusz önerők bruttó összköltsége:</t>
  </si>
  <si>
    <t>B814</t>
  </si>
  <si>
    <t>4 db forgószék - ügyintézők - Hivatal</t>
  </si>
  <si>
    <t>Konyár Község Önkormányzata
saját bevételeinek részletezése az adósságot keletkeztető ügyletből
származó tárgyévi fizetési kötelezettség megállapításához</t>
  </si>
  <si>
    <t>Konyár Község Önkormányzatának
2019. évi bevételi és kiadási előirányzatai</t>
  </si>
  <si>
    <t>közfoglalkoztatás beruházási kiadása 2019.03.01.-12.31. szociális</t>
  </si>
  <si>
    <t>Konyha parketta csere</t>
  </si>
  <si>
    <t>Kubinyi program - muzeális intézmények szakmai támogatása</t>
  </si>
  <si>
    <t>Településképet meghat épület külső rekonstrukciója</t>
  </si>
  <si>
    <t>Címrend
Konyár Község Önkormányzata 2019. évi költségvetéséhez</t>
  </si>
  <si>
    <t>Konyár Község Önkormányzata
2019. évi költségvetés bevételeinek forrásösszetétele</t>
  </si>
  <si>
    <t>Konyári Fakanalak</t>
  </si>
  <si>
    <t xml:space="preserve"> Egyéb felhalmozási célú kiadások </t>
  </si>
  <si>
    <t>Módosított előirányzat</t>
  </si>
  <si>
    <t>Előirányzat teljesítése</t>
  </si>
  <si>
    <t>B811</t>
  </si>
  <si>
    <t>KIADÁSOK ÖSSZESEN: (26.+31.)</t>
  </si>
  <si>
    <t>2019. évi módosított előirányzat</t>
  </si>
  <si>
    <t>2019. évi  előirányzat teljesítése</t>
  </si>
  <si>
    <t>H</t>
  </si>
  <si>
    <t>I</t>
  </si>
  <si>
    <t xml:space="preserve">Költségvetési működési kiadások összesen </t>
  </si>
  <si>
    <t>Fehalmozási bevételek</t>
  </si>
  <si>
    <t>Államháztartáson belüli megelolegezések</t>
  </si>
  <si>
    <t>Módosítás</t>
  </si>
  <si>
    <t>2019. évi módosított állami támogatás</t>
  </si>
  <si>
    <t>II.2. (8) 1</t>
  </si>
  <si>
    <t>II.2. (8) 2</t>
  </si>
  <si>
    <t>Egyéb működési célú támogatások bevételei központi kezelésű kv. szertől</t>
  </si>
  <si>
    <t>B1602</t>
  </si>
  <si>
    <t>Konyár Község Önkormányzata
által 2019. évben folyósított ellátottak pénzbeli juttatásai</t>
  </si>
  <si>
    <t>9. sorból -Egyéb műk. célú támogatások bevételei központi kv. Szertől</t>
  </si>
  <si>
    <t>Egyéb műk. célú támogatások bevételei EU- prog. és hazai társ.fin.-ból</t>
  </si>
  <si>
    <t xml:space="preserve">Hitel-, kölcsönfelvétel államháztartáson kívülről </t>
  </si>
  <si>
    <t>A 2018. évről áthúzódó bérkompenzáció kifizetőt terhelő bruttó összege</t>
  </si>
  <si>
    <t>2019. évben 8 hónapra - óvoda napi nyitvatartási ideje eléri a nyolc órát</t>
  </si>
  <si>
    <t>2019. évben 4 hónapra - óvoda napi nyitvatartási ideje eléri a nyolc órát</t>
  </si>
  <si>
    <t>9. sorból -Egyéb műk. célú támogatások bevételei központi kv. szervtől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</si>
</sst>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Ft&quot;_-;\-* #,##0.00\ &quot;Ft&quot;_-;_-* &quot;-&quot;??\ &quot;Ft&quot;_-;_-@_-"/>
    <numFmt numFmtId="164" formatCode="_-* #,##0.00\ _F_t_-;\-* #,##0.00\ _F_t_-;_-* &quot;-&quot;??\ _F_t_-;_-@_-"/>
    <numFmt numFmtId="165" formatCode="#,###"/>
    <numFmt numFmtId="166" formatCode="#,##0.0"/>
    <numFmt numFmtId="167" formatCode="_-* #,##0\ _F_t_-;\-* #,##0\ _F_t_-;_-* &quot;-&quot;??\ _F_t_-;_-@_-"/>
    <numFmt numFmtId="168" formatCode="#,###.00"/>
    <numFmt numFmtId="169" formatCode="_-* #,##0.00\ _F_t_-;\-* #,##0.00\ _F_t_-;_-* \-??\ _F_t_-;_-@_-"/>
  </numFmts>
  <fonts count="120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u/>
      <sz val="9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name val="Arial CE"/>
      <charset val="238"/>
    </font>
    <font>
      <i/>
      <sz val="11"/>
      <name val="Times New Roman CE"/>
      <charset val="238"/>
    </font>
    <font>
      <sz val="10"/>
      <color rgb="FFFF0000"/>
      <name val="Times New Roman CE"/>
      <charset val="238"/>
    </font>
    <font>
      <b/>
      <i/>
      <sz val="12"/>
      <name val="Times New Roman CE"/>
      <family val="1"/>
      <charset val="238"/>
    </font>
    <font>
      <sz val="12"/>
      <name val="Times New Roman CE"/>
      <family val="1"/>
      <charset val="238"/>
    </font>
    <font>
      <u/>
      <sz val="10"/>
      <name val="Times New Roman"/>
      <family val="1"/>
      <charset val="238"/>
    </font>
    <font>
      <b/>
      <i/>
      <u/>
      <sz val="10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14">
    <xf numFmtId="0" fontId="0" fillId="0" borderId="0"/>
    <xf numFmtId="0" fontId="7" fillId="0" borderId="0"/>
    <xf numFmtId="0" fontId="21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3" borderId="0" applyNumberFormat="0" applyBorder="0" applyAlignment="0" applyProtection="0"/>
    <xf numFmtId="0" fontId="32" fillId="20" borderId="38" applyNumberFormat="0" applyAlignment="0" applyProtection="0"/>
    <xf numFmtId="0" fontId="33" fillId="21" borderId="39" applyNumberFormat="0" applyAlignment="0" applyProtection="0"/>
    <xf numFmtId="0" fontId="34" fillId="0" borderId="0" applyNumberForma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37" fillId="4" borderId="0" applyNumberFormat="0" applyBorder="0" applyAlignment="0" applyProtection="0"/>
    <xf numFmtId="0" fontId="38" fillId="0" borderId="40" applyNumberFormat="0" applyFill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0" fillId="0" borderId="0" applyNumberFormat="0" applyFill="0" applyBorder="0" applyAlignment="0" applyProtection="0"/>
    <xf numFmtId="0" fontId="41" fillId="7" borderId="38" applyNumberFormat="0" applyAlignment="0" applyProtection="0"/>
    <xf numFmtId="0" fontId="42" fillId="0" borderId="43" applyNumberFormat="0" applyFill="0" applyAlignment="0" applyProtection="0"/>
    <xf numFmtId="0" fontId="43" fillId="22" borderId="0" applyNumberFormat="0" applyBorder="0" applyAlignment="0" applyProtection="0"/>
    <xf numFmtId="0" fontId="36" fillId="0" borderId="0"/>
    <xf numFmtId="0" fontId="6" fillId="0" borderId="0"/>
    <xf numFmtId="0" fontId="6" fillId="0" borderId="0"/>
    <xf numFmtId="0" fontId="21" fillId="0" borderId="0"/>
    <xf numFmtId="0" fontId="36" fillId="0" borderId="0"/>
    <xf numFmtId="0" fontId="44" fillId="0" borderId="0"/>
    <xf numFmtId="0" fontId="45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6" fillId="0" borderId="0"/>
    <xf numFmtId="0" fontId="46" fillId="0" borderId="0"/>
    <xf numFmtId="0" fontId="44" fillId="0" borderId="0"/>
    <xf numFmtId="0" fontId="35" fillId="0" borderId="0"/>
    <xf numFmtId="0" fontId="36" fillId="0" borderId="0"/>
    <xf numFmtId="0" fontId="21" fillId="0" borderId="0"/>
    <xf numFmtId="0" fontId="11" fillId="0" borderId="0"/>
    <xf numFmtId="0" fontId="47" fillId="0" borderId="0"/>
    <xf numFmtId="0" fontId="48" fillId="0" borderId="0"/>
    <xf numFmtId="0" fontId="47" fillId="0" borderId="0"/>
    <xf numFmtId="0" fontId="49" fillId="0" borderId="0"/>
    <xf numFmtId="0" fontId="29" fillId="23" borderId="44" applyNumberFormat="0" applyFont="0" applyAlignment="0" applyProtection="0"/>
    <xf numFmtId="0" fontId="50" fillId="20" borderId="45" applyNumberFormat="0" applyAlignment="0" applyProtection="0"/>
    <xf numFmtId="9" fontId="36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46" applyNumberFormat="0" applyFill="0" applyAlignment="0" applyProtection="0"/>
    <xf numFmtId="0" fontId="53" fillId="0" borderId="0" applyNumberFormat="0" applyFill="0" applyBorder="0" applyAlignment="0" applyProtection="0"/>
    <xf numFmtId="0" fontId="7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69" fillId="12" borderId="0" applyNumberFormat="0" applyBorder="0" applyAlignment="0" applyProtection="0"/>
    <xf numFmtId="0" fontId="69" fillId="9" borderId="0" applyNumberFormat="0" applyBorder="0" applyAlignment="0" applyProtection="0"/>
    <xf numFmtId="0" fontId="69" fillId="10" borderId="0" applyNumberFormat="0" applyBorder="0" applyAlignment="0" applyProtection="0"/>
    <xf numFmtId="0" fontId="69" fillId="13" borderId="0" applyNumberFormat="0" applyBorder="0" applyAlignment="0" applyProtection="0"/>
    <xf numFmtId="0" fontId="69" fillId="14" borderId="0" applyNumberFormat="0" applyBorder="0" applyAlignment="0" applyProtection="0"/>
    <xf numFmtId="0" fontId="69" fillId="15" borderId="0" applyNumberFormat="0" applyBorder="0" applyAlignment="0" applyProtection="0"/>
    <xf numFmtId="0" fontId="70" fillId="7" borderId="38" applyNumberFormat="0" applyAlignment="0" applyProtection="0"/>
    <xf numFmtId="0" fontId="71" fillId="0" borderId="0" applyNumberFormat="0" applyFill="0" applyBorder="0" applyAlignment="0" applyProtection="0"/>
    <xf numFmtId="0" fontId="72" fillId="0" borderId="40" applyNumberFormat="0" applyFill="0" applyAlignment="0" applyProtection="0"/>
    <xf numFmtId="0" fontId="73" fillId="0" borderId="41" applyNumberFormat="0" applyFill="0" applyAlignment="0" applyProtection="0"/>
    <xf numFmtId="0" fontId="74" fillId="0" borderId="42" applyNumberFormat="0" applyFill="0" applyAlignment="0" applyProtection="0"/>
    <xf numFmtId="0" fontId="74" fillId="0" borderId="0" applyNumberFormat="0" applyFill="0" applyBorder="0" applyAlignment="0" applyProtection="0"/>
    <xf numFmtId="0" fontId="75" fillId="21" borderId="39" applyNumberFormat="0" applyAlignment="0" applyProtection="0"/>
    <xf numFmtId="164" fontId="5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36" fillId="0" borderId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43" applyNumberFormat="0" applyFill="0" applyAlignment="0" applyProtection="0"/>
    <xf numFmtId="0" fontId="35" fillId="23" borderId="44" applyNumberFormat="0" applyFont="0" applyAlignment="0" applyProtection="0"/>
    <xf numFmtId="0" fontId="69" fillId="16" borderId="0" applyNumberFormat="0" applyBorder="0" applyAlignment="0" applyProtection="0"/>
    <xf numFmtId="0" fontId="69" fillId="17" borderId="0" applyNumberFormat="0" applyBorder="0" applyAlignment="0" applyProtection="0"/>
    <xf numFmtId="0" fontId="69" fillId="18" borderId="0" applyNumberFormat="0" applyBorder="0" applyAlignment="0" applyProtection="0"/>
    <xf numFmtId="0" fontId="69" fillId="13" borderId="0" applyNumberFormat="0" applyBorder="0" applyAlignment="0" applyProtection="0"/>
    <xf numFmtId="0" fontId="69" fillId="14" borderId="0" applyNumberFormat="0" applyBorder="0" applyAlignment="0" applyProtection="0"/>
    <xf numFmtId="0" fontId="69" fillId="19" borderId="0" applyNumberFormat="0" applyBorder="0" applyAlignment="0" applyProtection="0"/>
    <xf numFmtId="0" fontId="79" fillId="4" borderId="0" applyNumberFormat="0" applyBorder="0" applyAlignment="0" applyProtection="0"/>
    <xf numFmtId="0" fontId="80" fillId="20" borderId="45" applyNumberFormat="0" applyAlignment="0" applyProtection="0"/>
    <xf numFmtId="0" fontId="81" fillId="0" borderId="0" applyNumberFormat="0" applyFill="0" applyBorder="0" applyAlignment="0" applyProtection="0"/>
    <xf numFmtId="0" fontId="36" fillId="0" borderId="0"/>
    <xf numFmtId="0" fontId="36" fillId="0" borderId="0"/>
    <xf numFmtId="0" fontId="7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48" fillId="0" borderId="0"/>
    <xf numFmtId="0" fontId="16" fillId="0" borderId="0"/>
    <xf numFmtId="0" fontId="36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21" fillId="0" borderId="0"/>
    <xf numFmtId="0" fontId="83" fillId="0" borderId="46" applyNumberFormat="0" applyFill="0" applyAlignment="0" applyProtection="0"/>
    <xf numFmtId="44" fontId="11" fillId="0" borderId="0" applyFont="0" applyFill="0" applyBorder="0" applyAlignment="0" applyProtection="0"/>
    <xf numFmtId="0" fontId="84" fillId="3" borderId="0" applyNumberFormat="0" applyBorder="0" applyAlignment="0" applyProtection="0"/>
    <xf numFmtId="0" fontId="85" fillId="22" borderId="0" applyNumberFormat="0" applyBorder="0" applyAlignment="0" applyProtection="0"/>
    <xf numFmtId="0" fontId="82" fillId="0" borderId="0"/>
    <xf numFmtId="0" fontId="86" fillId="20" borderId="38" applyNumberFormat="0" applyAlignment="0" applyProtection="0"/>
    <xf numFmtId="9" fontId="2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7" fillId="0" borderId="0"/>
    <xf numFmtId="0" fontId="4" fillId="0" borderId="0"/>
    <xf numFmtId="0" fontId="3" fillId="0" borderId="0"/>
    <xf numFmtId="0" fontId="21" fillId="0" borderId="0"/>
    <xf numFmtId="0" fontId="2" fillId="0" borderId="0"/>
    <xf numFmtId="0" fontId="29" fillId="0" borderId="0"/>
    <xf numFmtId="164" fontId="29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93">
    <xf numFmtId="0" fontId="0" fillId="0" borderId="0" xfId="0"/>
    <xf numFmtId="0" fontId="7" fillId="0" borderId="0" xfId="1" applyFill="1" applyProtection="1"/>
    <xf numFmtId="0" fontId="12" fillId="0" borderId="0" xfId="0" applyFont="1" applyFill="1" applyBorder="1" applyAlignment="1" applyProtection="1">
      <alignment horizontal="right" vertical="center"/>
    </xf>
    <xf numFmtId="0" fontId="14" fillId="0" borderId="0" xfId="1" applyFont="1" applyFill="1" applyProtection="1"/>
    <xf numFmtId="0" fontId="15" fillId="0" borderId="0" xfId="1" applyFont="1" applyFill="1" applyProtection="1"/>
    <xf numFmtId="0" fontId="17" fillId="0" borderId="2" xfId="1" applyFont="1" applyFill="1" applyBorder="1" applyAlignment="1" applyProtection="1">
      <alignment horizontal="center" vertical="center" wrapText="1"/>
    </xf>
    <xf numFmtId="49" fontId="15" fillId="0" borderId="7" xfId="1" applyNumberFormat="1" applyFont="1" applyFill="1" applyBorder="1" applyAlignment="1" applyProtection="1">
      <alignment horizontal="left" vertical="center" wrapText="1" indent="1"/>
    </xf>
    <xf numFmtId="0" fontId="15" fillId="0" borderId="7" xfId="1" applyFont="1" applyFill="1" applyBorder="1" applyAlignment="1" applyProtection="1">
      <alignment horizontal="left" vertical="center" wrapText="1" indent="1"/>
    </xf>
    <xf numFmtId="0" fontId="17" fillId="0" borderId="2" xfId="1" applyFont="1" applyFill="1" applyBorder="1" applyAlignment="1" applyProtection="1">
      <alignment horizontal="left" vertical="center" wrapText="1" indent="1"/>
    </xf>
    <xf numFmtId="0" fontId="24" fillId="0" borderId="0" xfId="1" applyFont="1" applyFill="1" applyProtection="1"/>
    <xf numFmtId="0" fontId="20" fillId="0" borderId="2" xfId="0" applyFont="1" applyBorder="1" applyAlignment="1" applyProtection="1">
      <alignment horizontal="left" vertical="center" wrapText="1" indent="1"/>
    </xf>
    <xf numFmtId="0" fontId="7" fillId="0" borderId="0" xfId="1" applyFont="1" applyFill="1" applyProtection="1"/>
    <xf numFmtId="0" fontId="7" fillId="0" borderId="0" xfId="1" applyFont="1" applyFill="1" applyAlignment="1" applyProtection="1">
      <alignment horizontal="right" vertical="center" indent="1"/>
    </xf>
    <xf numFmtId="0" fontId="16" fillId="0" borderId="0" xfId="51" applyFont="1" applyAlignment="1">
      <alignment horizontal="center"/>
    </xf>
    <xf numFmtId="0" fontId="16" fillId="0" borderId="0" xfId="51" applyFont="1"/>
    <xf numFmtId="0" fontId="20" fillId="0" borderId="0" xfId="51" applyFont="1"/>
    <xf numFmtId="0" fontId="20" fillId="0" borderId="0" xfId="51" applyFont="1" applyAlignment="1">
      <alignment horizontal="center" vertical="center"/>
    </xf>
    <xf numFmtId="0" fontId="58" fillId="0" borderId="0" xfId="48" applyFont="1"/>
    <xf numFmtId="0" fontId="63" fillId="0" borderId="0" xfId="48" applyFont="1"/>
    <xf numFmtId="167" fontId="63" fillId="0" borderId="0" xfId="35" applyNumberFormat="1" applyFont="1"/>
    <xf numFmtId="167" fontId="64" fillId="0" borderId="0" xfId="35" applyNumberFormat="1" applyFont="1" applyFill="1" applyBorder="1" applyAlignment="1">
      <alignment horizontal="right"/>
    </xf>
    <xf numFmtId="0" fontId="66" fillId="0" borderId="0" xfId="48" applyFont="1"/>
    <xf numFmtId="0" fontId="63" fillId="0" borderId="0" xfId="48" applyFont="1" applyBorder="1"/>
    <xf numFmtId="167" fontId="63" fillId="0" borderId="0" xfId="35" applyNumberFormat="1" applyFont="1" applyBorder="1"/>
    <xf numFmtId="165" fontId="67" fillId="0" borderId="0" xfId="1" applyNumberFormat="1" applyFont="1" applyFill="1" applyBorder="1" applyAlignment="1" applyProtection="1">
      <alignment horizontal="centerContinuous" vertical="center"/>
    </xf>
    <xf numFmtId="0" fontId="17" fillId="0" borderId="1" xfId="1" applyFont="1" applyFill="1" applyBorder="1" applyAlignment="1" applyProtection="1">
      <alignment horizontal="center" vertical="center" wrapText="1"/>
    </xf>
    <xf numFmtId="0" fontId="17" fillId="0" borderId="3" xfId="1" applyFont="1" applyFill="1" applyBorder="1" applyAlignment="1" applyProtection="1">
      <alignment horizontal="center" vertical="center" wrapText="1"/>
    </xf>
    <xf numFmtId="0" fontId="48" fillId="0" borderId="0" xfId="0" applyFont="1"/>
    <xf numFmtId="0" fontId="48" fillId="0" borderId="0" xfId="0" applyFont="1" applyBorder="1"/>
    <xf numFmtId="165" fontId="20" fillId="0" borderId="2" xfId="67" applyNumberFormat="1" applyFont="1" applyBorder="1" applyAlignment="1">
      <alignment vertical="center"/>
    </xf>
    <xf numFmtId="165" fontId="57" fillId="0" borderId="1" xfId="67" applyNumberFormat="1" applyFont="1" applyBorder="1" applyAlignment="1">
      <alignment vertical="center" wrapText="1"/>
    </xf>
    <xf numFmtId="165" fontId="20" fillId="0" borderId="0" xfId="67" applyNumberFormat="1" applyFont="1" applyFill="1" applyBorder="1" applyAlignment="1">
      <alignment vertical="center"/>
    </xf>
    <xf numFmtId="165" fontId="20" fillId="0" borderId="0" xfId="67" applyNumberFormat="1" applyFont="1" applyBorder="1" applyAlignment="1">
      <alignment horizontal="center" vertical="center" wrapText="1"/>
    </xf>
    <xf numFmtId="165" fontId="16" fillId="0" borderId="0" xfId="67" applyNumberFormat="1" applyFont="1" applyBorder="1" applyAlignment="1">
      <alignment horizontal="center" vertical="center" wrapText="1"/>
    </xf>
    <xf numFmtId="165" fontId="57" fillId="0" borderId="0" xfId="67" applyNumberFormat="1" applyFont="1" applyBorder="1" applyAlignment="1">
      <alignment vertical="center"/>
    </xf>
    <xf numFmtId="165" fontId="20" fillId="0" borderId="0" xfId="67" applyNumberFormat="1" applyFont="1" applyBorder="1" applyAlignment="1">
      <alignment vertical="center" wrapText="1"/>
    </xf>
    <xf numFmtId="165" fontId="16" fillId="0" borderId="57" xfId="67" applyNumberFormat="1" applyFont="1" applyBorder="1" applyAlignment="1">
      <alignment horizontal="center" vertical="center" wrapText="1"/>
    </xf>
    <xf numFmtId="165" fontId="16" fillId="0" borderId="57" xfId="67" applyNumberFormat="1" applyFont="1" applyFill="1" applyBorder="1" applyAlignment="1">
      <alignment horizontal="center" vertical="center" wrapText="1"/>
    </xf>
    <xf numFmtId="0" fontId="61" fillId="0" borderId="0" xfId="0" applyFont="1" applyAlignment="1">
      <alignment vertical="center" wrapText="1"/>
    </xf>
    <xf numFmtId="165" fontId="62" fillId="0" borderId="0" xfId="67" applyNumberFormat="1" applyFont="1" applyFill="1" applyBorder="1" applyAlignment="1">
      <alignment horizontal="right" vertical="center"/>
    </xf>
    <xf numFmtId="0" fontId="24" fillId="0" borderId="0" xfId="0" applyFont="1" applyFill="1" applyProtection="1"/>
    <xf numFmtId="0" fontId="0" fillId="0" borderId="0" xfId="0" applyFill="1" applyAlignment="1" applyProtection="1"/>
    <xf numFmtId="165" fontId="20" fillId="0" borderId="0" xfId="159" applyNumberFormat="1" applyFont="1" applyFill="1" applyBorder="1" applyAlignment="1">
      <alignment horizontal="left" vertical="center"/>
    </xf>
    <xf numFmtId="0" fontId="0" fillId="0" borderId="0" xfId="0" applyFill="1" applyBorder="1"/>
    <xf numFmtId="165" fontId="16" fillId="0" borderId="0" xfId="159" applyNumberFormat="1" applyFont="1" applyFill="1" applyAlignment="1">
      <alignment vertical="center"/>
    </xf>
    <xf numFmtId="165" fontId="16" fillId="0" borderId="0" xfId="159" applyNumberFormat="1" applyFont="1" applyFill="1" applyBorder="1" applyAlignment="1">
      <alignment vertical="center"/>
    </xf>
    <xf numFmtId="3" fontId="91" fillId="0" borderId="24" xfId="76" applyNumberFormat="1" applyFont="1" applyFill="1" applyBorder="1" applyAlignment="1">
      <alignment horizontal="right" vertical="center"/>
    </xf>
    <xf numFmtId="165" fontId="20" fillId="0" borderId="13" xfId="159" applyNumberFormat="1" applyFont="1" applyFill="1" applyBorder="1" applyAlignment="1">
      <alignment horizontal="center" vertical="center"/>
    </xf>
    <xf numFmtId="165" fontId="20" fillId="0" borderId="14" xfId="159" applyNumberFormat="1" applyFont="1" applyFill="1" applyBorder="1" applyAlignment="1">
      <alignment horizontal="center" vertical="center" wrapText="1"/>
    </xf>
    <xf numFmtId="165" fontId="20" fillId="0" borderId="58" xfId="159" applyNumberFormat="1" applyFont="1" applyFill="1" applyBorder="1" applyAlignment="1">
      <alignment horizontal="center" vertical="center"/>
    </xf>
    <xf numFmtId="165" fontId="20" fillId="0" borderId="19" xfId="159" applyNumberFormat="1" applyFont="1" applyFill="1" applyBorder="1" applyAlignment="1">
      <alignment horizontal="center" vertical="center"/>
    </xf>
    <xf numFmtId="165" fontId="20" fillId="0" borderId="1" xfId="159" applyNumberFormat="1" applyFont="1" applyFill="1" applyBorder="1" applyAlignment="1">
      <alignment horizontal="center" vertical="center" wrapText="1"/>
    </xf>
    <xf numFmtId="165" fontId="16" fillId="0" borderId="26" xfId="159" applyNumberFormat="1" applyFont="1" applyFill="1" applyBorder="1" applyAlignment="1">
      <alignment vertical="center" wrapText="1"/>
    </xf>
    <xf numFmtId="165" fontId="16" fillId="0" borderId="49" xfId="159" applyNumberFormat="1" applyFont="1" applyFill="1" applyBorder="1" applyAlignment="1">
      <alignment vertical="center" wrapText="1"/>
    </xf>
    <xf numFmtId="165" fontId="16" fillId="0" borderId="50" xfId="159" applyNumberFormat="1" applyFont="1" applyFill="1" applyBorder="1" applyAlignment="1">
      <alignment vertical="center" wrapText="1"/>
    </xf>
    <xf numFmtId="165" fontId="16" fillId="0" borderId="4" xfId="159" applyNumberFormat="1" applyFont="1" applyFill="1" applyBorder="1" applyAlignment="1">
      <alignment horizontal="left" vertical="center" wrapText="1"/>
    </xf>
    <xf numFmtId="165" fontId="16" fillId="0" borderId="5" xfId="159" applyNumberFormat="1" applyFont="1" applyFill="1" applyBorder="1" applyAlignment="1">
      <alignment horizontal="right" vertical="center"/>
    </xf>
    <xf numFmtId="165" fontId="16" fillId="0" borderId="60" xfId="159" applyNumberFormat="1" applyFont="1" applyFill="1" applyBorder="1" applyAlignment="1">
      <alignment horizontal="right" vertical="center"/>
    </xf>
    <xf numFmtId="165" fontId="16" fillId="0" borderId="6" xfId="159" applyNumberFormat="1" applyFont="1" applyFill="1" applyBorder="1" applyAlignment="1">
      <alignment horizontal="right" vertical="center"/>
    </xf>
    <xf numFmtId="165" fontId="16" fillId="0" borderId="7" xfId="159" applyNumberFormat="1" applyFont="1" applyFill="1" applyBorder="1" applyAlignment="1">
      <alignment horizontal="left" vertical="center" wrapText="1"/>
    </xf>
    <xf numFmtId="165" fontId="16" fillId="0" borderId="8" xfId="159" applyNumberFormat="1" applyFont="1" applyFill="1" applyBorder="1" applyAlignment="1">
      <alignment horizontal="right" vertical="center"/>
    </xf>
    <xf numFmtId="165" fontId="16" fillId="0" borderId="55" xfId="159" applyNumberFormat="1" applyFont="1" applyFill="1" applyBorder="1" applyAlignment="1">
      <alignment horizontal="right" vertical="center"/>
    </xf>
    <xf numFmtId="165" fontId="16" fillId="0" borderId="9" xfId="159" applyNumberFormat="1" applyFont="1" applyFill="1" applyBorder="1" applyAlignment="1">
      <alignment horizontal="right" vertical="center"/>
    </xf>
    <xf numFmtId="165" fontId="16" fillId="0" borderId="22" xfId="159" applyNumberFormat="1" applyFont="1" applyFill="1" applyBorder="1" applyAlignment="1">
      <alignment horizontal="left" vertical="center" wrapText="1"/>
    </xf>
    <xf numFmtId="165" fontId="16" fillId="0" borderId="18" xfId="159" applyNumberFormat="1" applyFont="1" applyFill="1" applyBorder="1" applyAlignment="1">
      <alignment horizontal="right" vertical="center"/>
    </xf>
    <xf numFmtId="165" fontId="16" fillId="0" borderId="61" xfId="159" applyNumberFormat="1" applyFont="1" applyFill="1" applyBorder="1" applyAlignment="1">
      <alignment horizontal="right" vertical="center"/>
    </xf>
    <xf numFmtId="165" fontId="16" fillId="0" borderId="62" xfId="159" applyNumberFormat="1" applyFont="1" applyFill="1" applyBorder="1" applyAlignment="1">
      <alignment horizontal="right" vertical="center"/>
    </xf>
    <xf numFmtId="165" fontId="20" fillId="0" borderId="26" xfId="159" applyNumberFormat="1" applyFont="1" applyFill="1" applyBorder="1" applyAlignment="1">
      <alignment horizontal="center" vertical="center" wrapText="1"/>
    </xf>
    <xf numFmtId="165" fontId="16" fillId="0" borderId="8" xfId="159" applyNumberFormat="1" applyFont="1" applyFill="1" applyBorder="1" applyAlignment="1">
      <alignment horizontal="right" vertical="center" wrapText="1"/>
    </xf>
    <xf numFmtId="165" fontId="16" fillId="0" borderId="55" xfId="159" applyNumberFormat="1" applyFont="1" applyFill="1" applyBorder="1" applyAlignment="1">
      <alignment horizontal="right" vertical="center" wrapText="1"/>
    </xf>
    <xf numFmtId="165" fontId="16" fillId="0" borderId="18" xfId="159" applyNumberFormat="1" applyFont="1" applyFill="1" applyBorder="1" applyAlignment="1">
      <alignment horizontal="right" vertical="center" wrapText="1"/>
    </xf>
    <xf numFmtId="165" fontId="16" fillId="0" borderId="61" xfId="159" applyNumberFormat="1" applyFont="1" applyFill="1" applyBorder="1" applyAlignment="1">
      <alignment horizontal="right" vertical="center" wrapText="1"/>
    </xf>
    <xf numFmtId="165" fontId="92" fillId="0" borderId="2" xfId="159" applyNumberFormat="1" applyFont="1" applyFill="1" applyBorder="1" applyAlignment="1">
      <alignment horizontal="right" vertical="center" wrapText="1"/>
    </xf>
    <xf numFmtId="165" fontId="92" fillId="0" borderId="59" xfId="159" applyNumberFormat="1" applyFont="1" applyFill="1" applyBorder="1" applyAlignment="1">
      <alignment horizontal="right" vertical="center" wrapText="1"/>
    </xf>
    <xf numFmtId="165" fontId="92" fillId="0" borderId="3" xfId="159" applyNumberFormat="1" applyFont="1" applyFill="1" applyBorder="1" applyAlignment="1">
      <alignment horizontal="right" vertical="center"/>
    </xf>
    <xf numFmtId="165" fontId="55" fillId="0" borderId="0" xfId="159" applyNumberFormat="1" applyFont="1" applyFill="1" applyBorder="1" applyAlignment="1">
      <alignment horizontal="left" vertical="center" wrapText="1"/>
    </xf>
    <xf numFmtId="165" fontId="55" fillId="0" borderId="0" xfId="159" applyNumberFormat="1" applyFont="1" applyFill="1" applyBorder="1" applyAlignment="1">
      <alignment horizontal="right" vertical="center" wrapText="1"/>
    </xf>
    <xf numFmtId="165" fontId="16" fillId="0" borderId="0" xfId="159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vertical="center" wrapText="1"/>
    </xf>
    <xf numFmtId="0" fontId="16" fillId="0" borderId="32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165" fontId="10" fillId="0" borderId="0" xfId="1" applyNumberFormat="1" applyFont="1" applyFill="1" applyBorder="1" applyAlignment="1" applyProtection="1">
      <alignment horizontal="left" vertical="center"/>
    </xf>
    <xf numFmtId="0" fontId="7" fillId="0" borderId="0" xfId="169" applyFill="1" applyProtection="1">
      <protection locked="0"/>
    </xf>
    <xf numFmtId="0" fontId="7" fillId="0" borderId="0" xfId="169" applyFill="1" applyProtection="1"/>
    <xf numFmtId="0" fontId="98" fillId="0" borderId="0" xfId="169" applyFont="1" applyFill="1" applyProtection="1">
      <protection locked="0"/>
    </xf>
    <xf numFmtId="0" fontId="23" fillId="0" borderId="0" xfId="0" applyFont="1" applyFill="1" applyAlignment="1">
      <alignment horizontal="right"/>
    </xf>
    <xf numFmtId="0" fontId="88" fillId="0" borderId="1" xfId="169" applyFont="1" applyFill="1" applyBorder="1" applyAlignment="1" applyProtection="1">
      <alignment horizontal="center" vertical="center" wrapText="1"/>
    </xf>
    <xf numFmtId="0" fontId="88" fillId="0" borderId="2" xfId="169" applyFont="1" applyFill="1" applyBorder="1" applyAlignment="1" applyProtection="1">
      <alignment horizontal="center" vertical="center"/>
    </xf>
    <xf numFmtId="0" fontId="88" fillId="0" borderId="3" xfId="169" applyFont="1" applyFill="1" applyBorder="1" applyAlignment="1" applyProtection="1">
      <alignment horizontal="center" vertical="center"/>
    </xf>
    <xf numFmtId="0" fontId="14" fillId="0" borderId="16" xfId="169" applyFont="1" applyFill="1" applyBorder="1" applyAlignment="1" applyProtection="1">
      <alignment horizontal="left" vertical="center" indent="1"/>
    </xf>
    <xf numFmtId="0" fontId="7" fillId="0" borderId="0" xfId="169" applyFill="1" applyAlignment="1" applyProtection="1">
      <alignment vertical="center"/>
    </xf>
    <xf numFmtId="0" fontId="14" fillId="0" borderId="13" xfId="169" applyFont="1" applyFill="1" applyBorder="1" applyAlignment="1" applyProtection="1">
      <alignment horizontal="left" vertical="center" indent="1"/>
    </xf>
    <xf numFmtId="0" fontId="14" fillId="0" borderId="14" xfId="169" applyFont="1" applyFill="1" applyBorder="1" applyAlignment="1" applyProtection="1">
      <alignment horizontal="left" vertical="center" indent="1"/>
    </xf>
    <xf numFmtId="165" fontId="14" fillId="0" borderId="14" xfId="169" applyNumberFormat="1" applyFont="1" applyFill="1" applyBorder="1" applyAlignment="1" applyProtection="1">
      <alignment vertical="center"/>
      <protection locked="0"/>
    </xf>
    <xf numFmtId="165" fontId="14" fillId="0" borderId="15" xfId="169" applyNumberFormat="1" applyFont="1" applyFill="1" applyBorder="1" applyAlignment="1" applyProtection="1">
      <alignment vertical="center"/>
    </xf>
    <xf numFmtId="0" fontId="7" fillId="0" borderId="0" xfId="169" applyFill="1" applyAlignment="1" applyProtection="1">
      <alignment vertical="center"/>
      <protection locked="0"/>
    </xf>
    <xf numFmtId="0" fontId="14" fillId="0" borderId="7" xfId="169" applyFont="1" applyFill="1" applyBorder="1" applyAlignment="1" applyProtection="1">
      <alignment horizontal="left" vertical="center" indent="1"/>
    </xf>
    <xf numFmtId="0" fontId="14" fillId="0" borderId="8" xfId="169" applyFont="1" applyFill="1" applyBorder="1" applyAlignment="1" applyProtection="1">
      <alignment horizontal="left" vertical="center" wrapText="1" indent="1"/>
    </xf>
    <xf numFmtId="165" fontId="14" fillId="0" borderId="8" xfId="169" applyNumberFormat="1" applyFont="1" applyFill="1" applyBorder="1" applyAlignment="1" applyProtection="1">
      <alignment vertical="center"/>
      <protection locked="0"/>
    </xf>
    <xf numFmtId="165" fontId="14" fillId="0" borderId="9" xfId="169" applyNumberFormat="1" applyFont="1" applyFill="1" applyBorder="1" applyAlignment="1" applyProtection="1">
      <alignment vertical="center"/>
    </xf>
    <xf numFmtId="0" fontId="14" fillId="0" borderId="8" xfId="169" applyFont="1" applyFill="1" applyBorder="1" applyAlignment="1" applyProtection="1">
      <alignment horizontal="left" vertical="center" indent="1"/>
    </xf>
    <xf numFmtId="0" fontId="14" fillId="0" borderId="10" xfId="169" applyFont="1" applyFill="1" applyBorder="1" applyAlignment="1" applyProtection="1">
      <alignment horizontal="left" vertical="center" indent="1"/>
    </xf>
    <xf numFmtId="0" fontId="14" fillId="0" borderId="11" xfId="169" applyFont="1" applyFill="1" applyBorder="1" applyAlignment="1" applyProtection="1">
      <alignment horizontal="left" vertical="center" wrapText="1" indent="1"/>
    </xf>
    <xf numFmtId="165" fontId="14" fillId="0" borderId="11" xfId="169" applyNumberFormat="1" applyFont="1" applyFill="1" applyBorder="1" applyAlignment="1" applyProtection="1">
      <alignment vertical="center"/>
      <protection locked="0"/>
    </xf>
    <xf numFmtId="0" fontId="14" fillId="0" borderId="1" xfId="169" applyFont="1" applyFill="1" applyBorder="1" applyAlignment="1" applyProtection="1">
      <alignment horizontal="left" vertical="center" indent="1"/>
    </xf>
    <xf numFmtId="0" fontId="93" fillId="0" borderId="2" xfId="169" applyFont="1" applyFill="1" applyBorder="1" applyAlignment="1" applyProtection="1">
      <alignment horizontal="left" vertical="center" indent="1"/>
    </xf>
    <xf numFmtId="165" fontId="94" fillId="0" borderId="2" xfId="169" applyNumberFormat="1" applyFont="1" applyFill="1" applyBorder="1" applyAlignment="1" applyProtection="1">
      <alignment vertical="center"/>
    </xf>
    <xf numFmtId="165" fontId="94" fillId="0" borderId="3" xfId="169" applyNumberFormat="1" applyFont="1" applyFill="1" applyBorder="1" applyAlignment="1" applyProtection="1">
      <alignment vertical="center"/>
    </xf>
    <xf numFmtId="0" fontId="14" fillId="0" borderId="22" xfId="169" applyFont="1" applyFill="1" applyBorder="1" applyAlignment="1" applyProtection="1">
      <alignment horizontal="left" vertical="center" indent="1"/>
    </xf>
    <xf numFmtId="0" fontId="14" fillId="0" borderId="18" xfId="169" applyFont="1" applyFill="1" applyBorder="1" applyAlignment="1" applyProtection="1">
      <alignment horizontal="left" vertical="center" indent="1"/>
    </xf>
    <xf numFmtId="165" fontId="14" fillId="0" borderId="18" xfId="169" applyNumberFormat="1" applyFont="1" applyFill="1" applyBorder="1" applyAlignment="1" applyProtection="1">
      <alignment vertical="center"/>
      <protection locked="0"/>
    </xf>
    <xf numFmtId="165" fontId="14" fillId="0" borderId="23" xfId="169" applyNumberFormat="1" applyFont="1" applyFill="1" applyBorder="1" applyAlignment="1" applyProtection="1">
      <alignment vertical="center"/>
    </xf>
    <xf numFmtId="0" fontId="94" fillId="0" borderId="1" xfId="169" applyFont="1" applyFill="1" applyBorder="1" applyAlignment="1" applyProtection="1">
      <alignment horizontal="left" vertical="center" indent="1"/>
    </xf>
    <xf numFmtId="0" fontId="94" fillId="0" borderId="67" xfId="169" applyFont="1" applyFill="1" applyBorder="1" applyAlignment="1" applyProtection="1">
      <alignment horizontal="left" vertical="center" indent="1"/>
    </xf>
    <xf numFmtId="0" fontId="93" fillId="0" borderId="57" xfId="169" applyFont="1" applyFill="1" applyBorder="1" applyAlignment="1" applyProtection="1">
      <alignment horizontal="left" vertical="center" indent="1"/>
    </xf>
    <xf numFmtId="165" fontId="94" fillId="0" borderId="57" xfId="169" applyNumberFormat="1" applyFont="1" applyFill="1" applyBorder="1" applyProtection="1"/>
    <xf numFmtId="165" fontId="94" fillId="0" borderId="68" xfId="169" applyNumberFormat="1" applyFont="1" applyFill="1" applyBorder="1" applyProtection="1"/>
    <xf numFmtId="0" fontId="15" fillId="0" borderId="0" xfId="169" applyFont="1" applyFill="1" applyProtection="1"/>
    <xf numFmtId="0" fontId="58" fillId="0" borderId="0" xfId="170" applyFont="1"/>
    <xf numFmtId="0" fontId="57" fillId="0" borderId="0" xfId="170" applyFont="1" applyAlignment="1">
      <alignment horizontal="center" wrapText="1"/>
    </xf>
    <xf numFmtId="0" fontId="55" fillId="0" borderId="0" xfId="170" applyFont="1"/>
    <xf numFmtId="0" fontId="100" fillId="0" borderId="0" xfId="170" applyFont="1" applyAlignment="1">
      <alignment horizontal="center" vertical="center" wrapText="1"/>
    </xf>
    <xf numFmtId="0" fontId="57" fillId="0" borderId="18" xfId="170" applyFont="1" applyBorder="1" applyAlignment="1">
      <alignment horizontal="center"/>
    </xf>
    <xf numFmtId="0" fontId="57" fillId="0" borderId="23" xfId="170" applyFont="1" applyBorder="1" applyAlignment="1">
      <alignment horizontal="center"/>
    </xf>
    <xf numFmtId="0" fontId="101" fillId="0" borderId="0" xfId="170" applyFont="1"/>
    <xf numFmtId="0" fontId="55" fillId="0" borderId="36" xfId="170" applyFont="1" applyBorder="1" applyAlignment="1">
      <alignment horizontal="center" vertical="center" wrapText="1"/>
    </xf>
    <xf numFmtId="3" fontId="55" fillId="0" borderId="31" xfId="170" applyNumberFormat="1" applyFont="1" applyBorder="1" applyAlignment="1">
      <alignment horizontal="center" vertical="center"/>
    </xf>
    <xf numFmtId="3" fontId="55" fillId="0" borderId="5" xfId="170" applyNumberFormat="1" applyFont="1" applyBorder="1" applyAlignment="1">
      <alignment horizontal="center" vertical="center"/>
    </xf>
    <xf numFmtId="3" fontId="55" fillId="0" borderId="6" xfId="170" applyNumberFormat="1" applyFont="1" applyBorder="1" applyAlignment="1">
      <alignment horizontal="center" vertical="center"/>
    </xf>
    <xf numFmtId="0" fontId="55" fillId="0" borderId="48" xfId="170" applyFont="1" applyBorder="1" applyAlignment="1">
      <alignment horizontal="center" vertical="center" wrapText="1"/>
    </xf>
    <xf numFmtId="3" fontId="55" fillId="0" borderId="65" xfId="170" applyNumberFormat="1" applyFont="1" applyBorder="1" applyAlignment="1">
      <alignment horizontal="center" vertical="center"/>
    </xf>
    <xf numFmtId="3" fontId="55" fillId="0" borderId="11" xfId="170" applyNumberFormat="1" applyFont="1" applyBorder="1" applyAlignment="1">
      <alignment horizontal="center" vertical="center"/>
    </xf>
    <xf numFmtId="3" fontId="55" fillId="0" borderId="12" xfId="170" applyNumberFormat="1" applyFont="1" applyBorder="1" applyAlignment="1">
      <alignment horizontal="center" vertical="center"/>
    </xf>
    <xf numFmtId="0" fontId="102" fillId="0" borderId="0" xfId="170" applyFont="1" applyAlignment="1">
      <alignment horizontal="center" vertical="center" wrapText="1"/>
    </xf>
    <xf numFmtId="0" fontId="102" fillId="0" borderId="0" xfId="170" applyFont="1"/>
    <xf numFmtId="3" fontId="57" fillId="0" borderId="62" xfId="170" applyNumberFormat="1" applyFont="1" applyBorder="1" applyAlignment="1">
      <alignment horizontal="center" vertical="center"/>
    </xf>
    <xf numFmtId="0" fontId="57" fillId="24" borderId="25" xfId="170" applyFont="1" applyFill="1" applyBorder="1" applyAlignment="1">
      <alignment horizontal="center" vertical="center"/>
    </xf>
    <xf numFmtId="3" fontId="57" fillId="0" borderId="2" xfId="170" applyNumberFormat="1" applyFont="1" applyBorder="1" applyAlignment="1">
      <alignment horizontal="center" vertical="center"/>
    </xf>
    <xf numFmtId="3" fontId="57" fillId="0" borderId="3" xfId="170" applyNumberFormat="1" applyFont="1" applyBorder="1" applyAlignment="1">
      <alignment horizontal="center" vertical="center"/>
    </xf>
    <xf numFmtId="0" fontId="100" fillId="0" borderId="0" xfId="170" applyFont="1" applyAlignment="1">
      <alignment horizontal="center" vertical="center"/>
    </xf>
    <xf numFmtId="0" fontId="58" fillId="0" borderId="0" xfId="171" applyFont="1"/>
    <xf numFmtId="0" fontId="58" fillId="0" borderId="0" xfId="171" applyFont="1" applyAlignment="1">
      <alignment horizontal="center"/>
    </xf>
    <xf numFmtId="0" fontId="58" fillId="0" borderId="0" xfId="171" applyFont="1" applyFill="1" applyBorder="1" applyAlignment="1">
      <alignment horizontal="right"/>
    </xf>
    <xf numFmtId="0" fontId="58" fillId="0" borderId="0" xfId="171" applyFont="1" applyAlignment="1">
      <alignment vertical="center"/>
    </xf>
    <xf numFmtId="0" fontId="58" fillId="0" borderId="0" xfId="171" applyFont="1" applyBorder="1" applyAlignment="1">
      <alignment horizontal="center"/>
    </xf>
    <xf numFmtId="0" fontId="58" fillId="0" borderId="0" xfId="171" applyFont="1" applyBorder="1"/>
    <xf numFmtId="0" fontId="104" fillId="0" borderId="0" xfId="171" applyFont="1" applyFill="1" applyBorder="1" applyAlignment="1">
      <alignment horizontal="right"/>
    </xf>
    <xf numFmtId="0" fontId="100" fillId="0" borderId="1" xfId="171" applyFont="1" applyBorder="1" applyAlignment="1">
      <alignment horizontal="center" vertical="center"/>
    </xf>
    <xf numFmtId="0" fontId="100" fillId="0" borderId="2" xfId="171" applyFont="1" applyBorder="1" applyAlignment="1">
      <alignment horizontal="center" vertical="center"/>
    </xf>
    <xf numFmtId="0" fontId="100" fillId="0" borderId="3" xfId="171" applyFont="1" applyFill="1" applyBorder="1" applyAlignment="1">
      <alignment horizontal="center" vertical="center" wrapText="1"/>
    </xf>
    <xf numFmtId="0" fontId="58" fillId="0" borderId="0" xfId="171" applyFont="1" applyAlignment="1">
      <alignment horizontal="center" vertical="center"/>
    </xf>
    <xf numFmtId="0" fontId="100" fillId="0" borderId="0" xfId="171" applyFont="1"/>
    <xf numFmtId="0" fontId="58" fillId="0" borderId="0" xfId="171" applyFont="1" applyFill="1" applyBorder="1"/>
    <xf numFmtId="3" fontId="58" fillId="0" borderId="0" xfId="171" applyNumberFormat="1" applyFont="1"/>
    <xf numFmtId="0" fontId="103" fillId="0" borderId="63" xfId="171" applyFont="1" applyBorder="1" applyAlignment="1"/>
    <xf numFmtId="0" fontId="103" fillId="0" borderId="0" xfId="171" applyFont="1" applyBorder="1" applyAlignment="1"/>
    <xf numFmtId="0" fontId="58" fillId="0" borderId="0" xfId="171" applyFont="1" applyFill="1"/>
    <xf numFmtId="0" fontId="0" fillId="0" borderId="0" xfId="0" applyFill="1" applyAlignment="1">
      <alignment horizontal="center" vertical="center" wrapText="1"/>
    </xf>
    <xf numFmtId="0" fontId="14" fillId="0" borderId="1" xfId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center" vertical="center" wrapText="1"/>
    </xf>
    <xf numFmtId="0" fontId="14" fillId="0" borderId="59" xfId="1" applyFont="1" applyFill="1" applyBorder="1" applyAlignment="1" applyProtection="1">
      <alignment horizontal="center" vertical="center" wrapText="1"/>
    </xf>
    <xf numFmtId="0" fontId="14" fillId="0" borderId="3" xfId="1" applyFont="1" applyFill="1" applyBorder="1" applyAlignment="1" applyProtection="1">
      <alignment horizontal="center" vertical="center" wrapText="1"/>
    </xf>
    <xf numFmtId="0" fontId="15" fillId="0" borderId="8" xfId="1" applyFont="1" applyFill="1" applyBorder="1" applyAlignment="1" applyProtection="1">
      <alignment horizontal="left" vertical="center" wrapText="1" indent="1"/>
    </xf>
    <xf numFmtId="165" fontId="15" fillId="0" borderId="8" xfId="1" applyNumberFormat="1" applyFont="1" applyFill="1" applyBorder="1" applyAlignment="1" applyProtection="1">
      <alignment vertical="center" wrapText="1"/>
      <protection locked="0"/>
    </xf>
    <xf numFmtId="165" fontId="15" fillId="0" borderId="9" xfId="1" applyNumberFormat="1" applyFont="1" applyFill="1" applyBorder="1" applyAlignment="1" applyProtection="1">
      <alignment vertical="center" wrapText="1"/>
      <protection locked="0"/>
    </xf>
    <xf numFmtId="0" fontId="16" fillId="0" borderId="8" xfId="0" applyFont="1" applyBorder="1" applyAlignment="1" applyProtection="1">
      <alignment horizontal="left" vertical="center" wrapText="1" indent="1"/>
    </xf>
    <xf numFmtId="165" fontId="11" fillId="0" borderId="8" xfId="1" applyNumberFormat="1" applyFont="1" applyFill="1" applyBorder="1" applyAlignment="1" applyProtection="1">
      <alignment vertical="center" wrapText="1"/>
    </xf>
    <xf numFmtId="165" fontId="11" fillId="0" borderId="9" xfId="1" applyNumberFormat="1" applyFont="1" applyFill="1" applyBorder="1" applyAlignment="1" applyProtection="1">
      <alignment vertical="center" wrapText="1"/>
    </xf>
    <xf numFmtId="165" fontId="17" fillId="0" borderId="2" xfId="1" applyNumberFormat="1" applyFont="1" applyFill="1" applyBorder="1" applyAlignment="1" applyProtection="1">
      <alignment vertical="center" wrapText="1"/>
    </xf>
    <xf numFmtId="165" fontId="17" fillId="0" borderId="3" xfId="1" applyNumberFormat="1" applyFont="1" applyFill="1" applyBorder="1" applyAlignment="1" applyProtection="1">
      <alignment vertical="center" wrapText="1"/>
    </xf>
    <xf numFmtId="0" fontId="9" fillId="0" borderId="0" xfId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 applyProtection="1">
      <alignment vertical="center" wrapText="1"/>
    </xf>
    <xf numFmtId="165" fontId="9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Alignment="1" applyProtection="1">
      <alignment horizontal="right" vertical="center" wrapText="1" indent="1"/>
    </xf>
    <xf numFmtId="165" fontId="89" fillId="0" borderId="0" xfId="1" applyNumberFormat="1" applyFont="1" applyFill="1" applyBorder="1" applyAlignment="1" applyProtection="1">
      <alignment horizontal="right" vertical="center" wrapText="1" indent="1"/>
    </xf>
    <xf numFmtId="0" fontId="15" fillId="0" borderId="0" xfId="1" applyFont="1" applyFill="1" applyBorder="1" applyProtection="1"/>
    <xf numFmtId="0" fontId="15" fillId="0" borderId="8" xfId="1" applyFont="1" applyFill="1" applyBorder="1" applyAlignment="1" applyProtection="1">
      <alignment vertical="center" wrapText="1"/>
    </xf>
    <xf numFmtId="0" fontId="11" fillId="0" borderId="8" xfId="1" applyFont="1" applyFill="1" applyBorder="1" applyAlignment="1" applyProtection="1">
      <alignment vertical="center" wrapText="1"/>
    </xf>
    <xf numFmtId="0" fontId="11" fillId="0" borderId="8" xfId="1" applyFont="1" applyFill="1" applyBorder="1" applyAlignment="1" applyProtection="1">
      <alignment horizontal="left" vertical="center" wrapText="1" indent="1"/>
    </xf>
    <xf numFmtId="165" fontId="15" fillId="0" borderId="8" xfId="1" applyNumberFormat="1" applyFont="1" applyFill="1" applyBorder="1" applyAlignment="1" applyProtection="1">
      <alignment vertical="center" wrapText="1"/>
    </xf>
    <xf numFmtId="165" fontId="15" fillId="0" borderId="9" xfId="1" applyNumberFormat="1" applyFont="1" applyFill="1" applyBorder="1" applyAlignment="1" applyProtection="1">
      <alignment vertical="center" wrapText="1"/>
    </xf>
    <xf numFmtId="0" fontId="15" fillId="0" borderId="10" xfId="1" applyFont="1" applyFill="1" applyBorder="1" applyAlignment="1" applyProtection="1">
      <alignment horizontal="left" vertical="center" wrapText="1" indent="1"/>
    </xf>
    <xf numFmtId="0" fontId="11" fillId="0" borderId="11" xfId="1" applyFont="1" applyFill="1" applyBorder="1" applyAlignment="1" applyProtection="1">
      <alignment horizontal="left" vertical="center" wrapText="1" indent="1"/>
    </xf>
    <xf numFmtId="165" fontId="16" fillId="0" borderId="11" xfId="0" quotePrefix="1" applyNumberFormat="1" applyFont="1" applyBorder="1" applyAlignment="1" applyProtection="1">
      <alignment vertical="center" wrapText="1"/>
      <protection locked="0"/>
    </xf>
    <xf numFmtId="165" fontId="16" fillId="0" borderId="12" xfId="0" quotePrefix="1" applyNumberFormat="1" applyFont="1" applyBorder="1" applyAlignment="1" applyProtection="1">
      <alignment vertical="center" wrapText="1"/>
      <protection locked="0"/>
    </xf>
    <xf numFmtId="0" fontId="20" fillId="0" borderId="1" xfId="0" applyFont="1" applyBorder="1" applyAlignment="1" applyProtection="1">
      <alignment horizontal="left" vertical="center" wrapText="1" indent="1"/>
    </xf>
    <xf numFmtId="165" fontId="20" fillId="0" borderId="2" xfId="0" quotePrefix="1" applyNumberFormat="1" applyFont="1" applyBorder="1" applyAlignment="1" applyProtection="1">
      <alignment vertical="center" wrapText="1"/>
    </xf>
    <xf numFmtId="165" fontId="20" fillId="0" borderId="3" xfId="0" quotePrefix="1" applyNumberFormat="1" applyFont="1" applyBorder="1" applyAlignment="1" applyProtection="1">
      <alignment vertical="center" wrapText="1"/>
    </xf>
    <xf numFmtId="0" fontId="59" fillId="0" borderId="0" xfId="172" applyFont="1" applyFill="1" applyBorder="1" applyAlignment="1">
      <alignment horizontal="center" vertical="center" wrapText="1"/>
    </xf>
    <xf numFmtId="0" fontId="48" fillId="0" borderId="0" xfId="172" applyFont="1" applyFill="1" applyBorder="1" applyAlignment="1">
      <alignment horizontal="center" vertical="center" wrapText="1"/>
    </xf>
    <xf numFmtId="0" fontId="62" fillId="0" borderId="0" xfId="172" applyFont="1" applyFill="1" applyBorder="1" applyAlignment="1">
      <alignment horizontal="right" vertical="center" wrapText="1"/>
    </xf>
    <xf numFmtId="165" fontId="16" fillId="0" borderId="0" xfId="0" applyNumberFormat="1" applyFont="1" applyFill="1" applyAlignment="1">
      <alignment vertical="center" wrapText="1"/>
    </xf>
    <xf numFmtId="165" fontId="16" fillId="0" borderId="7" xfId="0" applyNumberFormat="1" applyFont="1" applyFill="1" applyBorder="1" applyAlignment="1">
      <alignment horizontal="center" vertical="center" wrapText="1"/>
    </xf>
    <xf numFmtId="165" fontId="16" fillId="0" borderId="0" xfId="0" applyNumberFormat="1" applyFont="1" applyFill="1" applyAlignment="1">
      <alignment horizontal="center" vertical="center" wrapText="1"/>
    </xf>
    <xf numFmtId="165" fontId="20" fillId="0" borderId="0" xfId="159" applyNumberFormat="1" applyFont="1" applyFill="1" applyBorder="1" applyAlignment="1">
      <alignment horizontal="right" vertical="center" wrapText="1"/>
    </xf>
    <xf numFmtId="165" fontId="92" fillId="0" borderId="1" xfId="159" applyNumberFormat="1" applyFont="1" applyFill="1" applyBorder="1" applyAlignment="1">
      <alignment vertical="center" wrapText="1"/>
    </xf>
    <xf numFmtId="165" fontId="67" fillId="0" borderId="0" xfId="1" applyNumberFormat="1" applyFont="1" applyFill="1" applyBorder="1" applyAlignment="1" applyProtection="1">
      <alignment horizontal="center" vertical="center" wrapText="1"/>
    </xf>
    <xf numFmtId="0" fontId="100" fillId="0" borderId="0" xfId="173" applyFont="1"/>
    <xf numFmtId="0" fontId="58" fillId="0" borderId="0" xfId="173" applyFont="1"/>
    <xf numFmtId="0" fontId="58" fillId="0" borderId="35" xfId="173" applyFont="1" applyBorder="1" applyAlignment="1">
      <alignment horizontal="center" vertical="center"/>
    </xf>
    <xf numFmtId="165" fontId="63" fillId="0" borderId="6" xfId="35" applyNumberFormat="1" applyFont="1" applyBorder="1" applyAlignment="1">
      <alignment horizontal="right" vertical="center"/>
    </xf>
    <xf numFmtId="0" fontId="58" fillId="0" borderId="37" xfId="173" applyFont="1" applyBorder="1" applyAlignment="1">
      <alignment horizontal="center" vertical="center"/>
    </xf>
    <xf numFmtId="165" fontId="63" fillId="0" borderId="9" xfId="35" applyNumberFormat="1" applyFont="1" applyBorder="1" applyAlignment="1">
      <alignment horizontal="right" vertical="center"/>
    </xf>
    <xf numFmtId="0" fontId="29" fillId="0" borderId="0" xfId="174"/>
    <xf numFmtId="167" fontId="67" fillId="0" borderId="0" xfId="175" applyNumberFormat="1" applyFont="1" applyFill="1" applyBorder="1" applyAlignment="1" applyProtection="1">
      <alignment horizontal="centerContinuous" vertical="center"/>
    </xf>
    <xf numFmtId="0" fontId="29" fillId="0" borderId="0" xfId="174" applyAlignment="1">
      <alignment vertical="center"/>
    </xf>
    <xf numFmtId="0" fontId="28" fillId="0" borderId="0" xfId="1" applyFont="1" applyFill="1" applyBorder="1" applyAlignment="1" applyProtection="1">
      <alignment horizontal="center" vertical="center" wrapText="1"/>
    </xf>
    <xf numFmtId="0" fontId="29" fillId="0" borderId="0" xfId="174" applyAlignment="1">
      <alignment horizontal="center"/>
    </xf>
    <xf numFmtId="0" fontId="35" fillId="0" borderId="0" xfId="174" applyFont="1" applyAlignment="1">
      <alignment horizontal="justify" vertical="center"/>
    </xf>
    <xf numFmtId="167" fontId="29" fillId="0" borderId="0" xfId="174" applyNumberFormat="1"/>
    <xf numFmtId="167" fontId="0" fillId="0" borderId="0" xfId="175" applyNumberFormat="1" applyFont="1"/>
    <xf numFmtId="0" fontId="63" fillId="0" borderId="8" xfId="174" applyFont="1" applyFill="1" applyBorder="1" applyAlignment="1">
      <alignment wrapText="1"/>
    </xf>
    <xf numFmtId="167" fontId="63" fillId="0" borderId="8" xfId="175" applyNumberFormat="1" applyFont="1" applyFill="1" applyBorder="1" applyAlignment="1">
      <alignment horizontal="center" vertical="center"/>
    </xf>
    <xf numFmtId="0" fontId="63" fillId="0" borderId="8" xfId="174" applyFont="1" applyBorder="1" applyAlignment="1">
      <alignment wrapText="1"/>
    </xf>
    <xf numFmtId="167" fontId="63" fillId="0" borderId="8" xfId="175" applyNumberFormat="1" applyFont="1" applyBorder="1" applyAlignment="1">
      <alignment vertical="center"/>
    </xf>
    <xf numFmtId="0" fontId="63" fillId="0" borderId="5" xfId="174" applyFont="1" applyFill="1" applyBorder="1" applyAlignment="1">
      <alignment wrapText="1"/>
    </xf>
    <xf numFmtId="167" fontId="63" fillId="0" borderId="5" xfId="175" applyNumberFormat="1" applyFont="1" applyFill="1" applyBorder="1" applyAlignment="1">
      <alignment horizontal="center" vertical="center"/>
    </xf>
    <xf numFmtId="167" fontId="95" fillId="0" borderId="6" xfId="175" applyNumberFormat="1" applyFont="1" applyFill="1" applyBorder="1" applyAlignment="1" applyProtection="1">
      <alignment vertical="center"/>
      <protection locked="0"/>
    </xf>
    <xf numFmtId="167" fontId="95" fillId="0" borderId="9" xfId="175" applyNumberFormat="1" applyFont="1" applyFill="1" applyBorder="1" applyAlignment="1" applyProtection="1">
      <alignment vertical="center"/>
      <protection locked="0"/>
    </xf>
    <xf numFmtId="167" fontId="90" fillId="0" borderId="0" xfId="175" applyNumberFormat="1" applyFont="1" applyFill="1" applyBorder="1" applyAlignment="1" applyProtection="1">
      <alignment horizontal="right"/>
    </xf>
    <xf numFmtId="0" fontId="16" fillId="0" borderId="0" xfId="176" applyFont="1"/>
    <xf numFmtId="0" fontId="16" fillId="0" borderId="0" xfId="176" applyFont="1" applyAlignment="1">
      <alignment vertical="center"/>
    </xf>
    <xf numFmtId="0" fontId="55" fillId="0" borderId="36" xfId="170" applyFont="1" applyBorder="1" applyAlignment="1">
      <alignment horizontal="left" vertical="center" wrapText="1"/>
    </xf>
    <xf numFmtId="0" fontId="57" fillId="0" borderId="25" xfId="170" applyFont="1" applyBorder="1" applyAlignment="1">
      <alignment horizontal="left" vertical="center"/>
    </xf>
    <xf numFmtId="0" fontId="101" fillId="0" borderId="0" xfId="173" applyFont="1" applyAlignment="1">
      <alignment horizontal="right"/>
    </xf>
    <xf numFmtId="0" fontId="16" fillId="0" borderId="0" xfId="176" applyFont="1" applyAlignment="1">
      <alignment horizontal="center"/>
    </xf>
    <xf numFmtId="0" fontId="20" fillId="0" borderId="0" xfId="176" applyFont="1" applyAlignment="1">
      <alignment horizontal="center" vertical="center" wrapText="1"/>
    </xf>
    <xf numFmtId="0" fontId="59" fillId="0" borderId="1" xfId="176" applyFont="1" applyBorder="1" applyAlignment="1">
      <alignment horizontal="center" vertical="center" wrapText="1"/>
    </xf>
    <xf numFmtId="0" fontId="59" fillId="0" borderId="2" xfId="176" applyFont="1" applyBorder="1" applyAlignment="1">
      <alignment horizontal="center" vertical="center" wrapText="1"/>
    </xf>
    <xf numFmtId="0" fontId="59" fillId="0" borderId="3" xfId="176" applyFont="1" applyBorder="1" applyAlignment="1">
      <alignment horizontal="center" vertical="center" wrapText="1"/>
    </xf>
    <xf numFmtId="3" fontId="58" fillId="0" borderId="0" xfId="48" applyNumberFormat="1" applyFont="1"/>
    <xf numFmtId="3" fontId="66" fillId="0" borderId="0" xfId="48" applyNumberFormat="1" applyFont="1"/>
    <xf numFmtId="165" fontId="16" fillId="0" borderId="13" xfId="0" applyNumberFormat="1" applyFont="1" applyFill="1" applyBorder="1" applyAlignment="1">
      <alignment horizontal="center" vertical="center" wrapText="1"/>
    </xf>
    <xf numFmtId="165" fontId="16" fillId="0" borderId="15" xfId="0" applyNumberFormat="1" applyFont="1" applyFill="1" applyBorder="1" applyAlignment="1">
      <alignment vertical="center" wrapText="1"/>
    </xf>
    <xf numFmtId="165" fontId="16" fillId="0" borderId="9" xfId="0" applyNumberFormat="1" applyFont="1" applyFill="1" applyBorder="1" applyAlignment="1">
      <alignment vertical="center" wrapText="1"/>
    </xf>
    <xf numFmtId="165" fontId="16" fillId="0" borderId="12" xfId="0" applyNumberFormat="1" applyFont="1" applyFill="1" applyBorder="1" applyAlignment="1">
      <alignment vertical="center" wrapText="1"/>
    </xf>
    <xf numFmtId="165" fontId="20" fillId="0" borderId="2" xfId="0" applyNumberFormat="1" applyFont="1" applyFill="1" applyBorder="1" applyAlignment="1">
      <alignment vertical="center" wrapText="1"/>
    </xf>
    <xf numFmtId="165" fontId="20" fillId="0" borderId="3" xfId="0" applyNumberFormat="1" applyFont="1" applyFill="1" applyBorder="1" applyAlignment="1">
      <alignment vertical="center" wrapText="1"/>
    </xf>
    <xf numFmtId="165" fontId="16" fillId="0" borderId="74" xfId="67" applyNumberFormat="1" applyFont="1" applyBorder="1" applyAlignment="1">
      <alignment horizontal="center" vertical="center" wrapText="1"/>
    </xf>
    <xf numFmtId="168" fontId="20" fillId="0" borderId="59" xfId="67" applyNumberFormat="1" applyFont="1" applyBorder="1" applyAlignment="1">
      <alignment vertical="center"/>
    </xf>
    <xf numFmtId="165" fontId="16" fillId="0" borderId="2" xfId="67" applyNumberFormat="1" applyFont="1" applyBorder="1" applyAlignment="1">
      <alignment vertical="center"/>
    </xf>
    <xf numFmtId="0" fontId="16" fillId="0" borderId="0" xfId="2" applyFont="1" applyBorder="1" applyAlignment="1">
      <alignment vertical="center" wrapText="1"/>
    </xf>
    <xf numFmtId="0" fontId="20" fillId="0" borderId="18" xfId="2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/>
    </xf>
    <xf numFmtId="0" fontId="16" fillId="0" borderId="5" xfId="2" applyFont="1" applyBorder="1" applyAlignment="1">
      <alignment vertical="center"/>
    </xf>
    <xf numFmtId="0" fontId="16" fillId="0" borderId="5" xfId="2" applyFont="1" applyBorder="1" applyAlignment="1">
      <alignment vertical="center" wrapText="1"/>
    </xf>
    <xf numFmtId="0" fontId="16" fillId="0" borderId="5" xfId="2" applyFont="1" applyBorder="1" applyAlignment="1">
      <alignment horizontal="right" vertical="center"/>
    </xf>
    <xf numFmtId="3" fontId="16" fillId="0" borderId="5" xfId="2" applyNumberFormat="1" applyFont="1" applyBorder="1" applyAlignment="1">
      <alignment horizontal="right" vertical="center"/>
    </xf>
    <xf numFmtId="9" fontId="16" fillId="0" borderId="5" xfId="2" applyNumberFormat="1" applyFont="1" applyBorder="1" applyAlignment="1">
      <alignment vertical="center" wrapText="1"/>
    </xf>
    <xf numFmtId="3" fontId="16" fillId="0" borderId="6" xfId="2" applyNumberFormat="1" applyFont="1" applyBorder="1" applyAlignment="1">
      <alignment horizontal="right" vertical="center"/>
    </xf>
    <xf numFmtId="0" fontId="16" fillId="0" borderId="8" xfId="2" applyFont="1" applyBorder="1" applyAlignment="1">
      <alignment wrapText="1"/>
    </xf>
    <xf numFmtId="0" fontId="16" fillId="0" borderId="8" xfId="2" applyFont="1" applyBorder="1" applyAlignment="1">
      <alignment horizontal="right" vertical="center"/>
    </xf>
    <xf numFmtId="3" fontId="16" fillId="0" borderId="8" xfId="2" applyNumberFormat="1" applyFont="1" applyBorder="1" applyAlignment="1">
      <alignment horizontal="right" vertical="center"/>
    </xf>
    <xf numFmtId="0" fontId="16" fillId="0" borderId="8" xfId="2" applyFont="1" applyBorder="1"/>
    <xf numFmtId="3" fontId="16" fillId="0" borderId="8" xfId="2" applyNumberFormat="1" applyFont="1" applyBorder="1" applyAlignment="1">
      <alignment horizontal="right"/>
    </xf>
    <xf numFmtId="0" fontId="16" fillId="0" borderId="10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/>
    </xf>
    <xf numFmtId="0" fontId="16" fillId="0" borderId="11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 wrapText="1"/>
    </xf>
    <xf numFmtId="0" fontId="16" fillId="0" borderId="11" xfId="2" applyFont="1" applyBorder="1" applyAlignment="1">
      <alignment horizontal="right" vertical="center"/>
    </xf>
    <xf numFmtId="3" fontId="16" fillId="0" borderId="11" xfId="2" applyNumberFormat="1" applyFont="1" applyBorder="1" applyAlignment="1">
      <alignment horizontal="right" vertical="center"/>
    </xf>
    <xf numFmtId="0" fontId="16" fillId="0" borderId="11" xfId="2" applyFont="1" applyBorder="1" applyAlignment="1">
      <alignment vertical="center" wrapText="1"/>
    </xf>
    <xf numFmtId="3" fontId="16" fillId="0" borderId="12" xfId="2" applyNumberFormat="1" applyFont="1" applyBorder="1" applyAlignment="1">
      <alignment horizontal="right" vertical="center"/>
    </xf>
    <xf numFmtId="0" fontId="20" fillId="0" borderId="1" xfId="2" applyFont="1" applyBorder="1"/>
    <xf numFmtId="0" fontId="20" fillId="0" borderId="2" xfId="2" applyFont="1" applyBorder="1"/>
    <xf numFmtId="3" fontId="20" fillId="0" borderId="2" xfId="2" applyNumberFormat="1" applyFont="1" applyBorder="1" applyAlignment="1">
      <alignment horizontal="right"/>
    </xf>
    <xf numFmtId="0" fontId="20" fillId="0" borderId="2" xfId="2" applyFont="1" applyBorder="1" applyAlignment="1">
      <alignment horizontal="right"/>
    </xf>
    <xf numFmtId="3" fontId="20" fillId="0" borderId="3" xfId="2" applyNumberFormat="1" applyFont="1" applyBorder="1" applyAlignment="1">
      <alignment horizontal="right"/>
    </xf>
    <xf numFmtId="165" fontId="57" fillId="0" borderId="67" xfId="67" applyNumberFormat="1" applyFont="1" applyBorder="1" applyAlignment="1">
      <alignment vertical="center" wrapText="1"/>
    </xf>
    <xf numFmtId="165" fontId="20" fillId="0" borderId="57" xfId="67" applyNumberFormat="1" applyFont="1" applyBorder="1" applyAlignment="1">
      <alignment vertical="center"/>
    </xf>
    <xf numFmtId="3" fontId="16" fillId="0" borderId="59" xfId="67" applyNumberFormat="1" applyFont="1" applyBorder="1" applyAlignment="1">
      <alignment vertical="center"/>
    </xf>
    <xf numFmtId="165" fontId="16" fillId="0" borderId="14" xfId="67" applyNumberFormat="1" applyFont="1" applyBorder="1" applyAlignment="1">
      <alignment vertical="center"/>
    </xf>
    <xf numFmtId="165" fontId="16" fillId="0" borderId="18" xfId="67" applyNumberFormat="1" applyFont="1" applyBorder="1" applyAlignment="1">
      <alignment vertical="center"/>
    </xf>
    <xf numFmtId="166" fontId="16" fillId="0" borderId="18" xfId="67" applyNumberFormat="1" applyFont="1" applyBorder="1" applyAlignment="1">
      <alignment vertical="center"/>
    </xf>
    <xf numFmtId="166" fontId="20" fillId="0" borderId="57" xfId="67" applyNumberFormat="1" applyFont="1" applyBorder="1" applyAlignment="1">
      <alignment vertical="center"/>
    </xf>
    <xf numFmtId="166" fontId="16" fillId="0" borderId="57" xfId="67" applyNumberFormat="1" applyFont="1" applyBorder="1" applyAlignment="1">
      <alignment vertical="center"/>
    </xf>
    <xf numFmtId="0" fontId="58" fillId="0" borderId="5" xfId="171" applyFont="1" applyBorder="1" applyAlignment="1">
      <alignment horizontal="left" vertical="center" wrapText="1"/>
    </xf>
    <xf numFmtId="0" fontId="58" fillId="0" borderId="4" xfId="171" applyFont="1" applyBorder="1" applyAlignment="1">
      <alignment horizontal="center" vertical="center"/>
    </xf>
    <xf numFmtId="0" fontId="58" fillId="0" borderId="5" xfId="171" applyFont="1" applyBorder="1" applyAlignment="1">
      <alignment vertical="center" wrapText="1"/>
    </xf>
    <xf numFmtId="3" fontId="58" fillId="0" borderId="15" xfId="171" applyNumberFormat="1" applyFont="1" applyFill="1" applyBorder="1" applyAlignment="1">
      <alignment vertical="center"/>
    </xf>
    <xf numFmtId="0" fontId="58" fillId="0" borderId="10" xfId="171" applyFont="1" applyBorder="1" applyAlignment="1">
      <alignment horizontal="center" vertical="center"/>
    </xf>
    <xf numFmtId="0" fontId="58" fillId="0" borderId="11" xfId="171" applyFont="1" applyBorder="1" applyAlignment="1">
      <alignment vertical="center"/>
    </xf>
    <xf numFmtId="3" fontId="58" fillId="0" borderId="53" xfId="171" applyNumberFormat="1" applyFont="1" applyFill="1" applyBorder="1" applyAlignment="1">
      <alignment vertical="center"/>
    </xf>
    <xf numFmtId="0" fontId="57" fillId="0" borderId="2" xfId="171" applyFont="1" applyBorder="1" applyAlignment="1">
      <alignment vertical="center"/>
    </xf>
    <xf numFmtId="3" fontId="57" fillId="0" borderId="3" xfId="171" applyNumberFormat="1" applyFont="1" applyFill="1" applyBorder="1" applyAlignment="1">
      <alignment vertical="center"/>
    </xf>
    <xf numFmtId="3" fontId="58" fillId="0" borderId="6" xfId="171" applyNumberFormat="1" applyFont="1" applyFill="1" applyBorder="1" applyAlignment="1">
      <alignment vertical="center"/>
    </xf>
    <xf numFmtId="0" fontId="100" fillId="0" borderId="2" xfId="171" applyFont="1" applyBorder="1" applyAlignment="1">
      <alignment horizontal="left" vertical="center"/>
    </xf>
    <xf numFmtId="3" fontId="100" fillId="0" borderId="3" xfId="171" applyNumberFormat="1" applyFont="1" applyBorder="1" applyAlignment="1">
      <alignment vertical="center"/>
    </xf>
    <xf numFmtId="0" fontId="100" fillId="0" borderId="67" xfId="171" applyFont="1" applyBorder="1" applyAlignment="1">
      <alignment horizontal="center" vertical="center"/>
    </xf>
    <xf numFmtId="0" fontId="100" fillId="0" borderId="24" xfId="171" applyFont="1" applyBorder="1" applyAlignment="1">
      <alignment vertical="center"/>
    </xf>
    <xf numFmtId="3" fontId="100" fillId="0" borderId="69" xfId="171" applyNumberFormat="1" applyFont="1" applyBorder="1" applyAlignment="1">
      <alignment vertical="center"/>
    </xf>
    <xf numFmtId="0" fontId="108" fillId="0" borderId="4" xfId="0" applyFont="1" applyBorder="1" applyAlignment="1">
      <alignment horizontal="left" vertical="center" wrapText="1"/>
    </xf>
    <xf numFmtId="0" fontId="108" fillId="0" borderId="7" xfId="0" applyFont="1" applyBorder="1" applyAlignment="1">
      <alignment horizontal="left" vertical="center" wrapText="1"/>
    </xf>
    <xf numFmtId="0" fontId="108" fillId="0" borderId="10" xfId="0" applyFont="1" applyBorder="1" applyAlignment="1">
      <alignment horizontal="left" vertical="center" wrapText="1"/>
    </xf>
    <xf numFmtId="0" fontId="100" fillId="0" borderId="20" xfId="173" applyFont="1" applyBorder="1" applyAlignment="1">
      <alignment horizontal="center" vertical="center" wrapText="1"/>
    </xf>
    <xf numFmtId="0" fontId="100" fillId="0" borderId="25" xfId="173" applyFont="1" applyBorder="1" applyAlignment="1">
      <alignment horizontal="center" vertical="center"/>
    </xf>
    <xf numFmtId="0" fontId="100" fillId="0" borderId="3" xfId="173" applyFont="1" applyBorder="1" applyAlignment="1">
      <alignment horizontal="center" vertical="center"/>
    </xf>
    <xf numFmtId="0" fontId="109" fillId="0" borderId="1" xfId="0" applyFont="1" applyBorder="1" applyAlignment="1">
      <alignment horizontal="left" vertical="center" wrapText="1"/>
    </xf>
    <xf numFmtId="0" fontId="58" fillId="0" borderId="27" xfId="173" applyFont="1" applyBorder="1" applyAlignment="1">
      <alignment horizontal="center" vertical="center"/>
    </xf>
    <xf numFmtId="0" fontId="100" fillId="0" borderId="20" xfId="173" applyFont="1" applyBorder="1" applyAlignment="1">
      <alignment horizontal="center" vertical="center"/>
    </xf>
    <xf numFmtId="0" fontId="58" fillId="0" borderId="20" xfId="173" applyFont="1" applyBorder="1" applyAlignment="1">
      <alignment horizontal="center" vertical="center"/>
    </xf>
    <xf numFmtId="0" fontId="58" fillId="0" borderId="28" xfId="173" applyFont="1" applyBorder="1" applyAlignment="1">
      <alignment horizontal="center" vertical="center"/>
    </xf>
    <xf numFmtId="165" fontId="63" fillId="0" borderId="12" xfId="35" applyNumberFormat="1" applyFont="1" applyBorder="1" applyAlignment="1">
      <alignment horizontal="right" vertical="center"/>
    </xf>
    <xf numFmtId="165" fontId="105" fillId="0" borderId="3" xfId="35" applyNumberFormat="1" applyFont="1" applyBorder="1" applyAlignment="1">
      <alignment horizontal="right" vertical="center"/>
    </xf>
    <xf numFmtId="165" fontId="63" fillId="0" borderId="3" xfId="35" applyNumberFormat="1" applyFont="1" applyBorder="1" applyAlignment="1">
      <alignment horizontal="right" vertical="center"/>
    </xf>
    <xf numFmtId="165" fontId="100" fillId="0" borderId="3" xfId="173" applyNumberFormat="1" applyFont="1" applyBorder="1" applyAlignment="1">
      <alignment horizontal="right" vertical="center"/>
    </xf>
    <xf numFmtId="0" fontId="55" fillId="0" borderId="13" xfId="172" applyFont="1" applyFill="1" applyBorder="1" applyAlignment="1">
      <alignment horizontal="center" vertical="center" wrapText="1"/>
    </xf>
    <xf numFmtId="0" fontId="55" fillId="0" borderId="14" xfId="172" applyFont="1" applyFill="1" applyBorder="1" applyAlignment="1">
      <alignment horizontal="left" vertical="center" wrapText="1"/>
    </xf>
    <xf numFmtId="0" fontId="55" fillId="0" borderId="7" xfId="172" applyFont="1" applyFill="1" applyBorder="1" applyAlignment="1">
      <alignment horizontal="center" vertical="center" wrapText="1"/>
    </xf>
    <xf numFmtId="0" fontId="55" fillId="0" borderId="8" xfId="172" applyFont="1" applyFill="1" applyBorder="1" applyAlignment="1">
      <alignment horizontal="left" vertical="center" wrapText="1"/>
    </xf>
    <xf numFmtId="0" fontId="55" fillId="0" borderId="66" xfId="172" applyFont="1" applyFill="1" applyBorder="1" applyAlignment="1">
      <alignment vertical="center" wrapText="1"/>
    </xf>
    <xf numFmtId="49" fontId="111" fillId="0" borderId="1" xfId="172" applyNumberFormat="1" applyFont="1" applyFill="1" applyBorder="1"/>
    <xf numFmtId="0" fontId="57" fillId="0" borderId="2" xfId="172" applyFont="1" applyFill="1" applyBorder="1" applyAlignment="1">
      <alignment vertical="center"/>
    </xf>
    <xf numFmtId="0" fontId="57" fillId="0" borderId="1" xfId="172" applyFont="1" applyFill="1" applyBorder="1" applyAlignment="1">
      <alignment horizontal="center" vertical="center" wrapText="1"/>
    </xf>
    <xf numFmtId="0" fontId="57" fillId="0" borderId="2" xfId="172" applyFont="1" applyFill="1" applyBorder="1" applyAlignment="1">
      <alignment horizontal="center" vertical="center" wrapText="1"/>
    </xf>
    <xf numFmtId="0" fontId="57" fillId="0" borderId="3" xfId="172" applyFont="1" applyFill="1" applyBorder="1" applyAlignment="1">
      <alignment horizontal="center" vertical="center" wrapText="1"/>
    </xf>
    <xf numFmtId="0" fontId="55" fillId="0" borderId="14" xfId="172" applyFont="1" applyFill="1" applyBorder="1" applyAlignment="1">
      <alignment horizontal="center" vertical="center" wrapText="1"/>
    </xf>
    <xf numFmtId="0" fontId="55" fillId="0" borderId="8" xfId="172" applyFont="1" applyFill="1" applyBorder="1" applyAlignment="1">
      <alignment horizontal="center" vertical="center" wrapText="1"/>
    </xf>
    <xf numFmtId="0" fontId="57" fillId="0" borderId="53" xfId="172" applyFont="1" applyFill="1" applyBorder="1" applyAlignment="1">
      <alignment horizontal="center" vertical="center"/>
    </xf>
    <xf numFmtId="0" fontId="57" fillId="0" borderId="9" xfId="172" applyFont="1" applyFill="1" applyBorder="1" applyAlignment="1">
      <alignment horizontal="center" vertical="center"/>
    </xf>
    <xf numFmtId="0" fontId="55" fillId="0" borderId="66" xfId="172" applyFont="1" applyFill="1" applyBorder="1" applyAlignment="1">
      <alignment horizontal="center" vertical="center" wrapText="1"/>
    </xf>
    <xf numFmtId="0" fontId="55" fillId="0" borderId="66" xfId="172" applyFont="1" applyFill="1" applyBorder="1" applyAlignment="1">
      <alignment horizontal="center" vertical="center"/>
    </xf>
    <xf numFmtId="0" fontId="57" fillId="0" borderId="2" xfId="172" applyFont="1" applyFill="1" applyBorder="1" applyAlignment="1">
      <alignment horizontal="center" vertical="center"/>
    </xf>
    <xf numFmtId="0" fontId="57" fillId="0" borderId="3" xfId="172" applyFont="1" applyFill="1" applyBorder="1" applyAlignment="1">
      <alignment horizontal="center" vertical="center"/>
    </xf>
    <xf numFmtId="165" fontId="16" fillId="0" borderId="20" xfId="159" applyNumberFormat="1" applyFont="1" applyFill="1" applyBorder="1" applyAlignment="1">
      <alignment horizontal="left" vertical="center" wrapText="1"/>
    </xf>
    <xf numFmtId="165" fontId="16" fillId="0" borderId="21" xfId="159" applyNumberFormat="1" applyFont="1" applyFill="1" applyBorder="1" applyAlignment="1">
      <alignment horizontal="right" vertical="center"/>
    </xf>
    <xf numFmtId="165" fontId="92" fillId="0" borderId="3" xfId="159" applyNumberFormat="1" applyFont="1" applyFill="1" applyBorder="1" applyAlignment="1">
      <alignment horizontal="right" vertical="center" wrapText="1"/>
    </xf>
    <xf numFmtId="0" fontId="16" fillId="0" borderId="48" xfId="0" applyFont="1" applyBorder="1" applyAlignment="1">
      <alignment horizontal="center" vertical="center"/>
    </xf>
    <xf numFmtId="165" fontId="16" fillId="0" borderId="50" xfId="67" applyNumberFormat="1" applyFont="1" applyBorder="1" applyAlignment="1">
      <alignment vertical="center"/>
    </xf>
    <xf numFmtId="165" fontId="20" fillId="0" borderId="21" xfId="67" applyNumberFormat="1" applyFont="1" applyBorder="1" applyAlignment="1">
      <alignment vertical="center"/>
    </xf>
    <xf numFmtId="165" fontId="16" fillId="0" borderId="21" xfId="67" applyNumberFormat="1" applyFont="1" applyBorder="1" applyAlignment="1">
      <alignment vertical="center"/>
    </xf>
    <xf numFmtId="165" fontId="20" fillId="0" borderId="69" xfId="67" applyNumberFormat="1" applyFont="1" applyBorder="1" applyAlignment="1">
      <alignment vertical="center"/>
    </xf>
    <xf numFmtId="165" fontId="16" fillId="0" borderId="68" xfId="67" applyNumberFormat="1" applyFont="1" applyBorder="1" applyAlignment="1">
      <alignment horizontal="center" vertical="center" wrapText="1"/>
    </xf>
    <xf numFmtId="166" fontId="16" fillId="0" borderId="15" xfId="67" applyNumberFormat="1" applyFont="1" applyBorder="1" applyAlignment="1">
      <alignment vertical="center"/>
    </xf>
    <xf numFmtId="166" fontId="16" fillId="0" borderId="23" xfId="67" applyNumberFormat="1" applyFont="1" applyBorder="1" applyAlignment="1">
      <alignment vertical="center"/>
    </xf>
    <xf numFmtId="166" fontId="20" fillId="0" borderId="68" xfId="67" applyNumberFormat="1" applyFont="1" applyBorder="1" applyAlignment="1">
      <alignment vertical="center"/>
    </xf>
    <xf numFmtId="166" fontId="16" fillId="0" borderId="68" xfId="67" applyNumberFormat="1" applyFont="1" applyBorder="1" applyAlignment="1">
      <alignment vertical="center"/>
    </xf>
    <xf numFmtId="0" fontId="96" fillId="0" borderId="1" xfId="1" applyFont="1" applyFill="1" applyBorder="1" applyAlignment="1" applyProtection="1">
      <alignment horizontal="center" vertical="center" wrapText="1"/>
    </xf>
    <xf numFmtId="0" fontId="96" fillId="0" borderId="2" xfId="1" applyFont="1" applyFill="1" applyBorder="1" applyAlignment="1" applyProtection="1">
      <alignment horizontal="center" vertical="center" wrapText="1"/>
    </xf>
    <xf numFmtId="167" fontId="96" fillId="0" borderId="2" xfId="175" applyNumberFormat="1" applyFont="1" applyFill="1" applyBorder="1" applyAlignment="1" applyProtection="1">
      <alignment horizontal="center" vertical="center" wrapText="1"/>
    </xf>
    <xf numFmtId="167" fontId="96" fillId="0" borderId="3" xfId="175" applyNumberFormat="1" applyFont="1" applyFill="1" applyBorder="1" applyAlignment="1" applyProtection="1">
      <alignment horizontal="center" vertical="center" wrapText="1"/>
    </xf>
    <xf numFmtId="1" fontId="95" fillId="0" borderId="1" xfId="1" applyNumberFormat="1" applyFont="1" applyFill="1" applyBorder="1" applyAlignment="1" applyProtection="1">
      <alignment horizontal="center" vertical="center"/>
    </xf>
    <xf numFmtId="1" fontId="95" fillId="0" borderId="2" xfId="1" applyNumberFormat="1" applyFont="1" applyFill="1" applyBorder="1" applyAlignment="1" applyProtection="1">
      <alignment horizontal="center" vertical="center"/>
    </xf>
    <xf numFmtId="1" fontId="95" fillId="0" borderId="2" xfId="175" applyNumberFormat="1" applyFont="1" applyFill="1" applyBorder="1" applyAlignment="1" applyProtection="1">
      <alignment horizontal="center" vertical="center"/>
    </xf>
    <xf numFmtId="1" fontId="95" fillId="0" borderId="3" xfId="175" applyNumberFormat="1" applyFont="1" applyFill="1" applyBorder="1" applyAlignment="1" applyProtection="1">
      <alignment horizontal="center" vertical="center"/>
    </xf>
    <xf numFmtId="0" fontId="95" fillId="0" borderId="4" xfId="1" applyFont="1" applyFill="1" applyBorder="1" applyAlignment="1" applyProtection="1">
      <alignment horizontal="center" vertical="center"/>
    </xf>
    <xf numFmtId="0" fontId="95" fillId="0" borderId="7" xfId="1" applyFont="1" applyFill="1" applyBorder="1" applyAlignment="1" applyProtection="1">
      <alignment horizontal="center" vertical="center"/>
    </xf>
    <xf numFmtId="0" fontId="63" fillId="0" borderId="8" xfId="174" applyFont="1" applyBorder="1" applyAlignment="1">
      <alignment vertical="center" wrapText="1"/>
    </xf>
    <xf numFmtId="167" fontId="63" fillId="0" borderId="8" xfId="175" applyNumberFormat="1" applyFont="1" applyBorder="1" applyAlignment="1">
      <alignment horizontal="center" vertical="center"/>
    </xf>
    <xf numFmtId="0" fontId="63" fillId="0" borderId="8" xfId="174" applyFont="1" applyBorder="1" applyAlignment="1">
      <alignment vertical="center" wrapText="1" shrinkToFit="1"/>
    </xf>
    <xf numFmtId="0" fontId="95" fillId="0" borderId="16" xfId="1" applyFont="1" applyFill="1" applyBorder="1" applyAlignment="1" applyProtection="1">
      <alignment horizontal="center" vertical="center"/>
    </xf>
    <xf numFmtId="0" fontId="63" fillId="0" borderId="11" xfId="174" applyFont="1" applyBorder="1" applyAlignment="1">
      <alignment vertical="center" wrapText="1" shrinkToFit="1"/>
    </xf>
    <xf numFmtId="167" fontId="63" fillId="0" borderId="11" xfId="175" applyNumberFormat="1" applyFont="1" applyBorder="1" applyAlignment="1">
      <alignment vertical="center"/>
    </xf>
    <xf numFmtId="167" fontId="95" fillId="0" borderId="12" xfId="175" applyNumberFormat="1" applyFont="1" applyFill="1" applyBorder="1" applyAlignment="1" applyProtection="1">
      <alignment vertical="center"/>
      <protection locked="0"/>
    </xf>
    <xf numFmtId="0" fontId="96" fillId="0" borderId="1" xfId="1" applyFont="1" applyFill="1" applyBorder="1" applyAlignment="1" applyProtection="1">
      <alignment horizontal="center" vertical="center"/>
    </xf>
    <xf numFmtId="0" fontId="96" fillId="0" borderId="2" xfId="1" applyFont="1" applyFill="1" applyBorder="1" applyAlignment="1" applyProtection="1">
      <alignment vertical="center" wrapText="1"/>
      <protection locked="0"/>
    </xf>
    <xf numFmtId="167" fontId="96" fillId="0" borderId="2" xfId="175" applyNumberFormat="1" applyFont="1" applyFill="1" applyBorder="1" applyAlignment="1" applyProtection="1">
      <alignment vertical="center"/>
      <protection locked="0"/>
    </xf>
    <xf numFmtId="167" fontId="96" fillId="0" borderId="3" xfId="175" applyNumberFormat="1" applyFont="1" applyFill="1" applyBorder="1" applyAlignment="1" applyProtection="1">
      <alignment vertical="center"/>
      <protection locked="0"/>
    </xf>
    <xf numFmtId="0" fontId="55" fillId="0" borderId="66" xfId="174" applyFont="1" applyFill="1" applyBorder="1" applyAlignment="1">
      <alignment wrapText="1"/>
    </xf>
    <xf numFmtId="167" fontId="55" fillId="0" borderId="66" xfId="175" applyNumberFormat="1" applyFont="1" applyBorder="1" applyAlignment="1">
      <alignment horizontal="center"/>
    </xf>
    <xf numFmtId="167" fontId="95" fillId="0" borderId="53" xfId="175" applyNumberFormat="1" applyFont="1" applyFill="1" applyBorder="1" applyAlignment="1" applyProtection="1">
      <alignment vertical="center"/>
      <protection locked="0"/>
    </xf>
    <xf numFmtId="0" fontId="55" fillId="0" borderId="5" xfId="174" applyFont="1" applyBorder="1" applyAlignment="1">
      <alignment wrapText="1"/>
    </xf>
    <xf numFmtId="167" fontId="55" fillId="0" borderId="5" xfId="175" applyNumberFormat="1" applyFont="1" applyBorder="1" applyAlignment="1">
      <alignment horizontal="center"/>
    </xf>
    <xf numFmtId="0" fontId="55" fillId="0" borderId="8" xfId="174" applyFont="1" applyBorder="1" applyAlignment="1">
      <alignment wrapText="1"/>
    </xf>
    <xf numFmtId="167" fontId="55" fillId="0" borderId="8" xfId="175" applyNumberFormat="1" applyFont="1" applyFill="1" applyBorder="1" applyAlignment="1">
      <alignment horizontal="center"/>
    </xf>
    <xf numFmtId="0" fontId="55" fillId="0" borderId="8" xfId="174" applyFont="1" applyFill="1" applyBorder="1" applyAlignment="1">
      <alignment wrapText="1"/>
    </xf>
    <xf numFmtId="167" fontId="55" fillId="0" borderId="8" xfId="175" applyNumberFormat="1" applyFont="1" applyBorder="1" applyAlignment="1">
      <alignment horizontal="center"/>
    </xf>
    <xf numFmtId="0" fontId="95" fillId="0" borderId="10" xfId="1" applyFont="1" applyFill="1" applyBorder="1" applyAlignment="1" applyProtection="1">
      <alignment horizontal="center" vertical="center"/>
    </xf>
    <xf numFmtId="0" fontId="55" fillId="0" borderId="11" xfId="174" applyFont="1" applyFill="1" applyBorder="1" applyAlignment="1">
      <alignment wrapText="1"/>
    </xf>
    <xf numFmtId="167" fontId="113" fillId="0" borderId="11" xfId="175" applyNumberFormat="1" applyFont="1" applyFill="1" applyBorder="1" applyAlignment="1"/>
    <xf numFmtId="0" fontId="96" fillId="0" borderId="67" xfId="1" applyFont="1" applyFill="1" applyBorder="1" applyAlignment="1" applyProtection="1">
      <alignment horizontal="center" vertical="center"/>
    </xf>
    <xf numFmtId="0" fontId="96" fillId="0" borderId="57" xfId="1" applyFont="1" applyFill="1" applyBorder="1" applyAlignment="1" applyProtection="1">
      <alignment horizontal="left" vertical="center" wrapText="1"/>
    </xf>
    <xf numFmtId="167" fontId="96" fillId="0" borderId="57" xfId="175" applyNumberFormat="1" applyFont="1" applyFill="1" applyBorder="1" applyAlignment="1" applyProtection="1">
      <alignment vertical="center"/>
    </xf>
    <xf numFmtId="167" fontId="96" fillId="0" borderId="68" xfId="175" applyNumberFormat="1" applyFont="1" applyFill="1" applyBorder="1" applyAlignment="1" applyProtection="1">
      <alignment vertical="center"/>
    </xf>
    <xf numFmtId="0" fontId="95" fillId="0" borderId="4" xfId="1" applyFont="1" applyFill="1" applyBorder="1" applyAlignment="1" applyProtection="1">
      <alignment horizontal="center" vertical="center" wrapText="1"/>
    </xf>
    <xf numFmtId="0" fontId="55" fillId="0" borderId="5" xfId="0" applyFont="1" applyBorder="1" applyAlignment="1" applyProtection="1">
      <alignment horizontal="left" vertical="center" wrapText="1" indent="1"/>
    </xf>
    <xf numFmtId="165" fontId="68" fillId="0" borderId="5" xfId="1" applyNumberFormat="1" applyFont="1" applyFill="1" applyBorder="1" applyAlignment="1" applyProtection="1">
      <alignment vertical="center" wrapText="1"/>
      <protection locked="0"/>
    </xf>
    <xf numFmtId="165" fontId="68" fillId="0" borderId="6" xfId="1" applyNumberFormat="1" applyFont="1" applyFill="1" applyBorder="1" applyAlignment="1" applyProtection="1">
      <alignment vertical="center" wrapText="1"/>
      <protection locked="0"/>
    </xf>
    <xf numFmtId="0" fontId="68" fillId="0" borderId="0" xfId="1" applyFont="1" applyFill="1" applyProtection="1"/>
    <xf numFmtId="0" fontId="95" fillId="0" borderId="7" xfId="1" applyFont="1" applyFill="1" applyBorder="1" applyAlignment="1" applyProtection="1">
      <alignment horizontal="center" vertical="center" wrapText="1"/>
    </xf>
    <xf numFmtId="0" fontId="68" fillId="0" borderId="8" xfId="1" applyFont="1" applyFill="1" applyBorder="1" applyAlignment="1" applyProtection="1">
      <alignment horizontal="left" vertical="center" wrapText="1" indent="1"/>
    </xf>
    <xf numFmtId="165" fontId="68" fillId="0" borderId="8" xfId="1" applyNumberFormat="1" applyFont="1" applyFill="1" applyBorder="1" applyAlignment="1" applyProtection="1">
      <alignment vertical="center" wrapText="1"/>
      <protection locked="0"/>
    </xf>
    <xf numFmtId="165" fontId="68" fillId="0" borderId="55" xfId="1" applyNumberFormat="1" applyFont="1" applyFill="1" applyBorder="1" applyAlignment="1" applyProtection="1">
      <alignment vertical="center" wrapText="1"/>
      <protection locked="0"/>
    </xf>
    <xf numFmtId="165" fontId="68" fillId="0" borderId="9" xfId="1" applyNumberFormat="1" applyFont="1" applyFill="1" applyBorder="1" applyAlignment="1" applyProtection="1">
      <alignment vertical="center" wrapText="1"/>
      <protection locked="0"/>
    </xf>
    <xf numFmtId="0" fontId="55" fillId="0" borderId="8" xfId="0" applyFont="1" applyBorder="1" applyAlignment="1" applyProtection="1">
      <alignment horizontal="left" vertical="center" wrapText="1" indent="1"/>
    </xf>
    <xf numFmtId="165" fontId="95" fillId="0" borderId="8" xfId="1" applyNumberFormat="1" applyFont="1" applyFill="1" applyBorder="1" applyAlignment="1" applyProtection="1">
      <alignment vertical="center" wrapText="1"/>
    </xf>
    <xf numFmtId="165" fontId="95" fillId="0" borderId="9" xfId="1" applyNumberFormat="1" applyFont="1" applyFill="1" applyBorder="1" applyAlignment="1" applyProtection="1">
      <alignment vertical="center" wrapText="1"/>
    </xf>
    <xf numFmtId="0" fontId="95" fillId="0" borderId="16" xfId="1" applyFont="1" applyFill="1" applyBorder="1" applyAlignment="1" applyProtection="1">
      <alignment horizontal="center" vertical="center" wrapText="1"/>
    </xf>
    <xf numFmtId="0" fontId="68" fillId="0" borderId="11" xfId="1" applyFont="1" applyFill="1" applyBorder="1" applyAlignment="1" applyProtection="1">
      <alignment horizontal="left" vertical="center" wrapText="1" indent="1"/>
    </xf>
    <xf numFmtId="165" fontId="95" fillId="0" borderId="11" xfId="1" applyNumberFormat="1" applyFont="1" applyFill="1" applyBorder="1" applyAlignment="1" applyProtection="1">
      <alignment vertical="center" wrapText="1"/>
      <protection locked="0"/>
    </xf>
    <xf numFmtId="165" fontId="95" fillId="0" borderId="70" xfId="1" applyNumberFormat="1" applyFont="1" applyFill="1" applyBorder="1" applyAlignment="1" applyProtection="1">
      <alignment vertical="center" wrapText="1"/>
      <protection locked="0"/>
    </xf>
    <xf numFmtId="165" fontId="95" fillId="0" borderId="12" xfId="1" applyNumberFormat="1" applyFont="1" applyFill="1" applyBorder="1" applyAlignment="1" applyProtection="1">
      <alignment vertical="center" wrapText="1"/>
      <protection locked="0"/>
    </xf>
    <xf numFmtId="0" fontId="55" fillId="0" borderId="30" xfId="0" applyFont="1" applyBorder="1" applyAlignment="1">
      <alignment vertical="center" wrapText="1"/>
    </xf>
    <xf numFmtId="0" fontId="55" fillId="0" borderId="32" xfId="0" applyFont="1" applyBorder="1" applyAlignment="1">
      <alignment vertical="center" wrapText="1"/>
    </xf>
    <xf numFmtId="0" fontId="55" fillId="0" borderId="32" xfId="0" applyFont="1" applyBorder="1" applyAlignment="1">
      <alignment vertical="center"/>
    </xf>
    <xf numFmtId="0" fontId="65" fillId="0" borderId="32" xfId="0" applyFont="1" applyBorder="1" applyAlignment="1">
      <alignment horizontal="left" vertical="center" indent="2"/>
    </xf>
    <xf numFmtId="0" fontId="55" fillId="0" borderId="32" xfId="0" applyFont="1" applyBorder="1" applyAlignment="1">
      <alignment horizontal="left" vertical="center"/>
    </xf>
    <xf numFmtId="0" fontId="55" fillId="0" borderId="48" xfId="0" applyFont="1" applyBorder="1" applyAlignment="1">
      <alignment vertical="center"/>
    </xf>
    <xf numFmtId="0" fontId="59" fillId="0" borderId="25" xfId="176" applyFont="1" applyBorder="1" applyAlignment="1">
      <alignment horizontal="center" vertical="center"/>
    </xf>
    <xf numFmtId="0" fontId="48" fillId="0" borderId="25" xfId="176" applyFont="1" applyBorder="1" applyAlignment="1">
      <alignment horizontal="center" vertical="center"/>
    </xf>
    <xf numFmtId="0" fontId="59" fillId="0" borderId="25" xfId="176" applyFont="1" applyBorder="1" applyAlignment="1">
      <alignment vertical="center"/>
    </xf>
    <xf numFmtId="0" fontId="48" fillId="0" borderId="25" xfId="176" applyFont="1" applyBorder="1" applyAlignment="1">
      <alignment vertical="center"/>
    </xf>
    <xf numFmtId="3" fontId="102" fillId="0" borderId="0" xfId="48" applyNumberFormat="1" applyFont="1"/>
    <xf numFmtId="0" fontId="115" fillId="0" borderId="0" xfId="0" applyFont="1"/>
    <xf numFmtId="165" fontId="7" fillId="0" borderId="0" xfId="1" applyNumberFormat="1" applyFill="1" applyProtection="1"/>
    <xf numFmtId="0" fontId="16" fillId="0" borderId="7" xfId="2" applyFont="1" applyBorder="1" applyAlignment="1">
      <alignment horizontal="center" vertical="center"/>
    </xf>
    <xf numFmtId="0" fontId="16" fillId="0" borderId="8" xfId="2" applyFont="1" applyBorder="1" applyAlignment="1">
      <alignment vertical="center"/>
    </xf>
    <xf numFmtId="0" fontId="16" fillId="0" borderId="8" xfId="2" applyFont="1" applyBorder="1" applyAlignment="1"/>
    <xf numFmtId="0" fontId="0" fillId="0" borderId="0" xfId="0"/>
    <xf numFmtId="0" fontId="0" fillId="0" borderId="0" xfId="0" applyFill="1"/>
    <xf numFmtId="165" fontId="16" fillId="0" borderId="66" xfId="67" applyNumberFormat="1" applyFont="1" applyBorder="1" applyAlignment="1">
      <alignment vertical="center"/>
    </xf>
    <xf numFmtId="4" fontId="16" fillId="0" borderId="66" xfId="67" applyNumberFormat="1" applyFont="1" applyBorder="1" applyAlignment="1">
      <alignment vertical="center"/>
    </xf>
    <xf numFmtId="166" fontId="16" fillId="0" borderId="53" xfId="67" applyNumberFormat="1" applyFont="1" applyBorder="1" applyAlignment="1">
      <alignment vertical="center"/>
    </xf>
    <xf numFmtId="3" fontId="16" fillId="0" borderId="66" xfId="67" applyNumberFormat="1" applyFont="1" applyBorder="1" applyAlignment="1">
      <alignment vertical="center"/>
    </xf>
    <xf numFmtId="3" fontId="16" fillId="0" borderId="14" xfId="67" applyNumberFormat="1" applyFont="1" applyBorder="1" applyAlignment="1">
      <alignment vertical="center"/>
    </xf>
    <xf numFmtId="3" fontId="16" fillId="0" borderId="18" xfId="67" applyNumberFormat="1" applyFont="1" applyBorder="1" applyAlignment="1">
      <alignment vertical="center"/>
    </xf>
    <xf numFmtId="165" fontId="16" fillId="0" borderId="7" xfId="67" applyNumberFormat="1" applyFont="1" applyFill="1" applyBorder="1" applyAlignment="1">
      <alignment horizontal="left" vertical="center" wrapText="1"/>
    </xf>
    <xf numFmtId="165" fontId="16" fillId="0" borderId="10" xfId="67" applyNumberFormat="1" applyFont="1" applyFill="1" applyBorder="1" applyAlignment="1">
      <alignment horizontal="left" vertical="center" wrapText="1"/>
    </xf>
    <xf numFmtId="165" fontId="16" fillId="0" borderId="10" xfId="67" applyNumberFormat="1" applyFont="1" applyFill="1" applyBorder="1" applyAlignment="1">
      <alignment horizontal="left" vertical="center"/>
    </xf>
    <xf numFmtId="165" fontId="55" fillId="0" borderId="1" xfId="67" applyNumberFormat="1" applyFont="1" applyFill="1" applyBorder="1" applyAlignment="1">
      <alignment vertical="center" wrapText="1"/>
    </xf>
    <xf numFmtId="0" fontId="57" fillId="0" borderId="0" xfId="170" applyFont="1" applyAlignment="1">
      <alignment horizontal="center"/>
    </xf>
    <xf numFmtId="3" fontId="0" fillId="0" borderId="77" xfId="0" applyNumberFormat="1" applyFont="1" applyBorder="1" applyAlignment="1" applyProtection="1">
      <alignment horizontal="right" vertical="center" indent="1"/>
      <protection locked="0"/>
    </xf>
    <xf numFmtId="3" fontId="0" fillId="0" borderId="76" xfId="0" applyNumberFormat="1" applyFont="1" applyBorder="1" applyAlignment="1" applyProtection="1">
      <alignment horizontal="right" vertical="center" indent="1"/>
      <protection locked="0"/>
    </xf>
    <xf numFmtId="3" fontId="16" fillId="0" borderId="9" xfId="2" applyNumberFormat="1" applyFont="1" applyBorder="1" applyAlignment="1">
      <alignment horizontal="right"/>
    </xf>
    <xf numFmtId="9" fontId="68" fillId="0" borderId="0" xfId="1" applyNumberFormat="1" applyFont="1" applyFill="1" applyProtection="1"/>
    <xf numFmtId="165" fontId="20" fillId="0" borderId="7" xfId="0" applyNumberFormat="1" applyFont="1" applyFill="1" applyBorder="1" applyAlignment="1">
      <alignment horizontal="center" vertical="center" wrapText="1"/>
    </xf>
    <xf numFmtId="165" fontId="16" fillId="0" borderId="8" xfId="0" applyNumberFormat="1" applyFont="1" applyFill="1" applyBorder="1" applyAlignment="1" applyProtection="1">
      <alignment vertical="center" wrapText="1"/>
      <protection locked="0"/>
    </xf>
    <xf numFmtId="165" fontId="16" fillId="0" borderId="11" xfId="0" applyNumberFormat="1" applyFont="1" applyFill="1" applyBorder="1" applyAlignment="1" applyProtection="1">
      <alignment vertical="center" wrapText="1"/>
      <protection locked="0"/>
    </xf>
    <xf numFmtId="0" fontId="116" fillId="0" borderId="0" xfId="0" applyFont="1" applyFill="1" applyProtection="1"/>
    <xf numFmtId="0" fontId="117" fillId="0" borderId="0" xfId="0" applyFont="1" applyFill="1" applyProtection="1"/>
    <xf numFmtId="0" fontId="0" fillId="0" borderId="0" xfId="0" applyFill="1" applyProtection="1"/>
    <xf numFmtId="0" fontId="96" fillId="0" borderId="0" xfId="0" applyFont="1" applyFill="1" applyProtection="1">
      <protection locked="0"/>
    </xf>
    <xf numFmtId="0" fontId="95" fillId="0" borderId="0" xfId="0" applyFont="1" applyFill="1" applyProtection="1">
      <protection locked="0"/>
    </xf>
    <xf numFmtId="0" fontId="95" fillId="0" borderId="0" xfId="0" applyFont="1" applyFill="1" applyProtection="1"/>
    <xf numFmtId="0" fontId="87" fillId="0" borderId="0" xfId="0" applyFont="1" applyFill="1" applyAlignment="1" applyProtection="1">
      <alignment horizontal="right"/>
    </xf>
    <xf numFmtId="0" fontId="93" fillId="0" borderId="82" xfId="0" applyFont="1" applyFill="1" applyBorder="1" applyAlignment="1" applyProtection="1">
      <alignment horizontal="center" vertical="center" wrapText="1"/>
    </xf>
    <xf numFmtId="0" fontId="93" fillId="0" borderId="83" xfId="0" applyFont="1" applyFill="1" applyBorder="1" applyAlignment="1" applyProtection="1">
      <alignment horizontal="center" vertical="center" wrapText="1"/>
    </xf>
    <xf numFmtId="0" fontId="93" fillId="0" borderId="84" xfId="0" applyFont="1" applyFill="1" applyBorder="1" applyAlignment="1" applyProtection="1">
      <alignment horizontal="center" vertical="center" wrapText="1"/>
    </xf>
    <xf numFmtId="0" fontId="89" fillId="0" borderId="85" xfId="0" applyFont="1" applyFill="1" applyBorder="1" applyAlignment="1" applyProtection="1">
      <alignment horizontal="center" vertical="center"/>
    </xf>
    <xf numFmtId="0" fontId="89" fillId="0" borderId="47" xfId="0" applyFont="1" applyFill="1" applyBorder="1" applyAlignment="1" applyProtection="1">
      <alignment vertical="center" wrapText="1"/>
    </xf>
    <xf numFmtId="165" fontId="89" fillId="0" borderId="47" xfId="0" applyNumberFormat="1" applyFont="1" applyFill="1" applyBorder="1" applyAlignment="1" applyProtection="1">
      <alignment vertical="center"/>
      <protection locked="0"/>
    </xf>
    <xf numFmtId="165" fontId="28" fillId="0" borderId="86" xfId="0" applyNumberFormat="1" applyFont="1" applyFill="1" applyBorder="1" applyAlignment="1" applyProtection="1">
      <alignment vertical="center"/>
    </xf>
    <xf numFmtId="0" fontId="89" fillId="0" borderId="87" xfId="0" applyFont="1" applyFill="1" applyBorder="1" applyAlignment="1" applyProtection="1">
      <alignment horizontal="center" vertical="center"/>
    </xf>
    <xf numFmtId="0" fontId="89" fillId="0" borderId="25" xfId="0" applyFont="1" applyFill="1" applyBorder="1" applyAlignment="1" applyProtection="1">
      <alignment vertical="center" wrapText="1"/>
    </xf>
    <xf numFmtId="165" fontId="89" fillId="0" borderId="25" xfId="0" applyNumberFormat="1" applyFont="1" applyFill="1" applyBorder="1" applyAlignment="1" applyProtection="1">
      <alignment vertical="center"/>
      <protection locked="0"/>
    </xf>
    <xf numFmtId="165" fontId="28" fillId="0" borderId="76" xfId="0" applyNumberFormat="1" applyFont="1" applyFill="1" applyBorder="1" applyAlignment="1" applyProtection="1">
      <alignment vertical="center"/>
    </xf>
    <xf numFmtId="0" fontId="89" fillId="0" borderId="88" xfId="0" applyFont="1" applyFill="1" applyBorder="1" applyAlignment="1" applyProtection="1">
      <alignment horizontal="center" vertical="center"/>
    </xf>
    <xf numFmtId="0" fontId="89" fillId="0" borderId="29" xfId="0" applyFont="1" applyFill="1" applyBorder="1" applyAlignment="1" applyProtection="1">
      <alignment vertical="center" wrapText="1"/>
    </xf>
    <xf numFmtId="165" fontId="89" fillId="0" borderId="29" xfId="0" applyNumberFormat="1" applyFont="1" applyFill="1" applyBorder="1" applyAlignment="1" applyProtection="1">
      <alignment vertical="center"/>
      <protection locked="0"/>
    </xf>
    <xf numFmtId="165" fontId="28" fillId="0" borderId="89" xfId="0" applyNumberFormat="1" applyFont="1" applyFill="1" applyBorder="1" applyAlignment="1" applyProtection="1">
      <alignment vertical="center"/>
    </xf>
    <xf numFmtId="0" fontId="28" fillId="0" borderId="82" xfId="0" applyFont="1" applyFill="1" applyBorder="1" applyAlignment="1" applyProtection="1">
      <alignment horizontal="center" vertical="center"/>
    </xf>
    <xf numFmtId="0" fontId="88" fillId="0" borderId="83" xfId="0" applyFont="1" applyFill="1" applyBorder="1" applyAlignment="1" applyProtection="1">
      <alignment vertical="center" wrapText="1"/>
    </xf>
    <xf numFmtId="165" fontId="28" fillId="0" borderId="83" xfId="0" applyNumberFormat="1" applyFont="1" applyFill="1" applyBorder="1" applyAlignment="1" applyProtection="1">
      <alignment vertical="center"/>
    </xf>
    <xf numFmtId="165" fontId="28" fillId="0" borderId="84" xfId="0" applyNumberFormat="1" applyFont="1" applyFill="1" applyBorder="1" applyAlignment="1" applyProtection="1">
      <alignment vertical="center"/>
    </xf>
    <xf numFmtId="0" fontId="22" fillId="0" borderId="0" xfId="0" applyFont="1" applyFill="1" applyBorder="1" applyAlignment="1">
      <alignment horizontal="center"/>
    </xf>
    <xf numFmtId="0" fontId="55" fillId="0" borderId="90" xfId="48" applyFont="1" applyBorder="1" applyAlignment="1">
      <alignment horizontal="center" vertical="center"/>
    </xf>
    <xf numFmtId="0" fontId="55" fillId="0" borderId="91" xfId="48" applyFont="1" applyBorder="1" applyAlignment="1">
      <alignment horizontal="center" vertical="center"/>
    </xf>
    <xf numFmtId="0" fontId="57" fillId="0" borderId="87" xfId="48" applyFont="1" applyBorder="1" applyAlignment="1">
      <alignment horizontal="center" vertical="center"/>
    </xf>
    <xf numFmtId="167" fontId="57" fillId="0" borderId="92" xfId="35" applyNumberFormat="1" applyFont="1" applyBorder="1" applyAlignment="1">
      <alignment vertical="center"/>
    </xf>
    <xf numFmtId="167" fontId="57" fillId="0" borderId="95" xfId="35" applyNumberFormat="1" applyFont="1" applyBorder="1" applyAlignment="1">
      <alignment vertical="center"/>
    </xf>
    <xf numFmtId="0" fontId="57" fillId="0" borderId="96" xfId="48" applyFont="1" applyBorder="1" applyAlignment="1">
      <alignment horizontal="center" vertical="center" wrapText="1"/>
    </xf>
    <xf numFmtId="167" fontId="57" fillId="0" borderId="98" xfId="35" applyNumberFormat="1" applyFont="1" applyBorder="1" applyAlignment="1">
      <alignment horizontal="center" vertical="center" wrapText="1"/>
    </xf>
    <xf numFmtId="0" fontId="55" fillId="0" borderId="99" xfId="48" applyFont="1" applyBorder="1" applyAlignment="1">
      <alignment horizontal="center" vertical="center"/>
    </xf>
    <xf numFmtId="0" fontId="57" fillId="0" borderId="100" xfId="48" applyFont="1" applyBorder="1" applyAlignment="1">
      <alignment horizontal="center" vertical="center"/>
    </xf>
    <xf numFmtId="167" fontId="57" fillId="0" borderId="103" xfId="35" applyNumberFormat="1" applyFont="1" applyBorder="1" applyAlignment="1">
      <alignment vertical="center"/>
    </xf>
    <xf numFmtId="165" fontId="16" fillId="0" borderId="0" xfId="159" applyNumberFormat="1" applyFont="1" applyFill="1" applyBorder="1" applyAlignment="1">
      <alignment vertical="center" wrapText="1"/>
    </xf>
    <xf numFmtId="165" fontId="48" fillId="0" borderId="0" xfId="159" applyNumberFormat="1" applyFont="1" applyFill="1" applyAlignment="1">
      <alignment vertical="center"/>
    </xf>
    <xf numFmtId="0" fontId="16" fillId="0" borderId="0" xfId="159" applyNumberFormat="1" applyFont="1" applyFill="1" applyBorder="1" applyAlignment="1">
      <alignment horizontal="left" vertical="center"/>
    </xf>
    <xf numFmtId="165" fontId="20" fillId="0" borderId="0" xfId="159" applyNumberFormat="1" applyFont="1" applyFill="1" applyBorder="1" applyAlignment="1">
      <alignment horizontal="left" vertical="center" wrapText="1"/>
    </xf>
    <xf numFmtId="165" fontId="16" fillId="0" borderId="0" xfId="159" applyNumberFormat="1" applyFont="1" applyFill="1" applyBorder="1" applyAlignment="1">
      <alignment horizontal="left" vertical="center" wrapText="1"/>
    </xf>
    <xf numFmtId="10" fontId="16" fillId="0" borderId="0" xfId="159" applyNumberFormat="1" applyFont="1" applyFill="1" applyBorder="1" applyAlignment="1">
      <alignment horizontal="left" vertical="center"/>
    </xf>
    <xf numFmtId="165" fontId="67" fillId="0" borderId="0" xfId="1" applyNumberFormat="1" applyFont="1" applyFill="1" applyBorder="1" applyAlignment="1" applyProtection="1">
      <alignment horizontal="center" vertical="center"/>
    </xf>
    <xf numFmtId="0" fontId="0" fillId="0" borderId="0" xfId="0" applyFill="1" applyBorder="1" applyProtection="1"/>
    <xf numFmtId="0" fontId="117" fillId="0" borderId="0" xfId="0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22" fillId="0" borderId="0" xfId="0" applyFont="1" applyFill="1" applyBorder="1" applyAlignment="1" applyProtection="1">
      <alignment horizontal="center"/>
    </xf>
    <xf numFmtId="0" fontId="11" fillId="0" borderId="0" xfId="169" applyFont="1" applyFill="1" applyProtection="1"/>
    <xf numFmtId="0" fontId="11" fillId="0" borderId="0" xfId="169" applyFont="1" applyFill="1" applyProtection="1">
      <protection locked="0"/>
    </xf>
    <xf numFmtId="165" fontId="11" fillId="0" borderId="0" xfId="169" applyNumberFormat="1" applyFont="1" applyFill="1" applyProtection="1">
      <protection locked="0"/>
    </xf>
    <xf numFmtId="165" fontId="20" fillId="0" borderId="2" xfId="159" applyNumberFormat="1" applyFont="1" applyFill="1" applyBorder="1" applyAlignment="1">
      <alignment horizontal="right" vertical="center"/>
    </xf>
    <xf numFmtId="165" fontId="20" fillId="0" borderId="59" xfId="159" applyNumberFormat="1" applyFont="1" applyFill="1" applyBorder="1" applyAlignment="1">
      <alignment horizontal="right" vertical="center"/>
    </xf>
    <xf numFmtId="165" fontId="20" fillId="0" borderId="3" xfId="159" applyNumberFormat="1" applyFont="1" applyFill="1" applyBorder="1" applyAlignment="1">
      <alignment horizontal="right" vertical="center"/>
    </xf>
    <xf numFmtId="165" fontId="20" fillId="0" borderId="2" xfId="159" applyNumberFormat="1" applyFont="1" applyFill="1" applyBorder="1" applyAlignment="1">
      <alignment vertical="center" wrapText="1"/>
    </xf>
    <xf numFmtId="165" fontId="20" fillId="0" borderId="3" xfId="159" applyNumberFormat="1" applyFont="1" applyFill="1" applyBorder="1" applyAlignment="1">
      <alignment vertical="center" wrapText="1"/>
    </xf>
    <xf numFmtId="165" fontId="55" fillId="0" borderId="0" xfId="159" applyNumberFormat="1" applyFont="1" applyFill="1" applyAlignment="1">
      <alignment vertical="center"/>
    </xf>
    <xf numFmtId="0" fontId="62" fillId="0" borderId="24" xfId="51" applyFont="1" applyBorder="1" applyAlignment="1">
      <alignment horizontal="right" vertical="center"/>
    </xf>
    <xf numFmtId="0" fontId="7" fillId="0" borderId="0" xfId="1"/>
    <xf numFmtId="0" fontId="12" fillId="0" borderId="0" xfId="0" applyFont="1" applyAlignment="1">
      <alignment horizontal="right" vertical="center"/>
    </xf>
    <xf numFmtId="0" fontId="13" fillId="0" borderId="1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3" fillId="0" borderId="25" xfId="1" applyFont="1" applyBorder="1" applyAlignment="1">
      <alignment horizontal="center" vertical="center" wrapText="1"/>
    </xf>
    <xf numFmtId="0" fontId="13" fillId="0" borderId="59" xfId="1" applyFont="1" applyBorder="1" applyAlignment="1">
      <alignment horizontal="center" vertical="center" wrapText="1"/>
    </xf>
    <xf numFmtId="0" fontId="14" fillId="0" borderId="0" xfId="1" applyFont="1"/>
    <xf numFmtId="49" fontId="15" fillId="0" borderId="4" xfId="1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165" fontId="15" fillId="0" borderId="6" xfId="1" applyNumberFormat="1" applyFont="1" applyBorder="1" applyAlignment="1" applyProtection="1">
      <alignment vertical="center" wrapText="1"/>
      <protection locked="0"/>
    </xf>
    <xf numFmtId="0" fontId="15" fillId="0" borderId="0" xfId="1" applyFont="1"/>
    <xf numFmtId="49" fontId="15" fillId="0" borderId="7" xfId="1" applyNumberFormat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center" vertical="center" wrapText="1"/>
    </xf>
    <xf numFmtId="49" fontId="13" fillId="0" borderId="1" xfId="1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165" fontId="13" fillId="0" borderId="3" xfId="1" applyNumberFormat="1" applyFont="1" applyBorder="1" applyAlignment="1">
      <alignment vertical="center" wrapText="1"/>
    </xf>
    <xf numFmtId="165" fontId="15" fillId="0" borderId="9" xfId="1" applyNumberFormat="1" applyFont="1" applyBorder="1" applyAlignment="1" applyProtection="1">
      <alignment vertical="center" wrapText="1"/>
      <protection locked="0"/>
    </xf>
    <xf numFmtId="165" fontId="11" fillId="0" borderId="9" xfId="1" applyNumberFormat="1" applyFont="1" applyBorder="1" applyAlignment="1" applyProtection="1">
      <alignment vertical="center" wrapText="1"/>
      <protection locked="0"/>
    </xf>
    <xf numFmtId="0" fontId="18" fillId="0" borderId="8" xfId="0" applyFont="1" applyBorder="1" applyAlignment="1">
      <alignment horizontal="left" vertical="center" wrapText="1"/>
    </xf>
    <xf numFmtId="165" fontId="19" fillId="0" borderId="9" xfId="1" applyNumberFormat="1" applyFont="1" applyBorder="1" applyAlignment="1" applyProtection="1">
      <alignment vertical="center" wrapText="1"/>
      <protection locked="0"/>
    </xf>
    <xf numFmtId="0" fontId="18" fillId="0" borderId="8" xfId="0" applyFont="1" applyBorder="1" applyAlignment="1">
      <alignment horizontal="left" vertical="center" wrapText="1" indent="6"/>
    </xf>
    <xf numFmtId="49" fontId="15" fillId="0" borderId="10" xfId="1" applyNumberFormat="1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wrapText="1"/>
    </xf>
    <xf numFmtId="0" fontId="16" fillId="0" borderId="8" xfId="0" applyFont="1" applyBorder="1" applyAlignment="1">
      <alignment horizontal="left" wrapText="1"/>
    </xf>
    <xf numFmtId="0" fontId="18" fillId="0" borderId="8" xfId="0" applyFont="1" applyBorder="1" applyAlignment="1">
      <alignment horizontal="left" vertical="center" wrapText="1" indent="7"/>
    </xf>
    <xf numFmtId="0" fontId="18" fillId="0" borderId="11" xfId="0" applyFont="1" applyBorder="1" applyAlignment="1">
      <alignment horizontal="left" vertical="center" wrapText="1" indent="7"/>
    </xf>
    <xf numFmtId="49" fontId="17" fillId="0" borderId="1" xfId="1" applyNumberFormat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left" vertical="center" wrapText="1"/>
    </xf>
    <xf numFmtId="0" fontId="17" fillId="0" borderId="2" xfId="1" applyFont="1" applyBorder="1" applyAlignment="1">
      <alignment horizontal="center" vertical="center" wrapText="1"/>
    </xf>
    <xf numFmtId="165" fontId="17" fillId="0" borderId="3" xfId="1" applyNumberFormat="1" applyFont="1" applyBorder="1" applyAlignment="1">
      <alignment vertical="center" wrapText="1"/>
    </xf>
    <xf numFmtId="49" fontId="15" fillId="0" borderId="13" xfId="1" applyNumberFormat="1" applyFont="1" applyBorder="1" applyAlignment="1">
      <alignment horizontal="center" vertical="center" wrapText="1"/>
    </xf>
    <xf numFmtId="0" fontId="15" fillId="0" borderId="14" xfId="1" applyFont="1" applyBorder="1" applyAlignment="1">
      <alignment horizontal="left" vertical="center" wrapText="1"/>
    </xf>
    <xf numFmtId="0" fontId="15" fillId="0" borderId="14" xfId="1" applyFont="1" applyBorder="1" applyAlignment="1">
      <alignment horizontal="center" vertical="center" wrapText="1"/>
    </xf>
    <xf numFmtId="165" fontId="11" fillId="0" borderId="15" xfId="1" applyNumberFormat="1" applyFont="1" applyBorder="1" applyAlignment="1">
      <alignment vertical="center" wrapText="1"/>
    </xf>
    <xf numFmtId="16" fontId="18" fillId="0" borderId="8" xfId="2" applyNumberFormat="1" applyFont="1" applyBorder="1" applyAlignment="1">
      <alignment horizontal="left" vertical="center" indent="5"/>
    </xf>
    <xf numFmtId="0" fontId="18" fillId="0" borderId="8" xfId="0" applyFont="1" applyBorder="1" applyAlignment="1">
      <alignment horizontal="center" vertical="center" wrapText="1"/>
    </xf>
    <xf numFmtId="165" fontId="23" fillId="0" borderId="9" xfId="1" applyNumberFormat="1" applyFont="1" applyBorder="1" applyAlignment="1" applyProtection="1">
      <alignment vertical="center" wrapText="1"/>
      <protection locked="0"/>
    </xf>
    <xf numFmtId="0" fontId="18" fillId="0" borderId="8" xfId="2" applyFont="1" applyBorder="1" applyAlignment="1">
      <alignment horizontal="left" vertical="center" indent="5"/>
    </xf>
    <xf numFmtId="0" fontId="16" fillId="0" borderId="8" xfId="2" applyFont="1" applyBorder="1" applyAlignment="1">
      <alignment horizontal="left"/>
    </xf>
    <xf numFmtId="0" fontId="18" fillId="0" borderId="8" xfId="2" applyFont="1" applyBorder="1" applyAlignment="1">
      <alignment horizontal="left" indent="5"/>
    </xf>
    <xf numFmtId="0" fontId="16" fillId="0" borderId="8" xfId="2" applyFont="1" applyBorder="1" applyAlignment="1">
      <alignment horizontal="left" wrapText="1"/>
    </xf>
    <xf numFmtId="49" fontId="15" fillId="0" borderId="16" xfId="1" applyNumberFormat="1" applyFont="1" applyBorder="1" applyAlignment="1">
      <alignment horizontal="center" vertical="center" wrapText="1"/>
    </xf>
    <xf numFmtId="0" fontId="16" fillId="0" borderId="11" xfId="0" applyFont="1" applyBorder="1" applyAlignment="1">
      <alignment horizontal="left" wrapText="1"/>
    </xf>
    <xf numFmtId="0" fontId="16" fillId="0" borderId="11" xfId="0" applyFont="1" applyBorder="1" applyAlignment="1">
      <alignment horizontal="center" wrapText="1"/>
    </xf>
    <xf numFmtId="0" fontId="16" fillId="0" borderId="14" xfId="0" applyFont="1" applyBorder="1" applyAlignment="1">
      <alignment horizontal="left" wrapText="1"/>
    </xf>
    <xf numFmtId="0" fontId="16" fillId="0" borderId="14" xfId="0" applyFont="1" applyBorder="1" applyAlignment="1">
      <alignment horizontal="center" wrapText="1"/>
    </xf>
    <xf numFmtId="165" fontId="15" fillId="0" borderId="15" xfId="1" applyNumberFormat="1" applyFont="1" applyBorder="1" applyAlignment="1" applyProtection="1">
      <alignment vertical="center" wrapText="1"/>
      <protection locked="0"/>
    </xf>
    <xf numFmtId="0" fontId="16" fillId="0" borderId="8" xfId="0" applyFont="1" applyBorder="1" applyAlignment="1">
      <alignment horizontal="center" wrapText="1"/>
    </xf>
    <xf numFmtId="0" fontId="16" fillId="0" borderId="11" xfId="0" applyFont="1" applyBorder="1" applyAlignment="1">
      <alignment horizontal="left" vertical="center" wrapText="1"/>
    </xf>
    <xf numFmtId="0" fontId="13" fillId="0" borderId="2" xfId="1" applyFont="1" applyBorder="1" applyAlignment="1">
      <alignment horizontal="left" vertical="center" wrapText="1"/>
    </xf>
    <xf numFmtId="165" fontId="17" fillId="0" borderId="3" xfId="1" applyNumberFormat="1" applyFont="1" applyBorder="1" applyAlignment="1" applyProtection="1">
      <alignment vertical="center" wrapText="1"/>
      <protection locked="0"/>
    </xf>
    <xf numFmtId="49" fontId="15" fillId="0" borderId="4" xfId="1" applyNumberFormat="1" applyFont="1" applyBorder="1" applyAlignment="1">
      <alignment horizontal="left" vertical="center" wrapText="1" indent="1"/>
    </xf>
    <xf numFmtId="0" fontId="16" fillId="0" borderId="5" xfId="0" applyFont="1" applyBorder="1" applyAlignment="1">
      <alignment horizontal="center" wrapText="1"/>
    </xf>
    <xf numFmtId="165" fontId="11" fillId="0" borderId="6" xfId="1" applyNumberFormat="1" applyFont="1" applyBorder="1" applyAlignment="1" applyProtection="1">
      <alignment vertical="center" wrapText="1"/>
      <protection locked="0"/>
    </xf>
    <xf numFmtId="49" fontId="15" fillId="0" borderId="7" xfId="1" applyNumberFormat="1" applyFont="1" applyBorder="1" applyAlignment="1">
      <alignment horizontal="left" vertical="center" wrapText="1" indent="1"/>
    </xf>
    <xf numFmtId="49" fontId="15" fillId="0" borderId="10" xfId="1" applyNumberFormat="1" applyFont="1" applyBorder="1" applyAlignment="1">
      <alignment horizontal="left" vertical="center" wrapText="1" indent="1"/>
    </xf>
    <xf numFmtId="0" fontId="16" fillId="0" borderId="2" xfId="0" applyFont="1" applyBorder="1" applyAlignment="1">
      <alignment horizont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165" fontId="15" fillId="0" borderId="12" xfId="1" applyNumberFormat="1" applyFont="1" applyBorder="1" applyAlignment="1" applyProtection="1">
      <alignment vertical="center" wrapText="1"/>
      <protection locked="0"/>
    </xf>
    <xf numFmtId="165" fontId="11" fillId="0" borderId="12" xfId="1" applyNumberFormat="1" applyFont="1" applyBorder="1" applyAlignment="1" applyProtection="1">
      <alignment vertical="center" wrapText="1"/>
      <protection locked="0"/>
    </xf>
    <xf numFmtId="0" fontId="20" fillId="0" borderId="17" xfId="0" applyFont="1" applyBorder="1" applyAlignment="1">
      <alignment horizontal="left" vertical="center" wrapText="1"/>
    </xf>
    <xf numFmtId="0" fontId="20" fillId="0" borderId="17" xfId="0" applyFont="1" applyBorder="1" applyAlignment="1">
      <alignment horizontal="center" vertical="center" wrapText="1"/>
    </xf>
    <xf numFmtId="165" fontId="17" fillId="0" borderId="19" xfId="1" applyNumberFormat="1" applyFont="1" applyBorder="1" applyAlignment="1" applyProtection="1">
      <alignment vertical="center" wrapText="1"/>
      <protection locked="0"/>
    </xf>
    <xf numFmtId="0" fontId="13" fillId="0" borderId="2" xfId="1" applyFont="1" applyBorder="1" applyAlignment="1">
      <alignment horizontal="left" vertical="center" wrapText="1" indent="1"/>
    </xf>
    <xf numFmtId="165" fontId="15" fillId="0" borderId="6" xfId="1" applyNumberFormat="1" applyFont="1" applyBorder="1" applyAlignment="1">
      <alignment vertical="center" wrapText="1"/>
    </xf>
    <xf numFmtId="165" fontId="15" fillId="0" borderId="9" xfId="1" applyNumberFormat="1" applyFont="1" applyBorder="1" applyAlignment="1">
      <alignment vertical="center" wrapText="1"/>
    </xf>
    <xf numFmtId="0" fontId="18" fillId="0" borderId="8" xfId="0" applyFont="1" applyBorder="1" applyAlignment="1">
      <alignment horizontal="left" wrapText="1" indent="5"/>
    </xf>
    <xf numFmtId="0" fontId="18" fillId="0" borderId="8" xfId="0" applyFont="1" applyBorder="1" applyAlignment="1">
      <alignment horizontal="left" vertical="center" wrapText="1" indent="5"/>
    </xf>
    <xf numFmtId="0" fontId="16" fillId="0" borderId="66" xfId="0" applyFont="1" applyBorder="1" applyAlignment="1">
      <alignment vertical="center" wrapText="1"/>
    </xf>
    <xf numFmtId="0" fontId="16" fillId="0" borderId="66" xfId="0" applyFont="1" applyBorder="1" applyAlignment="1">
      <alignment horizontal="center" vertical="center" wrapText="1"/>
    </xf>
    <xf numFmtId="165" fontId="11" fillId="0" borderId="53" xfId="1" applyNumberFormat="1" applyFont="1" applyBorder="1" applyAlignment="1" applyProtection="1">
      <alignment vertical="center" wrapText="1"/>
      <protection locked="0"/>
    </xf>
    <xf numFmtId="0" fontId="20" fillId="0" borderId="2" xfId="0" applyFont="1" applyBorder="1" applyAlignment="1">
      <alignment wrapText="1"/>
    </xf>
    <xf numFmtId="0" fontId="20" fillId="0" borderId="2" xfId="0" applyFont="1" applyBorder="1" applyAlignment="1">
      <alignment horizontal="center" wrapText="1"/>
    </xf>
    <xf numFmtId="165" fontId="7" fillId="0" borderId="0" xfId="1" applyNumberFormat="1"/>
    <xf numFmtId="49" fontId="15" fillId="0" borderId="13" xfId="1" applyNumberFormat="1" applyFont="1" applyBorder="1" applyAlignment="1">
      <alignment horizontal="left" vertical="center" wrapText="1" indent="1"/>
    </xf>
    <xf numFmtId="0" fontId="15" fillId="0" borderId="5" xfId="1" applyFont="1" applyBorder="1" applyAlignment="1">
      <alignment horizontal="left" vertical="center" wrapText="1"/>
    </xf>
    <xf numFmtId="0" fontId="15" fillId="0" borderId="5" xfId="1" applyFont="1" applyBorder="1" applyAlignment="1">
      <alignment horizontal="center" vertical="center" wrapText="1"/>
    </xf>
    <xf numFmtId="0" fontId="15" fillId="0" borderId="8" xfId="1" applyFont="1" applyBorder="1" applyAlignment="1">
      <alignment horizontal="left" vertical="center" wrapText="1"/>
    </xf>
    <xf numFmtId="0" fontId="15" fillId="0" borderId="8" xfId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left" vertical="center" wrapText="1"/>
    </xf>
    <xf numFmtId="0" fontId="23" fillId="0" borderId="8" xfId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left" vertical="center" wrapText="1" indent="5"/>
    </xf>
    <xf numFmtId="0" fontId="23" fillId="0" borderId="8" xfId="1" applyFont="1" applyBorder="1" applyAlignment="1">
      <alignment horizontal="center" vertical="center"/>
    </xf>
    <xf numFmtId="0" fontId="23" fillId="0" borderId="8" xfId="1" applyFont="1" applyBorder="1" applyAlignment="1">
      <alignment horizontal="left" indent="5"/>
    </xf>
    <xf numFmtId="0" fontId="23" fillId="0" borderId="11" xfId="1" applyFont="1" applyBorder="1" applyAlignment="1">
      <alignment horizontal="left" vertical="center" wrapText="1" indent="11"/>
    </xf>
    <xf numFmtId="0" fontId="23" fillId="0" borderId="11" xfId="1" applyFont="1" applyBorder="1" applyAlignment="1">
      <alignment horizontal="center" vertical="center" wrapText="1"/>
    </xf>
    <xf numFmtId="49" fontId="17" fillId="0" borderId="1" xfId="1" applyNumberFormat="1" applyFont="1" applyBorder="1" applyAlignment="1">
      <alignment horizontal="left" vertical="center" wrapText="1" indent="1"/>
    </xf>
    <xf numFmtId="0" fontId="17" fillId="0" borderId="2" xfId="1" applyFont="1" applyBorder="1" applyAlignment="1">
      <alignment vertical="center" wrapText="1"/>
    </xf>
    <xf numFmtId="0" fontId="19" fillId="0" borderId="8" xfId="1" applyFont="1" applyBorder="1" applyAlignment="1">
      <alignment horizontal="left" vertical="center" wrapText="1"/>
    </xf>
    <xf numFmtId="0" fontId="19" fillId="0" borderId="8" xfId="1" applyFont="1" applyBorder="1" applyAlignment="1">
      <alignment horizontal="left" vertical="center" wrapText="1" indent="5"/>
    </xf>
    <xf numFmtId="49" fontId="15" fillId="0" borderId="16" xfId="1" applyNumberFormat="1" applyFont="1" applyBorder="1" applyAlignment="1">
      <alignment horizontal="left" vertical="center" wrapText="1" indent="1"/>
    </xf>
    <xf numFmtId="0" fontId="19" fillId="0" borderId="11" xfId="1" applyFont="1" applyBorder="1" applyAlignment="1">
      <alignment horizontal="left" vertical="center" wrapText="1" indent="5"/>
    </xf>
    <xf numFmtId="49" fontId="17" fillId="0" borderId="20" xfId="1" applyNumberFormat="1" applyFont="1" applyBorder="1" applyAlignment="1">
      <alignment horizontal="center" vertical="center" wrapText="1"/>
    </xf>
    <xf numFmtId="165" fontId="13" fillId="0" borderId="21" xfId="1" applyNumberFormat="1" applyFont="1" applyBorder="1" applyAlignment="1">
      <alignment vertical="center" wrapText="1"/>
    </xf>
    <xf numFmtId="0" fontId="0" fillId="0" borderId="14" xfId="1" applyFont="1" applyBorder="1" applyAlignment="1">
      <alignment horizontal="left" vertical="center" wrapText="1"/>
    </xf>
    <xf numFmtId="0" fontId="0" fillId="0" borderId="14" xfId="1" applyFont="1" applyBorder="1" applyAlignment="1">
      <alignment horizontal="center" vertical="center" wrapText="1"/>
    </xf>
    <xf numFmtId="165" fontId="15" fillId="0" borderId="19" xfId="1" applyNumberFormat="1" applyFont="1" applyBorder="1" applyAlignment="1">
      <alignment vertical="center" wrapText="1"/>
    </xf>
    <xf numFmtId="0" fontId="11" fillId="0" borderId="8" xfId="1" applyFont="1" applyBorder="1" applyAlignment="1">
      <alignment horizontal="left" vertical="center" wrapText="1"/>
    </xf>
    <xf numFmtId="0" fontId="15" fillId="0" borderId="7" xfId="1" applyFont="1" applyBorder="1" applyAlignment="1">
      <alignment horizontal="left" vertical="center" wrapText="1" indent="1"/>
    </xf>
    <xf numFmtId="49" fontId="13" fillId="0" borderId="1" xfId="1" applyNumberFormat="1" applyFont="1" applyBorder="1" applyAlignment="1">
      <alignment horizontal="left" vertical="center" wrapText="1" indent="1"/>
    </xf>
    <xf numFmtId="165" fontId="20" fillId="0" borderId="3" xfId="0" quotePrefix="1" applyNumberFormat="1" applyFont="1" applyBorder="1" applyAlignment="1">
      <alignment vertical="center" wrapText="1"/>
    </xf>
    <xf numFmtId="0" fontId="24" fillId="0" borderId="0" xfId="1" applyFont="1"/>
    <xf numFmtId="0" fontId="13" fillId="0" borderId="1" xfId="1" applyFont="1" applyBorder="1" applyAlignment="1">
      <alignment horizontal="left" vertical="center" wrapText="1" indent="1"/>
    </xf>
    <xf numFmtId="0" fontId="20" fillId="0" borderId="2" xfId="0" applyFont="1" applyBorder="1" applyAlignment="1">
      <alignment horizontal="left" vertical="center" wrapText="1" indent="1"/>
    </xf>
    <xf numFmtId="165" fontId="7" fillId="0" borderId="0" xfId="1" applyNumberFormat="1" applyAlignment="1">
      <alignment horizontal="right" vertical="center" indent="1"/>
    </xf>
    <xf numFmtId="3" fontId="7" fillId="0" borderId="0" xfId="1" applyNumberFormat="1"/>
    <xf numFmtId="0" fontId="22" fillId="0" borderId="0" xfId="0" applyFont="1" applyAlignment="1">
      <alignment horizontal="right" vertical="center"/>
    </xf>
    <xf numFmtId="0" fontId="13" fillId="0" borderId="13" xfId="1" applyFont="1" applyBorder="1" applyAlignment="1">
      <alignment horizontal="left" vertical="center" wrapText="1" indent="1"/>
    </xf>
    <xf numFmtId="165" fontId="13" fillId="0" borderId="15" xfId="1" applyNumberFormat="1" applyFont="1" applyBorder="1" applyAlignment="1">
      <alignment horizontal="right" vertical="center" wrapText="1" indent="1"/>
    </xf>
    <xf numFmtId="167" fontId="7" fillId="0" borderId="0" xfId="1" applyNumberFormat="1"/>
    <xf numFmtId="0" fontId="13" fillId="0" borderId="22" xfId="1" applyFont="1" applyBorder="1" applyAlignment="1">
      <alignment horizontal="left" vertical="center" wrapText="1" indent="1"/>
    </xf>
    <xf numFmtId="165" fontId="13" fillId="0" borderId="23" xfId="1" applyNumberFormat="1" applyFont="1" applyBorder="1" applyAlignment="1">
      <alignment horizontal="right" vertical="center" wrapText="1" indent="1"/>
    </xf>
    <xf numFmtId="0" fontId="7" fillId="0" borderId="0" xfId="1" applyAlignment="1">
      <alignment horizontal="right" vertical="center" indent="1"/>
    </xf>
    <xf numFmtId="3" fontId="20" fillId="0" borderId="0" xfId="0" applyNumberFormat="1" applyFont="1" applyAlignment="1">
      <alignment vertical="center" wrapText="1"/>
    </xf>
    <xf numFmtId="167" fontId="7" fillId="0" borderId="0" xfId="1" applyNumberFormat="1" applyAlignment="1">
      <alignment horizontal="right" vertical="center" indent="1"/>
    </xf>
    <xf numFmtId="165" fontId="17" fillId="0" borderId="0" xfId="1" applyNumberFormat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165" fontId="0" fillId="0" borderId="0" xfId="0" applyNumberFormat="1" applyAlignment="1">
      <alignment horizontal="center" vertical="center" wrapText="1"/>
    </xf>
    <xf numFmtId="0" fontId="27" fillId="0" borderId="0" xfId="0" applyFont="1" applyAlignment="1">
      <alignment horizontal="right"/>
    </xf>
    <xf numFmtId="165" fontId="23" fillId="0" borderId="0" xfId="0" applyNumberFormat="1" applyFont="1" applyAlignment="1">
      <alignment textRotation="180" wrapText="1"/>
    </xf>
    <xf numFmtId="165" fontId="13" fillId="0" borderId="0" xfId="0" applyNumberFormat="1" applyFont="1" applyAlignment="1">
      <alignment horizontal="center" vertical="center" wrapText="1"/>
    </xf>
    <xf numFmtId="165" fontId="28" fillId="0" borderId="0" xfId="0" applyNumberFormat="1" applyFont="1" applyAlignment="1">
      <alignment horizontal="center" vertical="center" wrapText="1"/>
    </xf>
    <xf numFmtId="165" fontId="0" fillId="0" borderId="25" xfId="0" applyNumberFormat="1" applyBorder="1" applyAlignment="1">
      <alignment horizontal="left" vertical="center" wrapText="1" indent="1"/>
    </xf>
    <xf numFmtId="165" fontId="0" fillId="0" borderId="25" xfId="0" applyNumberFormat="1" applyBorder="1" applyAlignment="1">
      <alignment horizontal="left" vertical="center" wrapText="1"/>
    </xf>
    <xf numFmtId="165" fontId="0" fillId="0" borderId="25" xfId="0" applyNumberFormat="1" applyBorder="1" applyAlignment="1" applyProtection="1">
      <alignment vertical="center" wrapText="1"/>
      <protection locked="0"/>
    </xf>
    <xf numFmtId="0" fontId="23" fillId="0" borderId="25" xfId="1" applyFont="1" applyBorder="1" applyAlignment="1">
      <alignment horizontal="left" vertical="center" wrapText="1" indent="4"/>
    </xf>
    <xf numFmtId="165" fontId="23" fillId="0" borderId="25" xfId="0" applyNumberFormat="1" applyFont="1" applyBorder="1" applyAlignment="1" applyProtection="1">
      <alignment vertical="center" wrapText="1"/>
      <protection locked="0"/>
    </xf>
    <xf numFmtId="0" fontId="23" fillId="0" borderId="25" xfId="1" applyFont="1" applyBorder="1" applyAlignment="1">
      <alignment horizontal="left" vertical="center" wrapText="1" indent="8"/>
    </xf>
    <xf numFmtId="165" fontId="17" fillId="0" borderId="25" xfId="0" applyNumberFormat="1" applyFont="1" applyBorder="1" applyAlignment="1">
      <alignment horizontal="left" vertical="center" wrapText="1" indent="1"/>
    </xf>
    <xf numFmtId="165" fontId="17" fillId="0" borderId="25" xfId="0" applyNumberFormat="1" applyFont="1" applyBorder="1" applyAlignment="1">
      <alignment horizontal="left" vertical="center" wrapText="1"/>
    </xf>
    <xf numFmtId="165" fontId="17" fillId="0" borderId="25" xfId="0" applyNumberFormat="1" applyFont="1" applyBorder="1" applyAlignment="1">
      <alignment vertical="center" wrapText="1"/>
    </xf>
    <xf numFmtId="165" fontId="0" fillId="0" borderId="25" xfId="0" applyNumberFormat="1" applyBorder="1" applyAlignment="1">
      <alignment vertical="center" wrapText="1"/>
    </xf>
    <xf numFmtId="165" fontId="23" fillId="0" borderId="25" xfId="0" applyNumberFormat="1" applyFont="1" applyBorder="1" applyAlignment="1">
      <alignment horizontal="left" vertical="center" wrapText="1"/>
    </xf>
    <xf numFmtId="165" fontId="23" fillId="0" borderId="25" xfId="0" applyNumberFormat="1" applyFont="1" applyBorder="1" applyAlignment="1">
      <alignment horizontal="right" vertical="center" wrapText="1"/>
    </xf>
    <xf numFmtId="165" fontId="0" fillId="0" borderId="25" xfId="0" applyNumberFormat="1" applyBorder="1" applyAlignment="1">
      <alignment horizontal="right" vertical="center" wrapText="1"/>
    </xf>
    <xf numFmtId="0" fontId="0" fillId="0" borderId="25" xfId="1" applyFont="1" applyBorder="1" applyAlignment="1">
      <alignment horizontal="left" vertical="center" wrapText="1"/>
    </xf>
    <xf numFmtId="0" fontId="23" fillId="0" borderId="25" xfId="1" applyFont="1" applyBorder="1" applyAlignment="1">
      <alignment horizontal="left" vertical="center" wrapText="1"/>
    </xf>
    <xf numFmtId="0" fontId="11" fillId="0" borderId="25" xfId="1" applyFont="1" applyBorder="1" applyAlignment="1">
      <alignment horizontal="left" vertical="center" wrapText="1"/>
    </xf>
    <xf numFmtId="0" fontId="23" fillId="0" borderId="25" xfId="1" applyFont="1" applyBorder="1" applyAlignment="1">
      <alignment horizontal="left" vertical="center" wrapText="1" indent="2"/>
    </xf>
    <xf numFmtId="165" fontId="23" fillId="0" borderId="25" xfId="0" applyNumberFormat="1" applyFont="1" applyBorder="1" applyAlignment="1">
      <alignment vertical="center" wrapText="1"/>
    </xf>
    <xf numFmtId="0" fontId="62" fillId="0" borderId="24" xfId="51" applyFont="1" applyBorder="1" applyAlignment="1">
      <alignment vertical="center"/>
    </xf>
    <xf numFmtId="3" fontId="16" fillId="0" borderId="0" xfId="51" applyNumberFormat="1" applyFont="1"/>
    <xf numFmtId="0" fontId="16" fillId="0" borderId="25" xfId="51" applyFont="1" applyBorder="1" applyAlignment="1">
      <alignment horizontal="center" vertical="center"/>
    </xf>
    <xf numFmtId="0" fontId="16" fillId="0" borderId="25" xfId="51" applyFont="1" applyBorder="1" applyAlignment="1">
      <alignment vertical="center" wrapText="1"/>
    </xf>
    <xf numFmtId="0" fontId="16" fillId="0" borderId="25" xfId="51" applyFont="1" applyBorder="1" applyAlignment="1">
      <alignment horizontal="center" vertical="center" wrapText="1"/>
    </xf>
    <xf numFmtId="4" fontId="16" fillId="0" borderId="25" xfId="51" applyNumberFormat="1" applyFont="1" applyBorder="1" applyAlignment="1">
      <alignment vertical="center"/>
    </xf>
    <xf numFmtId="3" fontId="16" fillId="0" borderId="25" xfId="51" applyNumberFormat="1" applyFont="1" applyBorder="1" applyAlignment="1">
      <alignment vertical="center"/>
    </xf>
    <xf numFmtId="3" fontId="16" fillId="0" borderId="25" xfId="51" applyNumberFormat="1" applyFont="1" applyBorder="1" applyAlignment="1">
      <alignment horizontal="right" vertical="center"/>
    </xf>
    <xf numFmtId="0" fontId="16" fillId="0" borderId="25" xfId="51" applyFont="1" applyBorder="1" applyAlignment="1">
      <alignment vertical="center"/>
    </xf>
    <xf numFmtId="0" fontId="18" fillId="0" borderId="25" xfId="51" applyFont="1" applyBorder="1" applyAlignment="1">
      <alignment horizontal="center" vertical="center"/>
    </xf>
    <xf numFmtId="0" fontId="18" fillId="0" borderId="25" xfId="51" applyFont="1" applyBorder="1" applyAlignment="1">
      <alignment vertical="center" wrapText="1"/>
    </xf>
    <xf numFmtId="0" fontId="20" fillId="0" borderId="25" xfId="51" applyFont="1" applyBorder="1" applyAlignment="1">
      <alignment vertical="center" wrapText="1"/>
    </xf>
    <xf numFmtId="0" fontId="20" fillId="0" borderId="25" xfId="51" applyFont="1" applyBorder="1" applyAlignment="1">
      <alignment vertical="center"/>
    </xf>
    <xf numFmtId="3" fontId="20" fillId="0" borderId="25" xfId="51" applyNumberFormat="1" applyFont="1" applyBorder="1" applyAlignment="1">
      <alignment vertical="center"/>
    </xf>
    <xf numFmtId="3" fontId="20" fillId="0" borderId="25" xfId="51" applyNumberFormat="1" applyFont="1" applyBorder="1" applyAlignment="1">
      <alignment horizontal="right" vertical="center"/>
    </xf>
    <xf numFmtId="0" fontId="18" fillId="0" borderId="25" xfId="51" applyFont="1" applyBorder="1" applyAlignment="1">
      <alignment vertical="center"/>
    </xf>
    <xf numFmtId="0" fontId="55" fillId="0" borderId="0" xfId="51" applyFont="1"/>
    <xf numFmtId="3" fontId="55" fillId="0" borderId="0" xfId="51" applyNumberFormat="1" applyFont="1"/>
    <xf numFmtId="0" fontId="56" fillId="0" borderId="0" xfId="51" applyFont="1"/>
    <xf numFmtId="3" fontId="56" fillId="0" borderId="0" xfId="51" applyNumberFormat="1" applyFont="1"/>
    <xf numFmtId="3" fontId="20" fillId="0" borderId="0" xfId="51" applyNumberFormat="1" applyFont="1"/>
    <xf numFmtId="0" fontId="57" fillId="0" borderId="0" xfId="51" applyFont="1"/>
    <xf numFmtId="3" fontId="57" fillId="0" borderId="0" xfId="51" applyNumberFormat="1" applyFont="1"/>
    <xf numFmtId="3" fontId="54" fillId="0" borderId="0" xfId="51" applyNumberFormat="1" applyFont="1"/>
    <xf numFmtId="0" fontId="54" fillId="0" borderId="0" xfId="51" applyFont="1"/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57" fillId="0" borderId="1" xfId="176" applyFont="1" applyBorder="1" applyAlignment="1">
      <alignment horizontal="center" vertical="center" wrapText="1"/>
    </xf>
    <xf numFmtId="0" fontId="57" fillId="0" borderId="2" xfId="176" applyFont="1" applyBorder="1" applyAlignment="1">
      <alignment horizontal="center" vertical="center" wrapText="1"/>
    </xf>
    <xf numFmtId="0" fontId="57" fillId="0" borderId="3" xfId="176" applyFont="1" applyBorder="1" applyAlignment="1">
      <alignment horizontal="center" vertical="center" wrapText="1"/>
    </xf>
    <xf numFmtId="0" fontId="16" fillId="0" borderId="0" xfId="176" applyFont="1" applyAlignment="1">
      <alignment horizontal="center" vertical="top" wrapText="1"/>
    </xf>
    <xf numFmtId="0" fontId="55" fillId="0" borderId="7" xfId="176" applyFont="1" applyBorder="1" applyAlignment="1">
      <alignment horizontal="center"/>
    </xf>
    <xf numFmtId="14" fontId="95" fillId="0" borderId="8" xfId="0" applyNumberFormat="1" applyFont="1" applyBorder="1"/>
    <xf numFmtId="3" fontId="55" fillId="0" borderId="9" xfId="176" applyNumberFormat="1" applyFont="1" applyBorder="1" applyAlignment="1">
      <alignment horizontal="right"/>
    </xf>
    <xf numFmtId="14" fontId="95" fillId="0" borderId="11" xfId="0" applyNumberFormat="1" applyFont="1" applyBorder="1"/>
    <xf numFmtId="3" fontId="55" fillId="0" borderId="12" xfId="176" applyNumberFormat="1" applyFont="1" applyBorder="1" applyAlignment="1">
      <alignment horizontal="right"/>
    </xf>
    <xf numFmtId="0" fontId="57" fillId="0" borderId="1" xfId="176" applyFont="1" applyBorder="1" applyAlignment="1">
      <alignment horizontal="center"/>
    </xf>
    <xf numFmtId="0" fontId="57" fillId="0" borderId="2" xfId="176" applyFont="1" applyBorder="1" applyAlignment="1">
      <alignment horizontal="left"/>
    </xf>
    <xf numFmtId="3" fontId="57" fillId="0" borderId="59" xfId="176" applyNumberFormat="1" applyFont="1" applyBorder="1" applyAlignment="1">
      <alignment horizontal="right"/>
    </xf>
    <xf numFmtId="3" fontId="57" fillId="0" borderId="3" xfId="176" applyNumberFormat="1" applyFont="1" applyBorder="1" applyAlignment="1">
      <alignment horizontal="right"/>
    </xf>
    <xf numFmtId="0" fontId="20" fillId="0" borderId="0" xfId="176" applyFont="1" applyAlignment="1">
      <alignment vertical="center"/>
    </xf>
    <xf numFmtId="3" fontId="20" fillId="0" borderId="0" xfId="176" applyNumberFormat="1" applyFont="1" applyAlignment="1">
      <alignment vertical="center"/>
    </xf>
    <xf numFmtId="3" fontId="16" fillId="0" borderId="60" xfId="0" applyNumberFormat="1" applyFont="1" applyBorder="1" applyAlignment="1">
      <alignment horizontal="right" vertical="center" wrapText="1"/>
    </xf>
    <xf numFmtId="165" fontId="15" fillId="0" borderId="6" xfId="1" applyNumberFormat="1" applyFont="1" applyBorder="1" applyAlignment="1" applyProtection="1">
      <alignment horizontal="right" vertical="center" wrapText="1"/>
      <protection locked="0"/>
    </xf>
    <xf numFmtId="3" fontId="15" fillId="0" borderId="0" xfId="1" applyNumberFormat="1" applyFont="1"/>
    <xf numFmtId="3" fontId="16" fillId="0" borderId="55" xfId="0" applyNumberFormat="1" applyFont="1" applyBorder="1" applyAlignment="1">
      <alignment horizontal="right" vertical="center" wrapText="1"/>
    </xf>
    <xf numFmtId="49" fontId="17" fillId="0" borderId="7" xfId="1" applyNumberFormat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left" vertical="center" wrapText="1"/>
    </xf>
    <xf numFmtId="0" fontId="17" fillId="0" borderId="8" xfId="1" applyFont="1" applyBorder="1" applyAlignment="1">
      <alignment horizontal="center" vertical="center" wrapText="1"/>
    </xf>
    <xf numFmtId="165" fontId="17" fillId="0" borderId="55" xfId="1" applyNumberFormat="1" applyFont="1" applyBorder="1" applyAlignment="1">
      <alignment horizontal="right" vertical="center" wrapText="1"/>
    </xf>
    <xf numFmtId="165" fontId="17" fillId="0" borderId="8" xfId="1" applyNumberFormat="1" applyFont="1" applyBorder="1" applyAlignment="1">
      <alignment horizontal="right" vertical="center" wrapText="1"/>
    </xf>
    <xf numFmtId="165" fontId="17" fillId="0" borderId="75" xfId="1" applyNumberFormat="1" applyFont="1" applyBorder="1" applyAlignment="1">
      <alignment horizontal="right" vertical="center" wrapText="1"/>
    </xf>
    <xf numFmtId="165" fontId="15" fillId="0" borderId="9" xfId="1" applyNumberFormat="1" applyFont="1" applyBorder="1" applyAlignment="1" applyProtection="1">
      <alignment horizontal="right" vertical="center" wrapText="1"/>
      <protection locked="0"/>
    </xf>
    <xf numFmtId="165" fontId="15" fillId="0" borderId="55" xfId="1" applyNumberFormat="1" applyFont="1" applyBorder="1" applyAlignment="1" applyProtection="1">
      <alignment horizontal="right" vertical="center" wrapText="1"/>
      <protection locked="0"/>
    </xf>
    <xf numFmtId="165" fontId="15" fillId="0" borderId="8" xfId="1" applyNumberFormat="1" applyFont="1" applyBorder="1" applyAlignment="1" applyProtection="1">
      <alignment horizontal="right" vertical="center" wrapText="1"/>
      <protection locked="0"/>
    </xf>
    <xf numFmtId="165" fontId="19" fillId="0" borderId="9" xfId="1" applyNumberFormat="1" applyFont="1" applyBorder="1" applyAlignment="1" applyProtection="1">
      <alignment horizontal="right" vertical="center" wrapText="1"/>
      <protection locked="0"/>
    </xf>
    <xf numFmtId="3" fontId="16" fillId="0" borderId="70" xfId="0" applyNumberFormat="1" applyFont="1" applyBorder="1" applyAlignment="1">
      <alignment horizontal="right" vertical="center" wrapText="1"/>
    </xf>
    <xf numFmtId="165" fontId="19" fillId="0" borderId="12" xfId="1" applyNumberFormat="1" applyFont="1" applyBorder="1" applyAlignment="1" applyProtection="1">
      <alignment horizontal="right" vertical="center" wrapText="1"/>
      <protection locked="0"/>
    </xf>
    <xf numFmtId="165" fontId="13" fillId="0" borderId="59" xfId="1" applyNumberFormat="1" applyFont="1" applyBorder="1" applyAlignment="1">
      <alignment horizontal="right" vertical="center" wrapText="1"/>
    </xf>
    <xf numFmtId="165" fontId="13" fillId="0" borderId="2" xfId="1" applyNumberFormat="1" applyFont="1" applyBorder="1" applyAlignment="1">
      <alignment horizontal="right" vertical="center" wrapText="1"/>
    </xf>
    <xf numFmtId="165" fontId="13" fillId="0" borderId="21" xfId="1" applyNumberFormat="1" applyFont="1" applyBorder="1" applyAlignment="1">
      <alignment horizontal="right" vertical="center" wrapText="1"/>
    </xf>
    <xf numFmtId="3" fontId="16" fillId="0" borderId="60" xfId="0" applyNumberFormat="1" applyFont="1" applyBorder="1" applyAlignment="1">
      <alignment horizontal="center" vertical="center" wrapText="1"/>
    </xf>
    <xf numFmtId="165" fontId="15" fillId="0" borderId="55" xfId="1" applyNumberFormat="1" applyFont="1" applyBorder="1" applyAlignment="1" applyProtection="1">
      <alignment vertical="center" wrapText="1"/>
      <protection locked="0"/>
    </xf>
    <xf numFmtId="165" fontId="15" fillId="0" borderId="75" xfId="1" applyNumberFormat="1" applyFont="1" applyBorder="1" applyAlignment="1" applyProtection="1">
      <alignment vertical="center" wrapText="1"/>
      <protection locked="0"/>
    </xf>
    <xf numFmtId="3" fontId="16" fillId="0" borderId="55" xfId="0" applyNumberFormat="1" applyFont="1" applyBorder="1" applyAlignment="1">
      <alignment horizontal="center" vertical="center" wrapText="1"/>
    </xf>
    <xf numFmtId="3" fontId="16" fillId="0" borderId="70" xfId="0" applyNumberFormat="1" applyFont="1" applyBorder="1" applyAlignment="1">
      <alignment horizontal="center" vertical="center" wrapText="1"/>
    </xf>
    <xf numFmtId="165" fontId="15" fillId="0" borderId="12" xfId="1" applyNumberFormat="1" applyFont="1" applyBorder="1" applyAlignment="1" applyProtection="1">
      <alignment horizontal="right" vertical="center" wrapText="1" indent="1"/>
      <protection locked="0"/>
    </xf>
    <xf numFmtId="165" fontId="17" fillId="0" borderId="59" xfId="1" applyNumberFormat="1" applyFont="1" applyBorder="1" applyAlignment="1">
      <alignment vertical="center" wrapText="1"/>
    </xf>
    <xf numFmtId="165" fontId="17" fillId="0" borderId="2" xfId="1" applyNumberFormat="1" applyFont="1" applyBorder="1" applyAlignment="1">
      <alignment vertical="center" wrapText="1"/>
    </xf>
    <xf numFmtId="165" fontId="17" fillId="0" borderId="21" xfId="1" applyNumberFormat="1" applyFont="1" applyBorder="1" applyAlignment="1">
      <alignment vertical="center" wrapText="1"/>
    </xf>
    <xf numFmtId="3" fontId="15" fillId="0" borderId="73" xfId="1" applyNumberFormat="1" applyFont="1" applyBorder="1" applyAlignment="1">
      <alignment horizontal="center" vertical="center" wrapText="1"/>
    </xf>
    <xf numFmtId="3" fontId="18" fillId="0" borderId="55" xfId="0" applyNumberFormat="1" applyFont="1" applyBorder="1" applyAlignment="1">
      <alignment horizontal="right" vertical="center" wrapText="1"/>
    </xf>
    <xf numFmtId="3" fontId="18" fillId="0" borderId="8" xfId="0" applyNumberFormat="1" applyFont="1" applyBorder="1" applyAlignment="1">
      <alignment horizontal="right" vertical="center" wrapText="1"/>
    </xf>
    <xf numFmtId="165" fontId="19" fillId="0" borderId="75" xfId="1" applyNumberFormat="1" applyFont="1" applyBorder="1" applyAlignment="1" applyProtection="1">
      <alignment vertical="center" wrapText="1"/>
      <protection locked="0"/>
    </xf>
    <xf numFmtId="3" fontId="16" fillId="0" borderId="8" xfId="0" applyNumberFormat="1" applyFont="1" applyBorder="1" applyAlignment="1">
      <alignment horizontal="right" vertical="center" wrapText="1"/>
    </xf>
    <xf numFmtId="3" fontId="16" fillId="0" borderId="70" xfId="0" applyNumberFormat="1" applyFont="1" applyBorder="1" applyAlignment="1">
      <alignment horizontal="right" wrapText="1"/>
    </xf>
    <xf numFmtId="3" fontId="16" fillId="0" borderId="73" xfId="0" applyNumberFormat="1" applyFont="1" applyBorder="1" applyAlignment="1">
      <alignment horizontal="right" wrapText="1"/>
    </xf>
    <xf numFmtId="3" fontId="16" fillId="0" borderId="55" xfId="0" applyNumberFormat="1" applyFont="1" applyBorder="1" applyAlignment="1">
      <alignment horizontal="right" wrapText="1"/>
    </xf>
    <xf numFmtId="165" fontId="17" fillId="0" borderId="59" xfId="1" applyNumberFormat="1" applyFont="1" applyBorder="1" applyAlignment="1" applyProtection="1">
      <alignment vertical="center" wrapText="1"/>
      <protection locked="0"/>
    </xf>
    <xf numFmtId="165" fontId="17" fillId="0" borderId="2" xfId="1" applyNumberFormat="1" applyFont="1" applyBorder="1" applyAlignment="1" applyProtection="1">
      <alignment vertical="center" wrapText="1"/>
      <protection locked="0"/>
    </xf>
    <xf numFmtId="165" fontId="17" fillId="0" borderId="21" xfId="1" applyNumberFormat="1" applyFont="1" applyBorder="1" applyAlignment="1" applyProtection="1">
      <alignment vertical="center" wrapText="1"/>
      <protection locked="0"/>
    </xf>
    <xf numFmtId="3" fontId="16" fillId="0" borderId="60" xfId="0" applyNumberFormat="1" applyFont="1" applyBorder="1" applyAlignment="1">
      <alignment horizontal="right" wrapText="1"/>
    </xf>
    <xf numFmtId="165" fontId="13" fillId="0" borderId="59" xfId="1" applyNumberFormat="1" applyFont="1" applyBorder="1" applyAlignment="1">
      <alignment vertical="center" wrapText="1"/>
    </xf>
    <xf numFmtId="165" fontId="13" fillId="0" borderId="2" xfId="1" applyNumberFormat="1" applyFont="1" applyBorder="1" applyAlignment="1">
      <alignment vertical="center" wrapText="1"/>
    </xf>
    <xf numFmtId="3" fontId="16" fillId="0" borderId="17" xfId="0" applyNumberFormat="1" applyFont="1" applyBorder="1" applyAlignment="1">
      <alignment horizontal="center" vertical="center" wrapText="1"/>
    </xf>
    <xf numFmtId="3" fontId="16" fillId="0" borderId="11" xfId="0" applyNumberFormat="1" applyFont="1" applyBorder="1" applyAlignment="1">
      <alignment horizontal="center" vertical="center" wrapText="1"/>
    </xf>
    <xf numFmtId="165" fontId="13" fillId="0" borderId="3" xfId="1" applyNumberFormat="1" applyFont="1" applyBorder="1" applyAlignment="1">
      <alignment horizontal="right" vertical="center" wrapText="1"/>
    </xf>
    <xf numFmtId="3" fontId="16" fillId="0" borderId="5" xfId="0" applyNumberFormat="1" applyFont="1" applyBorder="1" applyAlignment="1">
      <alignment horizontal="center" vertical="center" wrapText="1"/>
    </xf>
    <xf numFmtId="165" fontId="11" fillId="0" borderId="6" xfId="1" applyNumberFormat="1" applyFont="1" applyBorder="1" applyAlignment="1" applyProtection="1">
      <alignment horizontal="right" vertical="center" wrapText="1"/>
      <protection locked="0"/>
    </xf>
    <xf numFmtId="165" fontId="11" fillId="0" borderId="12" xfId="1" applyNumberFormat="1" applyFont="1" applyBorder="1" applyAlignment="1" applyProtection="1">
      <alignment horizontal="right" vertical="center" wrapText="1"/>
      <protection locked="0"/>
    </xf>
    <xf numFmtId="165" fontId="17" fillId="0" borderId="17" xfId="1" applyNumberFormat="1" applyFont="1" applyBorder="1" applyAlignment="1" applyProtection="1">
      <alignment horizontal="right" vertical="center" wrapText="1"/>
      <protection locked="0"/>
    </xf>
    <xf numFmtId="165" fontId="17" fillId="0" borderId="19" xfId="1" applyNumberFormat="1" applyFont="1" applyBorder="1" applyAlignment="1" applyProtection="1">
      <alignment horizontal="right" vertical="center" wrapText="1"/>
      <protection locked="0"/>
    </xf>
    <xf numFmtId="165" fontId="15" fillId="0" borderId="55" xfId="1" applyNumberFormat="1" applyFont="1" applyBorder="1" applyAlignment="1">
      <alignment vertical="center" wrapText="1"/>
    </xf>
    <xf numFmtId="165" fontId="15" fillId="0" borderId="8" xfId="1" applyNumberFormat="1" applyFont="1" applyBorder="1" applyAlignment="1">
      <alignment vertical="center" wrapText="1"/>
    </xf>
    <xf numFmtId="165" fontId="15" fillId="0" borderId="75" xfId="1" applyNumberFormat="1" applyFont="1" applyBorder="1" applyAlignment="1">
      <alignment vertical="center" wrapText="1"/>
    </xf>
    <xf numFmtId="0" fontId="18" fillId="0" borderId="11" xfId="0" applyFont="1" applyBorder="1" applyAlignment="1">
      <alignment horizontal="left" vertical="center" wrapText="1" indent="5"/>
    </xf>
    <xf numFmtId="0" fontId="20" fillId="0" borderId="2" xfId="0" applyFont="1" applyBorder="1" applyAlignment="1">
      <alignment vertical="center" wrapText="1"/>
    </xf>
    <xf numFmtId="3" fontId="15" fillId="0" borderId="14" xfId="1" applyNumberFormat="1" applyFont="1" applyBorder="1" applyAlignment="1">
      <alignment horizontal="right" vertical="center" wrapText="1"/>
    </xf>
    <xf numFmtId="165" fontId="11" fillId="0" borderId="9" xfId="1" applyNumberFormat="1" applyFont="1" applyBorder="1" applyAlignment="1" applyProtection="1">
      <alignment vertical="center"/>
      <protection locked="0"/>
    </xf>
    <xf numFmtId="3" fontId="15" fillId="0" borderId="8" xfId="1" applyNumberFormat="1" applyFont="1" applyBorder="1" applyAlignment="1">
      <alignment horizontal="right" vertical="center" wrapText="1"/>
    </xf>
    <xf numFmtId="3" fontId="23" fillId="0" borderId="8" xfId="1" applyNumberFormat="1" applyFont="1" applyBorder="1" applyAlignment="1">
      <alignment horizontal="right" vertical="center"/>
    </xf>
    <xf numFmtId="3" fontId="23" fillId="0" borderId="8" xfId="1" applyNumberFormat="1" applyFont="1" applyBorder="1" applyAlignment="1">
      <alignment horizontal="right" vertical="center" wrapText="1"/>
    </xf>
    <xf numFmtId="49" fontId="15" fillId="0" borderId="22" xfId="1" applyNumberFormat="1" applyFont="1" applyBorder="1" applyAlignment="1">
      <alignment horizontal="left" vertical="center" wrapText="1" indent="1"/>
    </xf>
    <xf numFmtId="0" fontId="23" fillId="0" borderId="18" xfId="1" applyFont="1" applyBorder="1" applyAlignment="1">
      <alignment horizontal="left" vertical="center" wrapText="1" indent="11"/>
    </xf>
    <xf numFmtId="0" fontId="23" fillId="0" borderId="18" xfId="1" applyFont="1" applyBorder="1" applyAlignment="1">
      <alignment horizontal="center" vertical="center" wrapText="1"/>
    </xf>
    <xf numFmtId="3" fontId="23" fillId="0" borderId="18" xfId="1" applyNumberFormat="1" applyFont="1" applyBorder="1" applyAlignment="1">
      <alignment horizontal="right" vertical="center" wrapText="1"/>
    </xf>
    <xf numFmtId="165" fontId="23" fillId="0" borderId="23" xfId="1" applyNumberFormat="1" applyFont="1" applyBorder="1" applyAlignment="1" applyProtection="1">
      <alignment vertical="center" wrapText="1"/>
      <protection locked="0"/>
    </xf>
    <xf numFmtId="3" fontId="17" fillId="0" borderId="59" xfId="1" applyNumberFormat="1" applyFont="1" applyBorder="1" applyAlignment="1">
      <alignment horizontal="right" vertical="center" wrapText="1"/>
    </xf>
    <xf numFmtId="0" fontId="19" fillId="0" borderId="18" xfId="1" applyFont="1" applyBorder="1" applyAlignment="1">
      <alignment horizontal="left" vertical="center" wrapText="1" indent="5"/>
    </xf>
    <xf numFmtId="0" fontId="18" fillId="0" borderId="18" xfId="0" applyFont="1" applyBorder="1" applyAlignment="1">
      <alignment horizontal="center" vertical="center" wrapText="1"/>
    </xf>
    <xf numFmtId="3" fontId="18" fillId="0" borderId="18" xfId="0" applyNumberFormat="1" applyFont="1" applyBorder="1" applyAlignment="1">
      <alignment horizontal="right" vertical="center" wrapText="1"/>
    </xf>
    <xf numFmtId="165" fontId="19" fillId="0" borderId="23" xfId="1" applyNumberFormat="1" applyFont="1" applyBorder="1" applyAlignment="1" applyProtection="1">
      <alignment vertical="center" wrapText="1"/>
      <protection locked="0"/>
    </xf>
    <xf numFmtId="3" fontId="17" fillId="0" borderId="62" xfId="1" applyNumberFormat="1" applyFont="1" applyBorder="1" applyAlignment="1">
      <alignment horizontal="right" vertical="center" wrapText="1"/>
    </xf>
    <xf numFmtId="3" fontId="17" fillId="0" borderId="2" xfId="1" applyNumberFormat="1" applyFont="1" applyBorder="1" applyAlignment="1">
      <alignment horizontal="right" vertical="center" wrapText="1"/>
    </xf>
    <xf numFmtId="0" fontId="11" fillId="0" borderId="14" xfId="1" applyFont="1" applyBorder="1" applyAlignment="1">
      <alignment horizontal="left" vertical="center" wrapText="1"/>
    </xf>
    <xf numFmtId="0" fontId="11" fillId="0" borderId="14" xfId="1" applyFont="1" applyBorder="1" applyAlignment="1">
      <alignment horizontal="center" vertical="center" wrapText="1"/>
    </xf>
    <xf numFmtId="3" fontId="11" fillId="0" borderId="14" xfId="1" applyNumberFormat="1" applyFont="1" applyBorder="1" applyAlignment="1">
      <alignment horizontal="right" vertical="center" wrapText="1"/>
    </xf>
    <xf numFmtId="165" fontId="15" fillId="0" borderId="15" xfId="1" applyNumberFormat="1" applyFont="1" applyBorder="1" applyAlignment="1">
      <alignment vertical="center" wrapText="1"/>
    </xf>
    <xf numFmtId="0" fontId="15" fillId="0" borderId="22" xfId="1" applyFont="1" applyBorder="1" applyAlignment="1">
      <alignment horizontal="left" vertical="center" wrapText="1" indent="1"/>
    </xf>
    <xf numFmtId="3" fontId="20" fillId="0" borderId="59" xfId="0" applyNumberFormat="1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93" fillId="0" borderId="0" xfId="0" applyFont="1" applyAlignment="1">
      <alignment vertical="center"/>
    </xf>
    <xf numFmtId="0" fontId="12" fillId="0" borderId="0" xfId="0" applyFont="1" applyAlignment="1">
      <alignment horizontal="right"/>
    </xf>
    <xf numFmtId="0" fontId="13" fillId="0" borderId="0" xfId="0" applyFont="1" applyAlignment="1">
      <alignment vertical="center"/>
    </xf>
    <xf numFmtId="0" fontId="13" fillId="0" borderId="25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4" fillId="0" borderId="25" xfId="0" applyFont="1" applyBorder="1" applyAlignment="1">
      <alignment horizontal="center" vertical="center" wrapText="1"/>
    </xf>
    <xf numFmtId="0" fontId="94" fillId="0" borderId="1" xfId="0" applyFont="1" applyBorder="1" applyAlignment="1">
      <alignment horizontal="center" vertical="center" wrapText="1"/>
    </xf>
    <xf numFmtId="0" fontId="94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5" fillId="0" borderId="30" xfId="0" applyFont="1" applyBorder="1" applyAlignment="1">
      <alignment horizontal="center" vertical="center" wrapText="1"/>
    </xf>
    <xf numFmtId="0" fontId="16" fillId="0" borderId="30" xfId="0" applyFont="1" applyBorder="1" applyAlignment="1">
      <alignment vertical="center" wrapText="1"/>
    </xf>
    <xf numFmtId="165" fontId="95" fillId="0" borderId="13" xfId="0" applyNumberFormat="1" applyFont="1" applyBorder="1" applyAlignment="1">
      <alignment horizontal="right" vertical="center" wrapText="1"/>
    </xf>
    <xf numFmtId="165" fontId="95" fillId="0" borderId="14" xfId="0" applyNumberFormat="1" applyFont="1" applyBorder="1" applyAlignment="1">
      <alignment horizontal="right" vertical="center" wrapText="1"/>
    </xf>
    <xf numFmtId="165" fontId="95" fillId="0" borderId="30" xfId="0" applyNumberFormat="1" applyFont="1" applyBorder="1" applyAlignment="1">
      <alignment horizontal="right" vertical="center" wrapText="1"/>
    </xf>
    <xf numFmtId="0" fontId="95" fillId="0" borderId="32" xfId="0" applyFont="1" applyBorder="1" applyAlignment="1">
      <alignment horizontal="center" vertical="center" wrapText="1"/>
    </xf>
    <xf numFmtId="0" fontId="16" fillId="0" borderId="32" xfId="0" applyFont="1" applyBorder="1" applyAlignment="1">
      <alignment vertical="center" wrapText="1"/>
    </xf>
    <xf numFmtId="165" fontId="95" fillId="0" borderId="7" xfId="0" applyNumberFormat="1" applyFont="1" applyBorder="1" applyAlignment="1">
      <alignment horizontal="right" vertical="center" wrapText="1"/>
    </xf>
    <xf numFmtId="165" fontId="95" fillId="0" borderId="8" xfId="0" applyNumberFormat="1" applyFont="1" applyBorder="1" applyAlignment="1">
      <alignment horizontal="right" vertical="center" wrapText="1"/>
    </xf>
    <xf numFmtId="165" fontId="95" fillId="0" borderId="32" xfId="0" applyNumberFormat="1" applyFont="1" applyBorder="1" applyAlignment="1">
      <alignment horizontal="right" vertical="center" wrapText="1"/>
    </xf>
    <xf numFmtId="0" fontId="0" fillId="0" borderId="32" xfId="0" applyBorder="1" applyAlignment="1">
      <alignment horizontal="center" vertical="center" wrapText="1"/>
    </xf>
    <xf numFmtId="0" fontId="95" fillId="0" borderId="48" xfId="0" applyFont="1" applyBorder="1" applyAlignment="1">
      <alignment horizontal="center" vertical="center" wrapText="1"/>
    </xf>
    <xf numFmtId="0" fontId="16" fillId="0" borderId="48" xfId="0" applyFont="1" applyBorder="1" applyAlignment="1">
      <alignment vertical="center" wrapText="1"/>
    </xf>
    <xf numFmtId="0" fontId="0" fillId="0" borderId="48" xfId="0" applyBorder="1" applyAlignment="1">
      <alignment horizontal="center" vertical="center" wrapText="1"/>
    </xf>
    <xf numFmtId="165" fontId="95" fillId="0" borderId="10" xfId="0" applyNumberFormat="1" applyFont="1" applyBorder="1" applyAlignment="1">
      <alignment horizontal="right" vertical="center" wrapText="1"/>
    </xf>
    <xf numFmtId="165" fontId="95" fillId="0" borderId="11" xfId="0" applyNumberFormat="1" applyFont="1" applyBorder="1" applyAlignment="1">
      <alignment horizontal="right" vertical="center" wrapText="1"/>
    </xf>
    <xf numFmtId="165" fontId="95" fillId="0" borderId="34" xfId="0" applyNumberFormat="1" applyFont="1" applyBorder="1" applyAlignment="1">
      <alignment horizontal="right" vertical="center" wrapText="1"/>
    </xf>
    <xf numFmtId="0" fontId="96" fillId="0" borderId="25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left" vertical="center" wrapText="1"/>
    </xf>
    <xf numFmtId="165" fontId="67" fillId="0" borderId="1" xfId="0" applyNumberFormat="1" applyFont="1" applyBorder="1" applyAlignment="1">
      <alignment horizontal="right" vertical="center" wrapText="1"/>
    </xf>
    <xf numFmtId="165" fontId="67" fillId="0" borderId="2" xfId="0" applyNumberFormat="1" applyFont="1" applyBorder="1" applyAlignment="1">
      <alignment horizontal="right" vertical="center" wrapText="1"/>
    </xf>
    <xf numFmtId="165" fontId="67" fillId="0" borderId="25" xfId="0" applyNumberFormat="1" applyFont="1" applyBorder="1" applyAlignment="1">
      <alignment horizontal="right" vertical="center" wrapText="1"/>
    </xf>
    <xf numFmtId="0" fontId="95" fillId="0" borderId="36" xfId="0" applyFont="1" applyBorder="1" applyAlignment="1">
      <alignment horizontal="center" vertical="center" wrapText="1"/>
    </xf>
    <xf numFmtId="0" fontId="16" fillId="0" borderId="36" xfId="0" applyFont="1" applyBorder="1" applyAlignment="1">
      <alignment vertical="center" wrapText="1"/>
    </xf>
    <xf numFmtId="165" fontId="67" fillId="0" borderId="4" xfId="0" applyNumberFormat="1" applyFont="1" applyBorder="1" applyAlignment="1">
      <alignment horizontal="right" vertical="center" wrapText="1"/>
    </xf>
    <xf numFmtId="165" fontId="67" fillId="0" borderId="5" xfId="0" applyNumberFormat="1" applyFont="1" applyBorder="1" applyAlignment="1">
      <alignment horizontal="right" vertical="center" wrapText="1"/>
    </xf>
    <xf numFmtId="165" fontId="67" fillId="0" borderId="36" xfId="0" applyNumberFormat="1" applyFont="1" applyBorder="1" applyAlignment="1">
      <alignment horizontal="right" vertical="center" wrapText="1"/>
    </xf>
    <xf numFmtId="165" fontId="67" fillId="0" borderId="7" xfId="0" applyNumberFormat="1" applyFont="1" applyBorder="1" applyAlignment="1">
      <alignment horizontal="right" vertical="center" wrapText="1"/>
    </xf>
    <xf numFmtId="165" fontId="67" fillId="0" borderId="8" xfId="0" applyNumberFormat="1" applyFont="1" applyBorder="1" applyAlignment="1">
      <alignment horizontal="right" vertical="center" wrapText="1"/>
    </xf>
    <xf numFmtId="165" fontId="67" fillId="0" borderId="10" xfId="0" applyNumberFormat="1" applyFont="1" applyBorder="1" applyAlignment="1">
      <alignment horizontal="right" vertical="center" wrapText="1"/>
    </xf>
    <xf numFmtId="165" fontId="67" fillId="0" borderId="11" xfId="0" applyNumberFormat="1" applyFont="1" applyBorder="1" applyAlignment="1">
      <alignment horizontal="right" vertical="center" wrapText="1"/>
    </xf>
    <xf numFmtId="0" fontId="20" fillId="0" borderId="25" xfId="0" applyFont="1" applyBorder="1" applyAlignment="1">
      <alignment vertical="center" wrapText="1"/>
    </xf>
    <xf numFmtId="0" fontId="67" fillId="0" borderId="25" xfId="0" applyFont="1" applyBorder="1" applyAlignment="1">
      <alignment horizontal="center" vertical="center" wrapText="1"/>
    </xf>
    <xf numFmtId="0" fontId="16" fillId="0" borderId="36" xfId="0" applyFont="1" applyBorder="1" applyAlignment="1">
      <alignment vertical="center"/>
    </xf>
    <xf numFmtId="0" fontId="16" fillId="0" borderId="36" xfId="0" applyFont="1" applyBorder="1" applyAlignment="1">
      <alignment horizontal="center" vertical="center"/>
    </xf>
    <xf numFmtId="165" fontId="15" fillId="0" borderId="4" xfId="0" applyNumberFormat="1" applyFont="1" applyBorder="1" applyAlignment="1" applyProtection="1">
      <alignment horizontal="right" vertical="center" wrapText="1"/>
      <protection locked="0"/>
    </xf>
    <xf numFmtId="165" fontId="15" fillId="0" borderId="5" xfId="0" applyNumberFormat="1" applyFont="1" applyBorder="1" applyAlignment="1" applyProtection="1">
      <alignment horizontal="right" vertical="center" wrapText="1"/>
      <protection locked="0"/>
    </xf>
    <xf numFmtId="165" fontId="15" fillId="0" borderId="36" xfId="0" applyNumberFormat="1" applyFont="1" applyBorder="1" applyAlignment="1" applyProtection="1">
      <alignment horizontal="right" vertical="center" wrapText="1"/>
      <protection locked="0"/>
    </xf>
    <xf numFmtId="0" fontId="68" fillId="0" borderId="0" xfId="0" applyFont="1" applyAlignment="1">
      <alignment vertical="center" wrapText="1"/>
    </xf>
    <xf numFmtId="0" fontId="16" fillId="0" borderId="32" xfId="0" applyFont="1" applyBorder="1" applyAlignment="1">
      <alignment vertical="center"/>
    </xf>
    <xf numFmtId="165" fontId="15" fillId="0" borderId="7" xfId="0" applyNumberFormat="1" applyFont="1" applyBorder="1" applyAlignment="1" applyProtection="1">
      <alignment horizontal="right" vertical="center" wrapText="1"/>
      <protection locked="0"/>
    </xf>
    <xf numFmtId="165" fontId="15" fillId="0" borderId="8" xfId="0" applyNumberFormat="1" applyFont="1" applyBorder="1" applyAlignment="1" applyProtection="1">
      <alignment horizontal="right" vertical="center" wrapText="1"/>
      <protection locked="0"/>
    </xf>
    <xf numFmtId="165" fontId="15" fillId="0" borderId="32" xfId="0" applyNumberFormat="1" applyFont="1" applyBorder="1" applyAlignment="1" applyProtection="1">
      <alignment horizontal="right" vertical="center" wrapText="1"/>
      <protection locked="0"/>
    </xf>
    <xf numFmtId="0" fontId="18" fillId="0" borderId="32" xfId="0" applyFont="1" applyBorder="1" applyAlignment="1">
      <alignment horizontal="left" vertical="center" indent="2"/>
    </xf>
    <xf numFmtId="165" fontId="19" fillId="0" borderId="7" xfId="0" applyNumberFormat="1" applyFont="1" applyBorder="1" applyAlignment="1" applyProtection="1">
      <alignment horizontal="right" vertical="center" wrapText="1"/>
      <protection locked="0"/>
    </xf>
    <xf numFmtId="165" fontId="19" fillId="0" borderId="8" xfId="0" applyNumberFormat="1" applyFont="1" applyBorder="1" applyAlignment="1" applyProtection="1">
      <alignment horizontal="right" vertical="center" wrapText="1"/>
      <protection locked="0"/>
    </xf>
    <xf numFmtId="165" fontId="19" fillId="0" borderId="32" xfId="0" applyNumberFormat="1" applyFont="1" applyBorder="1" applyAlignment="1" applyProtection="1">
      <alignment horizontal="right" vertical="center" wrapText="1"/>
      <protection locked="0"/>
    </xf>
    <xf numFmtId="0" fontId="97" fillId="0" borderId="0" xfId="0" applyFont="1" applyAlignment="1">
      <alignment vertical="center" wrapText="1"/>
    </xf>
    <xf numFmtId="0" fontId="16" fillId="0" borderId="32" xfId="0" applyFont="1" applyBorder="1" applyAlignment="1">
      <alignment horizontal="left" vertical="center"/>
    </xf>
    <xf numFmtId="0" fontId="16" fillId="0" borderId="48" xfId="0" applyFont="1" applyBorder="1" applyAlignment="1">
      <alignment vertical="center"/>
    </xf>
    <xf numFmtId="165" fontId="17" fillId="0" borderId="10" xfId="0" applyNumberFormat="1" applyFont="1" applyBorder="1" applyAlignment="1">
      <alignment horizontal="right" vertical="center" wrapText="1"/>
    </xf>
    <xf numFmtId="0" fontId="17" fillId="0" borderId="25" xfId="1" applyFont="1" applyBorder="1" applyAlignment="1">
      <alignment horizontal="left" vertical="center" wrapText="1"/>
    </xf>
    <xf numFmtId="165" fontId="17" fillId="0" borderId="25" xfId="0" applyNumberFormat="1" applyFont="1" applyBorder="1" applyAlignment="1" applyProtection="1">
      <alignment horizontal="center" vertical="center" wrapText="1"/>
      <protection locked="0"/>
    </xf>
    <xf numFmtId="165" fontId="17" fillId="0" borderId="1" xfId="0" applyNumberFormat="1" applyFont="1" applyBorder="1" applyAlignment="1" applyProtection="1">
      <alignment horizontal="right" vertical="center" wrapText="1"/>
      <protection locked="0"/>
    </xf>
    <xf numFmtId="165" fontId="17" fillId="0" borderId="2" xfId="0" applyNumberFormat="1" applyFont="1" applyBorder="1" applyAlignment="1" applyProtection="1">
      <alignment horizontal="right" vertical="center" wrapText="1"/>
      <protection locked="0"/>
    </xf>
    <xf numFmtId="165" fontId="17" fillId="0" borderId="25" xfId="0" applyNumberFormat="1" applyFont="1" applyBorder="1" applyAlignment="1" applyProtection="1">
      <alignment horizontal="right" vertical="center" wrapText="1"/>
      <protection locked="0"/>
    </xf>
    <xf numFmtId="0" fontId="87" fillId="0" borderId="0" xfId="0" applyFont="1" applyAlignment="1">
      <alignment vertical="center" wrapText="1"/>
    </xf>
    <xf numFmtId="165" fontId="0" fillId="0" borderId="1" xfId="0" applyNumberFormat="1" applyBorder="1" applyAlignment="1" applyProtection="1">
      <alignment horizontal="right" vertical="center" wrapText="1"/>
      <protection locked="0"/>
    </xf>
    <xf numFmtId="165" fontId="0" fillId="0" borderId="2" xfId="0" applyNumberFormat="1" applyBorder="1" applyAlignment="1" applyProtection="1">
      <alignment horizontal="right" vertical="center" wrapText="1"/>
      <protection locked="0"/>
    </xf>
    <xf numFmtId="165" fontId="0" fillId="0" borderId="25" xfId="0" applyNumberFormat="1" applyBorder="1" applyAlignment="1" applyProtection="1">
      <alignment horizontal="right" vertical="center" wrapText="1"/>
      <protection locked="0"/>
    </xf>
    <xf numFmtId="0" fontId="96" fillId="0" borderId="47" xfId="0" applyFont="1" applyBorder="1" applyAlignment="1">
      <alignment horizontal="center" vertical="center" wrapText="1"/>
    </xf>
    <xf numFmtId="0" fontId="17" fillId="0" borderId="47" xfId="1" applyFont="1" applyBorder="1" applyAlignment="1">
      <alignment horizontal="left" vertical="center" wrapText="1"/>
    </xf>
    <xf numFmtId="165" fontId="17" fillId="0" borderId="47" xfId="0" applyNumberFormat="1" applyFont="1" applyBorder="1" applyAlignment="1" applyProtection="1">
      <alignment horizontal="center" vertical="center" wrapText="1"/>
      <protection locked="0"/>
    </xf>
    <xf numFmtId="165" fontId="0" fillId="0" borderId="67" xfId="0" applyNumberFormat="1" applyBorder="1" applyAlignment="1" applyProtection="1">
      <alignment horizontal="right" vertical="center" wrapText="1"/>
      <protection locked="0"/>
    </xf>
    <xf numFmtId="165" fontId="0" fillId="0" borderId="57" xfId="0" applyNumberFormat="1" applyBorder="1" applyAlignment="1" applyProtection="1">
      <alignment horizontal="right" vertical="center" wrapText="1"/>
      <protection locked="0"/>
    </xf>
    <xf numFmtId="165" fontId="0" fillId="0" borderId="47" xfId="0" applyNumberFormat="1" applyBorder="1" applyAlignment="1" applyProtection="1">
      <alignment horizontal="right" vertical="center" wrapText="1"/>
      <protection locked="0"/>
    </xf>
    <xf numFmtId="165" fontId="28" fillId="0" borderId="25" xfId="0" applyNumberFormat="1" applyFont="1" applyBorder="1" applyAlignment="1" applyProtection="1">
      <alignment horizontal="right" vertical="center" wrapText="1" indent="1"/>
      <protection locked="0"/>
    </xf>
    <xf numFmtId="0" fontId="0" fillId="0" borderId="32" xfId="1" applyFont="1" applyBorder="1" applyAlignment="1">
      <alignment horizontal="left" vertical="center" wrapText="1"/>
    </xf>
    <xf numFmtId="0" fontId="0" fillId="0" borderId="33" xfId="1" applyFont="1" applyBorder="1" applyAlignment="1">
      <alignment horizontal="center" vertical="center" wrapText="1"/>
    </xf>
    <xf numFmtId="165" fontId="0" fillId="0" borderId="7" xfId="1" applyNumberFormat="1" applyFont="1" applyBorder="1" applyAlignment="1" applyProtection="1">
      <alignment horizontal="right" vertical="center" wrapText="1"/>
      <protection locked="0"/>
    </xf>
    <xf numFmtId="165" fontId="0" fillId="0" borderId="8" xfId="1" applyNumberFormat="1" applyFont="1" applyBorder="1" applyAlignment="1" applyProtection="1">
      <alignment horizontal="right" vertical="center" wrapText="1"/>
      <protection locked="0"/>
    </xf>
    <xf numFmtId="165" fontId="0" fillId="0" borderId="32" xfId="1" applyNumberFormat="1" applyFont="1" applyBorder="1" applyAlignment="1" applyProtection="1">
      <alignment horizontal="right" vertical="center" wrapText="1"/>
      <protection locked="0"/>
    </xf>
    <xf numFmtId="0" fontId="23" fillId="0" borderId="32" xfId="1" applyFont="1" applyBorder="1" applyAlignment="1">
      <alignment horizontal="left" vertical="center" wrapText="1" indent="4"/>
    </xf>
    <xf numFmtId="0" fontId="23" fillId="0" borderId="32" xfId="1" applyFont="1" applyBorder="1" applyAlignment="1">
      <alignment horizontal="left" vertical="center" wrapText="1" indent="1"/>
    </xf>
    <xf numFmtId="0" fontId="23" fillId="0" borderId="33" xfId="1" applyFont="1" applyBorder="1" applyAlignment="1">
      <alignment horizontal="center" vertical="center" wrapText="1"/>
    </xf>
    <xf numFmtId="0" fontId="23" fillId="0" borderId="48" xfId="1" applyFont="1" applyBorder="1" applyAlignment="1">
      <alignment horizontal="left" vertical="center" wrapText="1" indent="6"/>
    </xf>
    <xf numFmtId="0" fontId="23" fillId="0" borderId="65" xfId="1" applyFont="1" applyBorder="1" applyAlignment="1">
      <alignment horizontal="center" vertical="center" wrapText="1"/>
    </xf>
    <xf numFmtId="165" fontId="0" fillId="0" borderId="10" xfId="1" applyNumberFormat="1" applyFont="1" applyBorder="1" applyAlignment="1" applyProtection="1">
      <alignment horizontal="right" vertical="center" wrapText="1"/>
      <protection locked="0"/>
    </xf>
    <xf numFmtId="165" fontId="0" fillId="0" borderId="11" xfId="1" applyNumberFormat="1" applyFont="1" applyBorder="1" applyAlignment="1" applyProtection="1">
      <alignment horizontal="right" vertical="center" wrapText="1"/>
      <protection locked="0"/>
    </xf>
    <xf numFmtId="165" fontId="0" fillId="0" borderId="48" xfId="1" applyNumberFormat="1" applyFont="1" applyBorder="1" applyAlignment="1" applyProtection="1">
      <alignment horizontal="right" vertical="center" wrapText="1"/>
      <protection locked="0"/>
    </xf>
    <xf numFmtId="0" fontId="95" fillId="0" borderId="25" xfId="0" applyFont="1" applyBorder="1" applyAlignment="1">
      <alignment horizontal="center" vertical="center" wrapText="1"/>
    </xf>
    <xf numFmtId="0" fontId="17" fillId="0" borderId="62" xfId="1" applyFont="1" applyBorder="1" applyAlignment="1">
      <alignment horizontal="center" vertical="center" wrapText="1"/>
    </xf>
    <xf numFmtId="165" fontId="17" fillId="0" borderId="1" xfId="1" applyNumberFormat="1" applyFont="1" applyBorder="1" applyAlignment="1">
      <alignment horizontal="right" vertical="center" wrapText="1"/>
    </xf>
    <xf numFmtId="165" fontId="17" fillId="0" borderId="2" xfId="1" applyNumberFormat="1" applyFont="1" applyBorder="1" applyAlignment="1">
      <alignment horizontal="right" vertical="center" wrapText="1"/>
    </xf>
    <xf numFmtId="165" fontId="17" fillId="0" borderId="25" xfId="1" applyNumberFormat="1" applyFont="1" applyBorder="1" applyAlignment="1">
      <alignment horizontal="right" vertical="center" wrapText="1"/>
    </xf>
    <xf numFmtId="0" fontId="17" fillId="0" borderId="25" xfId="1" applyFont="1" applyBorder="1" applyAlignment="1">
      <alignment horizontal="center" vertical="center" wrapText="1"/>
    </xf>
    <xf numFmtId="0" fontId="96" fillId="0" borderId="0" xfId="0" applyFont="1" applyAlignment="1">
      <alignment horizontal="center" vertical="center" wrapText="1"/>
    </xf>
    <xf numFmtId="0" fontId="17" fillId="0" borderId="0" xfId="1" applyFont="1" applyAlignment="1">
      <alignment horizontal="left" vertical="center" wrapText="1"/>
    </xf>
    <xf numFmtId="0" fontId="17" fillId="0" borderId="0" xfId="1" applyFont="1" applyAlignment="1">
      <alignment horizontal="center" vertical="center" wrapText="1"/>
    </xf>
    <xf numFmtId="165" fontId="17" fillId="0" borderId="0" xfId="1" applyNumberFormat="1" applyFont="1" applyAlignment="1">
      <alignment horizontal="right" vertical="center" wrapText="1" indent="1"/>
    </xf>
    <xf numFmtId="165" fontId="96" fillId="0" borderId="24" xfId="1" applyNumberFormat="1" applyFont="1" applyBorder="1" applyAlignment="1">
      <alignment vertical="center"/>
    </xf>
    <xf numFmtId="0" fontId="13" fillId="0" borderId="29" xfId="1" applyFont="1" applyBorder="1" applyAlignment="1">
      <alignment horizontal="center" vertical="center" wrapText="1"/>
    </xf>
    <xf numFmtId="0" fontId="94" fillId="0" borderId="25" xfId="1" applyFont="1" applyBorder="1" applyAlignment="1">
      <alignment horizontal="center" vertical="center" wrapText="1"/>
    </xf>
    <xf numFmtId="0" fontId="94" fillId="0" borderId="1" xfId="1" applyFont="1" applyBorder="1" applyAlignment="1">
      <alignment horizontal="center" vertical="center" wrapText="1"/>
    </xf>
    <xf numFmtId="0" fontId="94" fillId="0" borderId="2" xfId="1" applyFont="1" applyBorder="1" applyAlignment="1">
      <alignment horizontal="center" vertical="center" wrapText="1"/>
    </xf>
    <xf numFmtId="49" fontId="15" fillId="0" borderId="36" xfId="1" applyNumberFormat="1" applyFont="1" applyBorder="1" applyAlignment="1">
      <alignment horizontal="center" vertical="center" wrapText="1"/>
    </xf>
    <xf numFmtId="0" fontId="15" fillId="0" borderId="36" xfId="1" applyFont="1" applyBorder="1" applyAlignment="1">
      <alignment horizontal="left" vertical="center" wrapText="1" indent="1"/>
    </xf>
    <xf numFmtId="0" fontId="15" fillId="0" borderId="36" xfId="1" applyFont="1" applyBorder="1" applyAlignment="1">
      <alignment horizontal="center" vertical="center" wrapText="1"/>
    </xf>
    <xf numFmtId="165" fontId="15" fillId="0" borderId="4" xfId="1" applyNumberFormat="1" applyFont="1" applyBorder="1" applyAlignment="1" applyProtection="1">
      <alignment vertical="center" wrapText="1"/>
      <protection locked="0"/>
    </xf>
    <xf numFmtId="165" fontId="15" fillId="0" borderId="5" xfId="1" applyNumberFormat="1" applyFont="1" applyBorder="1" applyAlignment="1" applyProtection="1">
      <alignment vertical="center" wrapText="1"/>
      <protection locked="0"/>
    </xf>
    <xf numFmtId="165" fontId="15" fillId="0" borderId="36" xfId="1" applyNumberFormat="1" applyFont="1" applyBorder="1" applyAlignment="1" applyProtection="1">
      <alignment vertical="center" wrapText="1"/>
      <protection locked="0"/>
    </xf>
    <xf numFmtId="49" fontId="15" fillId="0" borderId="32" xfId="1" applyNumberFormat="1" applyFont="1" applyBorder="1" applyAlignment="1">
      <alignment horizontal="center" vertical="center" wrapText="1"/>
    </xf>
    <xf numFmtId="0" fontId="15" fillId="0" borderId="32" xfId="1" applyFont="1" applyBorder="1" applyAlignment="1">
      <alignment horizontal="left" vertical="center" wrapText="1" indent="1"/>
    </xf>
    <xf numFmtId="0" fontId="15" fillId="0" borderId="32" xfId="1" applyFont="1" applyBorder="1" applyAlignment="1">
      <alignment horizontal="center" vertical="center" wrapText="1"/>
    </xf>
    <xf numFmtId="165" fontId="15" fillId="0" borderId="7" xfId="1" applyNumberFormat="1" applyFont="1" applyBorder="1" applyAlignment="1" applyProtection="1">
      <alignment vertical="center" wrapText="1"/>
      <protection locked="0"/>
    </xf>
    <xf numFmtId="165" fontId="15" fillId="0" borderId="8" xfId="1" applyNumberFormat="1" applyFont="1" applyBorder="1" applyAlignment="1" applyProtection="1">
      <alignment vertical="center" wrapText="1"/>
      <protection locked="0"/>
    </xf>
    <xf numFmtId="49" fontId="17" fillId="0" borderId="32" xfId="1" applyNumberFormat="1" applyFont="1" applyBorder="1" applyAlignment="1">
      <alignment horizontal="center" vertical="center" wrapText="1"/>
    </xf>
    <xf numFmtId="0" fontId="13" fillId="0" borderId="32" xfId="1" applyFont="1" applyBorder="1" applyAlignment="1">
      <alignment vertical="center" wrapText="1"/>
    </xf>
    <xf numFmtId="0" fontId="17" fillId="0" borderId="32" xfId="1" applyFont="1" applyBorder="1" applyAlignment="1">
      <alignment horizontal="center" vertical="center" wrapText="1"/>
    </xf>
    <xf numFmtId="165" fontId="17" fillId="0" borderId="7" xfId="1" applyNumberFormat="1" applyFont="1" applyBorder="1" applyAlignment="1" applyProtection="1">
      <alignment vertical="center" wrapText="1"/>
      <protection locked="0"/>
    </xf>
    <xf numFmtId="165" fontId="17" fillId="0" borderId="8" xfId="1" applyNumberFormat="1" applyFont="1" applyBorder="1" applyAlignment="1" applyProtection="1">
      <alignment vertical="center" wrapText="1"/>
      <protection locked="0"/>
    </xf>
    <xf numFmtId="165" fontId="17" fillId="0" borderId="32" xfId="1" applyNumberFormat="1" applyFont="1" applyBorder="1" applyAlignment="1" applyProtection="1">
      <alignment vertical="center" wrapText="1"/>
      <protection locked="0"/>
    </xf>
    <xf numFmtId="165" fontId="15" fillId="0" borderId="32" xfId="1" applyNumberFormat="1" applyFont="1" applyBorder="1" applyAlignment="1" applyProtection="1">
      <alignment vertical="center" wrapText="1"/>
      <protection locked="0"/>
    </xf>
    <xf numFmtId="0" fontId="19" fillId="0" borderId="0" xfId="0" applyFont="1" applyAlignment="1">
      <alignment vertical="center" wrapText="1"/>
    </xf>
    <xf numFmtId="49" fontId="15" fillId="0" borderId="48" xfId="1" applyNumberFormat="1" applyFont="1" applyBorder="1" applyAlignment="1">
      <alignment horizontal="center" vertical="center" wrapText="1"/>
    </xf>
    <xf numFmtId="0" fontId="15" fillId="0" borderId="48" xfId="1" applyFont="1" applyBorder="1" applyAlignment="1">
      <alignment horizontal="left" vertical="center" wrapText="1" indent="1"/>
    </xf>
    <xf numFmtId="0" fontId="15" fillId="0" borderId="48" xfId="1" applyFont="1" applyBorder="1" applyAlignment="1">
      <alignment horizontal="center" vertical="center" wrapText="1"/>
    </xf>
    <xf numFmtId="165" fontId="15" fillId="0" borderId="10" xfId="1" applyNumberFormat="1" applyFont="1" applyBorder="1" applyAlignment="1" applyProtection="1">
      <alignment vertical="center" wrapText="1"/>
      <protection locked="0"/>
    </xf>
    <xf numFmtId="165" fontId="15" fillId="0" borderId="11" xfId="1" applyNumberFormat="1" applyFont="1" applyBorder="1" applyAlignment="1" applyProtection="1">
      <alignment vertical="center" wrapText="1"/>
      <protection locked="0"/>
    </xf>
    <xf numFmtId="165" fontId="15" fillId="0" borderId="48" xfId="1" applyNumberFormat="1" applyFont="1" applyBorder="1" applyAlignment="1" applyProtection="1">
      <alignment vertical="center" wrapText="1"/>
      <protection locked="0"/>
    </xf>
    <xf numFmtId="49" fontId="17" fillId="0" borderId="25" xfId="1" applyNumberFormat="1" applyFont="1" applyBorder="1" applyAlignment="1">
      <alignment horizontal="center" vertical="center" wrapText="1"/>
    </xf>
    <xf numFmtId="0" fontId="13" fillId="0" borderId="25" xfId="1" applyFont="1" applyBorder="1" applyAlignment="1">
      <alignment horizontal="left" vertical="center" wrapText="1" indent="1"/>
    </xf>
    <xf numFmtId="165" fontId="17" fillId="0" borderId="1" xfId="1" applyNumberFormat="1" applyFont="1" applyBorder="1" applyAlignment="1" applyProtection="1">
      <alignment vertical="center" wrapText="1"/>
      <protection locked="0"/>
    </xf>
    <xf numFmtId="165" fontId="17" fillId="0" borderId="25" xfId="1" applyNumberFormat="1" applyFont="1" applyBorder="1" applyAlignment="1" applyProtection="1">
      <alignment vertical="center" wrapText="1"/>
      <protection locked="0"/>
    </xf>
    <xf numFmtId="0" fontId="17" fillId="0" borderId="25" xfId="1" applyFont="1" applyBorder="1" applyAlignment="1">
      <alignment horizontal="left" vertical="center" wrapText="1" indent="1"/>
    </xf>
    <xf numFmtId="165" fontId="17" fillId="0" borderId="1" xfId="1" applyNumberFormat="1" applyFont="1" applyBorder="1" applyAlignment="1">
      <alignment vertical="center" wrapText="1"/>
    </xf>
    <xf numFmtId="165" fontId="17" fillId="0" borderId="25" xfId="1" applyNumberFormat="1" applyFont="1" applyBorder="1" applyAlignment="1">
      <alignment vertical="center" wrapText="1"/>
    </xf>
    <xf numFmtId="0" fontId="0" fillId="0" borderId="36" xfId="1" applyFont="1" applyBorder="1" applyAlignment="1">
      <alignment horizontal="center" vertical="center" wrapText="1"/>
    </xf>
    <xf numFmtId="0" fontId="17" fillId="0" borderId="32" xfId="1" applyFont="1" applyBorder="1" applyAlignment="1">
      <alignment horizontal="left" vertical="center" wrapText="1" indent="1"/>
    </xf>
    <xf numFmtId="0" fontId="17" fillId="0" borderId="56" xfId="1" applyFont="1" applyBorder="1" applyAlignment="1">
      <alignment horizontal="center" vertical="center" wrapText="1"/>
    </xf>
    <xf numFmtId="165" fontId="17" fillId="0" borderId="7" xfId="1" applyNumberFormat="1" applyFont="1" applyBorder="1" applyAlignment="1">
      <alignment vertical="center" wrapText="1"/>
    </xf>
    <xf numFmtId="165" fontId="17" fillId="0" borderId="8" xfId="1" applyNumberFormat="1" applyFont="1" applyBorder="1" applyAlignment="1">
      <alignment vertical="center" wrapText="1"/>
    </xf>
    <xf numFmtId="165" fontId="17" fillId="0" borderId="32" xfId="1" applyNumberFormat="1" applyFont="1" applyBorder="1" applyAlignment="1">
      <alignment vertical="center" wrapText="1"/>
    </xf>
    <xf numFmtId="0" fontId="17" fillId="0" borderId="47" xfId="1" applyFont="1" applyBorder="1" applyAlignment="1">
      <alignment horizontal="center" vertical="center" wrapText="1"/>
    </xf>
    <xf numFmtId="0" fontId="17" fillId="0" borderId="47" xfId="1" applyFont="1" applyBorder="1" applyAlignment="1">
      <alignment horizontal="left" vertical="center" wrapText="1" indent="1"/>
    </xf>
    <xf numFmtId="165" fontId="17" fillId="0" borderId="67" xfId="1" applyNumberFormat="1" applyFont="1" applyBorder="1" applyAlignment="1">
      <alignment vertical="center" wrapText="1"/>
    </xf>
    <xf numFmtId="165" fontId="17" fillId="0" borderId="57" xfId="1" applyNumberFormat="1" applyFont="1" applyBorder="1" applyAlignment="1">
      <alignment vertical="center" wrapText="1"/>
    </xf>
    <xf numFmtId="165" fontId="17" fillId="0" borderId="47" xfId="1" applyNumberFormat="1" applyFont="1" applyBorder="1" applyAlignment="1">
      <alignment vertical="center" wrapText="1"/>
    </xf>
    <xf numFmtId="49" fontId="89" fillId="0" borderId="0" xfId="0" applyNumberFormat="1" applyFont="1" applyAlignment="1">
      <alignment horizontal="center" vertical="center" wrapText="1"/>
    </xf>
    <xf numFmtId="0" fontId="14" fillId="0" borderId="0" xfId="1" applyFont="1" applyAlignment="1">
      <alignment horizontal="left" vertical="center" wrapText="1" indent="1"/>
    </xf>
    <xf numFmtId="165" fontId="89" fillId="0" borderId="0" xfId="0" applyNumberFormat="1" applyFont="1" applyAlignment="1" applyProtection="1">
      <alignment horizontal="right" vertical="center" wrapText="1" indent="1"/>
      <protection locked="0"/>
    </xf>
    <xf numFmtId="0" fontId="0" fillId="0" borderId="0" xfId="0" applyAlignment="1">
      <alignment horizontal="left" vertical="center" wrapText="1"/>
    </xf>
    <xf numFmtId="0" fontId="96" fillId="0" borderId="32" xfId="0" applyFont="1" applyBorder="1" applyAlignment="1">
      <alignment horizontal="center" vertical="center" wrapText="1"/>
    </xf>
    <xf numFmtId="0" fontId="57" fillId="0" borderId="32" xfId="0" applyFont="1" applyBorder="1" applyAlignment="1">
      <alignment horizontal="left" vertical="center" wrapText="1"/>
    </xf>
    <xf numFmtId="0" fontId="57" fillId="0" borderId="32" xfId="0" applyFont="1" applyBorder="1" applyAlignment="1">
      <alignment vertical="center" wrapText="1"/>
    </xf>
    <xf numFmtId="0" fontId="67" fillId="0" borderId="32" xfId="0" applyFont="1" applyBorder="1" applyAlignment="1">
      <alignment horizontal="center" vertical="center" wrapText="1"/>
    </xf>
    <xf numFmtId="165" fontId="67" fillId="0" borderId="32" xfId="0" applyNumberFormat="1" applyFont="1" applyBorder="1" applyAlignment="1">
      <alignment horizontal="right" vertical="center" wrapText="1"/>
    </xf>
    <xf numFmtId="165" fontId="17" fillId="0" borderId="48" xfId="0" applyNumberFormat="1" applyFont="1" applyBorder="1" applyAlignment="1">
      <alignment horizontal="right" vertical="center" wrapText="1"/>
    </xf>
    <xf numFmtId="165" fontId="19" fillId="0" borderId="48" xfId="0" applyNumberFormat="1" applyFont="1" applyBorder="1" applyAlignment="1" applyProtection="1">
      <alignment horizontal="right" vertical="center" wrapText="1"/>
      <protection locked="0"/>
    </xf>
    <xf numFmtId="0" fontId="96" fillId="0" borderId="25" xfId="1" applyFont="1" applyBorder="1" applyAlignment="1">
      <alignment horizontal="left" vertical="center" wrapText="1"/>
    </xf>
    <xf numFmtId="0" fontId="96" fillId="0" borderId="47" xfId="1" applyFont="1" applyBorder="1" applyAlignment="1">
      <alignment horizontal="left" vertical="center" wrapText="1"/>
    </xf>
    <xf numFmtId="0" fontId="95" fillId="0" borderId="32" xfId="1" applyFont="1" applyBorder="1" applyAlignment="1">
      <alignment horizontal="left" vertical="center" wrapText="1"/>
    </xf>
    <xf numFmtId="0" fontId="11" fillId="0" borderId="33" xfId="1" applyFont="1" applyBorder="1" applyAlignment="1">
      <alignment horizontal="center" vertical="center" wrapText="1"/>
    </xf>
    <xf numFmtId="165" fontId="11" fillId="0" borderId="32" xfId="1" applyNumberFormat="1" applyFont="1" applyBorder="1" applyAlignment="1" applyProtection="1">
      <alignment horizontal="right" vertical="center" wrapText="1"/>
      <protection locked="0"/>
    </xf>
    <xf numFmtId="0" fontId="114" fillId="0" borderId="32" xfId="1" applyFont="1" applyBorder="1" applyAlignment="1">
      <alignment horizontal="left" vertical="center" wrapText="1" indent="4"/>
    </xf>
    <xf numFmtId="0" fontId="114" fillId="0" borderId="32" xfId="1" applyFont="1" applyBorder="1" applyAlignment="1">
      <alignment horizontal="left" vertical="center" wrapText="1" indent="1"/>
    </xf>
    <xf numFmtId="165" fontId="23" fillId="0" borderId="32" xfId="1" applyNumberFormat="1" applyFont="1" applyBorder="1" applyAlignment="1" applyProtection="1">
      <alignment horizontal="right" vertical="center" wrapText="1"/>
      <protection locked="0"/>
    </xf>
    <xf numFmtId="0" fontId="114" fillId="0" borderId="48" xfId="1" applyFont="1" applyBorder="1" applyAlignment="1">
      <alignment horizontal="left" vertical="center" wrapText="1" indent="6"/>
    </xf>
    <xf numFmtId="165" fontId="23" fillId="0" borderId="48" xfId="1" applyNumberFormat="1" applyFont="1" applyBorder="1" applyAlignment="1" applyProtection="1">
      <alignment horizontal="right" vertical="center" wrapText="1"/>
      <protection locked="0"/>
    </xf>
    <xf numFmtId="49" fontId="68" fillId="0" borderId="36" xfId="1" applyNumberFormat="1" applyFont="1" applyBorder="1" applyAlignment="1">
      <alignment horizontal="center" vertical="center" wrapText="1"/>
    </xf>
    <xf numFmtId="0" fontId="68" fillId="0" borderId="36" xfId="1" applyFont="1" applyBorder="1" applyAlignment="1">
      <alignment horizontal="left" vertical="center" wrapText="1" indent="1"/>
    </xf>
    <xf numFmtId="0" fontId="68" fillId="0" borderId="36" xfId="1" applyFont="1" applyBorder="1" applyAlignment="1">
      <alignment horizontal="center" vertical="center" wrapText="1"/>
    </xf>
    <xf numFmtId="165" fontId="68" fillId="0" borderId="36" xfId="1" applyNumberFormat="1" applyFont="1" applyBorder="1" applyAlignment="1" applyProtection="1">
      <alignment vertical="center" wrapText="1"/>
      <protection locked="0"/>
    </xf>
    <xf numFmtId="49" fontId="68" fillId="0" borderId="32" xfId="1" applyNumberFormat="1" applyFont="1" applyBorder="1" applyAlignment="1">
      <alignment horizontal="center" vertical="center" wrapText="1"/>
    </xf>
    <xf numFmtId="0" fontId="68" fillId="0" borderId="32" xfId="1" applyFont="1" applyBorder="1" applyAlignment="1">
      <alignment horizontal="left" vertical="center" wrapText="1" indent="1"/>
    </xf>
    <xf numFmtId="0" fontId="68" fillId="0" borderId="32" xfId="1" applyFont="1" applyBorder="1" applyAlignment="1">
      <alignment horizontal="center" vertical="center" wrapText="1"/>
    </xf>
    <xf numFmtId="165" fontId="68" fillId="0" borderId="32" xfId="1" applyNumberFormat="1" applyFont="1" applyBorder="1" applyAlignment="1" applyProtection="1">
      <alignment vertical="center" wrapText="1"/>
      <protection locked="0"/>
    </xf>
    <xf numFmtId="49" fontId="67" fillId="0" borderId="32" xfId="1" applyNumberFormat="1" applyFont="1" applyBorder="1" applyAlignment="1">
      <alignment horizontal="center" vertical="center" wrapText="1"/>
    </xf>
    <xf numFmtId="0" fontId="67" fillId="0" borderId="32" xfId="1" applyFont="1" applyBorder="1" applyAlignment="1">
      <alignment vertical="center" wrapText="1"/>
    </xf>
    <xf numFmtId="0" fontId="67" fillId="0" borderId="32" xfId="1" applyFont="1" applyBorder="1" applyAlignment="1">
      <alignment horizontal="center" vertical="center" wrapText="1"/>
    </xf>
    <xf numFmtId="165" fontId="67" fillId="0" borderId="32" xfId="1" applyNumberFormat="1" applyFont="1" applyBorder="1" applyAlignment="1" applyProtection="1">
      <alignment vertical="center" wrapText="1"/>
      <protection locked="0"/>
    </xf>
    <xf numFmtId="49" fontId="67" fillId="0" borderId="48" xfId="1" applyNumberFormat="1" applyFont="1" applyBorder="1" applyAlignment="1">
      <alignment horizontal="center" vertical="center" wrapText="1"/>
    </xf>
    <xf numFmtId="0" fontId="67" fillId="0" borderId="48" xfId="1" applyFont="1" applyBorder="1" applyAlignment="1">
      <alignment horizontal="left" vertical="center" wrapText="1" indent="1"/>
    </xf>
    <xf numFmtId="0" fontId="67" fillId="0" borderId="48" xfId="1" applyFont="1" applyBorder="1" applyAlignment="1">
      <alignment horizontal="center" vertical="center" wrapText="1"/>
    </xf>
    <xf numFmtId="165" fontId="67" fillId="0" borderId="48" xfId="1" applyNumberFormat="1" applyFont="1" applyBorder="1" applyAlignment="1" applyProtection="1">
      <alignment vertical="center" wrapText="1"/>
      <protection locked="0"/>
    </xf>
    <xf numFmtId="49" fontId="67" fillId="0" borderId="25" xfId="1" applyNumberFormat="1" applyFont="1" applyBorder="1" applyAlignment="1">
      <alignment horizontal="center" vertical="center" wrapText="1"/>
    </xf>
    <xf numFmtId="0" fontId="67" fillId="0" borderId="25" xfId="1" applyFont="1" applyBorder="1" applyAlignment="1">
      <alignment horizontal="left" vertical="center" wrapText="1" indent="1"/>
    </xf>
    <xf numFmtId="0" fontId="67" fillId="0" borderId="25" xfId="1" applyFont="1" applyBorder="1" applyAlignment="1">
      <alignment horizontal="center" vertical="center" wrapText="1"/>
    </xf>
    <xf numFmtId="165" fontId="67" fillId="0" borderId="25" xfId="1" applyNumberFormat="1" applyFont="1" applyBorder="1" applyAlignment="1">
      <alignment vertical="center" wrapText="1"/>
    </xf>
    <xf numFmtId="0" fontId="67" fillId="0" borderId="32" xfId="1" applyFont="1" applyBorder="1" applyAlignment="1">
      <alignment horizontal="left" vertical="center" wrapText="1" indent="1"/>
    </xf>
    <xf numFmtId="0" fontId="67" fillId="0" borderId="56" xfId="1" applyFont="1" applyBorder="1" applyAlignment="1">
      <alignment horizontal="center" vertical="center" wrapText="1"/>
    </xf>
    <xf numFmtId="165" fontId="67" fillId="0" borderId="32" xfId="1" applyNumberFormat="1" applyFont="1" applyBorder="1" applyAlignment="1">
      <alignment vertical="center" wrapText="1"/>
    </xf>
    <xf numFmtId="0" fontId="67" fillId="0" borderId="47" xfId="1" applyFont="1" applyBorder="1" applyAlignment="1">
      <alignment horizontal="center" vertical="center" wrapText="1"/>
    </xf>
    <xf numFmtId="0" fontId="67" fillId="0" borderId="47" xfId="1" applyFont="1" applyBorder="1" applyAlignment="1">
      <alignment horizontal="left" vertical="center" wrapText="1" indent="1"/>
    </xf>
    <xf numFmtId="165" fontId="67" fillId="0" borderId="47" xfId="1" applyNumberFormat="1" applyFont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165" fontId="10" fillId="0" borderId="0" xfId="1" applyNumberFormat="1" applyFont="1" applyAlignment="1">
      <alignment horizontal="left" vertical="center"/>
    </xf>
    <xf numFmtId="165" fontId="17" fillId="0" borderId="25" xfId="0" applyNumberFormat="1" applyFont="1" applyBorder="1" applyAlignment="1">
      <alignment horizontal="center" vertical="center" wrapText="1"/>
    </xf>
    <xf numFmtId="0" fontId="20" fillId="0" borderId="25" xfId="51" applyFont="1" applyBorder="1" applyAlignment="1">
      <alignment horizontal="center" vertical="center" wrapText="1"/>
    </xf>
    <xf numFmtId="0" fontId="20" fillId="0" borderId="25" xfId="51" applyFont="1" applyBorder="1" applyAlignment="1">
      <alignment horizontal="center" vertical="center"/>
    </xf>
    <xf numFmtId="3" fontId="20" fillId="0" borderId="25" xfId="51" applyNumberFormat="1" applyFont="1" applyBorder="1" applyAlignment="1">
      <alignment horizontal="center" vertical="center" wrapText="1"/>
    </xf>
    <xf numFmtId="167" fontId="7" fillId="0" borderId="0" xfId="210" applyNumberFormat="1" applyFont="1" applyFill="1" applyAlignment="1" applyProtection="1">
      <alignment horizontal="right" vertical="center" indent="1"/>
    </xf>
    <xf numFmtId="0" fontId="61" fillId="0" borderId="54" xfId="176" applyFont="1" applyBorder="1" applyAlignment="1">
      <alignment horizontal="center" vertical="center" wrapText="1"/>
    </xf>
    <xf numFmtId="0" fontId="107" fillId="0" borderId="63" xfId="0" applyFont="1" applyBorder="1" applyAlignment="1">
      <alignment horizontal="center" vertical="center" wrapText="1"/>
    </xf>
    <xf numFmtId="0" fontId="107" fillId="0" borderId="64" xfId="0" applyFont="1" applyBorder="1" applyAlignment="1">
      <alignment horizontal="center" vertical="center" wrapText="1"/>
    </xf>
    <xf numFmtId="0" fontId="107" fillId="0" borderId="71" xfId="0" applyFont="1" applyBorder="1" applyAlignment="1">
      <alignment horizontal="center" vertical="center" wrapText="1"/>
    </xf>
    <xf numFmtId="0" fontId="107" fillId="0" borderId="24" xfId="0" applyFont="1" applyBorder="1" applyAlignment="1">
      <alignment horizontal="center" vertical="center" wrapText="1"/>
    </xf>
    <xf numFmtId="0" fontId="107" fillId="0" borderId="69" xfId="0" applyFont="1" applyBorder="1" applyAlignment="1">
      <alignment horizontal="center" vertical="center" wrapText="1"/>
    </xf>
    <xf numFmtId="0" fontId="13" fillId="0" borderId="61" xfId="1" applyFont="1" applyBorder="1" applyAlignment="1">
      <alignment horizontal="center" vertical="center" wrapText="1"/>
    </xf>
    <xf numFmtId="0" fontId="13" fillId="0" borderId="52" xfId="1" applyFont="1" applyBorder="1" applyAlignment="1">
      <alignment horizontal="center" vertical="center" wrapText="1"/>
    </xf>
    <xf numFmtId="0" fontId="13" fillId="0" borderId="73" xfId="1" applyFont="1" applyBorder="1" applyAlignment="1">
      <alignment horizontal="center" vertical="center" wrapText="1"/>
    </xf>
    <xf numFmtId="0" fontId="13" fillId="0" borderId="51" xfId="1" applyFont="1" applyBorder="1" applyAlignment="1">
      <alignment horizontal="center" vertical="center" wrapText="1"/>
    </xf>
    <xf numFmtId="165" fontId="10" fillId="0" borderId="0" xfId="1" applyNumberFormat="1" applyFont="1" applyAlignment="1">
      <alignment horizontal="left" vertical="center"/>
    </xf>
    <xf numFmtId="165" fontId="9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24" fillId="0" borderId="0" xfId="1" applyFont="1" applyAlignment="1">
      <alignment horizontal="center" vertical="center" wrapText="1"/>
    </xf>
    <xf numFmtId="165" fontId="60" fillId="0" borderId="0" xfId="0" applyNumberFormat="1" applyFont="1" applyAlignment="1">
      <alignment horizontal="center" vertical="center" wrapText="1"/>
    </xf>
    <xf numFmtId="165" fontId="17" fillId="0" borderId="25" xfId="0" applyNumberFormat="1" applyFont="1" applyBorder="1" applyAlignment="1">
      <alignment horizontal="center" vertical="center" wrapText="1"/>
    </xf>
    <xf numFmtId="165" fontId="24" fillId="0" borderId="20" xfId="0" applyNumberFormat="1" applyFont="1" applyBorder="1" applyAlignment="1">
      <alignment horizontal="center" vertical="center" wrapText="1"/>
    </xf>
    <xf numFmtId="165" fontId="24" fillId="0" borderId="62" xfId="0" applyNumberFormat="1" applyFont="1" applyBorder="1" applyAlignment="1">
      <alignment horizontal="center" vertical="center" wrapText="1"/>
    </xf>
    <xf numFmtId="165" fontId="24" fillId="0" borderId="21" xfId="0" applyNumberFormat="1" applyFont="1" applyBorder="1" applyAlignment="1">
      <alignment horizontal="center" vertical="center" wrapText="1"/>
    </xf>
    <xf numFmtId="0" fontId="20" fillId="0" borderId="25" xfId="51" applyFont="1" applyBorder="1" applyAlignment="1">
      <alignment horizontal="center" vertical="center" wrapText="1"/>
    </xf>
    <xf numFmtId="0" fontId="20" fillId="0" borderId="25" xfId="51" applyFont="1" applyBorder="1" applyAlignment="1">
      <alignment horizontal="center" vertical="center"/>
    </xf>
    <xf numFmtId="0" fontId="59" fillId="0" borderId="0" xfId="51" applyFont="1" applyAlignment="1">
      <alignment horizontal="center" vertical="center" wrapText="1"/>
    </xf>
    <xf numFmtId="3" fontId="20" fillId="0" borderId="25" xfId="51" applyNumberFormat="1" applyFont="1" applyBorder="1" applyAlignment="1">
      <alignment horizontal="center" vertical="center" wrapText="1"/>
    </xf>
    <xf numFmtId="165" fontId="59" fillId="0" borderId="0" xfId="0" applyNumberFormat="1" applyFont="1" applyFill="1" applyAlignment="1">
      <alignment horizontal="center" vertical="center" wrapText="1"/>
    </xf>
    <xf numFmtId="0" fontId="20" fillId="0" borderId="26" xfId="144" applyFont="1" applyFill="1" applyBorder="1" applyAlignment="1">
      <alignment horizontal="center" vertical="center" wrapText="1"/>
    </xf>
    <xf numFmtId="0" fontId="20" fillId="0" borderId="37" xfId="144" applyFont="1" applyFill="1" applyBorder="1" applyAlignment="1">
      <alignment horizontal="center" vertical="center" wrapText="1"/>
    </xf>
    <xf numFmtId="0" fontId="20" fillId="0" borderId="81" xfId="144" applyFont="1" applyFill="1" applyBorder="1" applyAlignment="1">
      <alignment horizontal="center" vertical="center" wrapText="1"/>
    </xf>
    <xf numFmtId="0" fontId="20" fillId="0" borderId="14" xfId="144" applyFont="1" applyFill="1" applyBorder="1" applyAlignment="1">
      <alignment horizontal="center" vertical="center" wrapText="1"/>
    </xf>
    <xf numFmtId="0" fontId="20" fillId="0" borderId="8" xfId="144" applyFont="1" applyFill="1" applyBorder="1" applyAlignment="1">
      <alignment horizontal="center" vertical="center" wrapText="1"/>
    </xf>
    <xf numFmtId="0" fontId="20" fillId="0" borderId="18" xfId="144" applyFont="1" applyFill="1" applyBorder="1" applyAlignment="1">
      <alignment horizontal="center" vertical="center" wrapText="1"/>
    </xf>
    <xf numFmtId="0" fontId="20" fillId="0" borderId="19" xfId="144" applyFont="1" applyFill="1" applyBorder="1" applyAlignment="1">
      <alignment horizontal="center" vertical="center" wrapText="1"/>
    </xf>
    <xf numFmtId="0" fontId="20" fillId="0" borderId="53" xfId="144" applyFont="1" applyFill="1" applyBorder="1" applyAlignment="1">
      <alignment horizontal="center" vertical="center" wrapText="1"/>
    </xf>
    <xf numFmtId="0" fontId="20" fillId="0" borderId="68" xfId="144" applyFont="1" applyFill="1" applyBorder="1" applyAlignment="1">
      <alignment horizontal="center" vertical="center" wrapText="1"/>
    </xf>
    <xf numFmtId="0" fontId="59" fillId="0" borderId="93" xfId="48" applyFont="1" applyBorder="1" applyAlignment="1">
      <alignment horizontal="center" vertical="center"/>
    </xf>
    <xf numFmtId="0" fontId="59" fillId="0" borderId="94" xfId="48" applyFont="1" applyBorder="1" applyAlignment="1">
      <alignment horizontal="center" vertical="center"/>
    </xf>
    <xf numFmtId="0" fontId="63" fillId="0" borderId="0" xfId="48" applyFont="1" applyBorder="1"/>
    <xf numFmtId="0" fontId="57" fillId="0" borderId="72" xfId="48" applyFont="1" applyBorder="1" applyAlignment="1">
      <alignment horizontal="left" vertical="center"/>
    </xf>
    <xf numFmtId="0" fontId="57" fillId="0" borderId="2" xfId="48" applyFont="1" applyBorder="1" applyAlignment="1">
      <alignment horizontal="left" vertical="center"/>
    </xf>
    <xf numFmtId="0" fontId="57" fillId="0" borderId="101" xfId="48" applyFont="1" applyBorder="1" applyAlignment="1">
      <alignment vertical="center"/>
    </xf>
    <xf numFmtId="0" fontId="57" fillId="0" borderId="102" xfId="48" applyFont="1" applyBorder="1" applyAlignment="1">
      <alignment vertical="center"/>
    </xf>
    <xf numFmtId="0" fontId="112" fillId="0" borderId="0" xfId="48" applyFont="1" applyAlignment="1">
      <alignment horizontal="center" vertical="center" wrapText="1"/>
    </xf>
    <xf numFmtId="0" fontId="112" fillId="0" borderId="0" xfId="48" applyFont="1" applyAlignment="1">
      <alignment horizontal="center" vertical="center"/>
    </xf>
    <xf numFmtId="0" fontId="57" fillId="0" borderId="97" xfId="48" applyFont="1" applyBorder="1" applyAlignment="1">
      <alignment horizontal="center" vertical="center" wrapText="1"/>
    </xf>
    <xf numFmtId="0" fontId="0" fillId="0" borderId="80" xfId="0" applyFont="1" applyBorder="1" applyAlignment="1" applyProtection="1">
      <alignment horizontal="left" vertical="center"/>
      <protection locked="0"/>
    </xf>
    <xf numFmtId="0" fontId="0" fillId="0" borderId="78" xfId="0" applyFont="1" applyBorder="1" applyAlignment="1" applyProtection="1">
      <alignment horizontal="left" vertical="center"/>
      <protection locked="0"/>
    </xf>
    <xf numFmtId="0" fontId="0" fillId="0" borderId="79" xfId="0" applyFont="1" applyBorder="1" applyAlignment="1" applyProtection="1">
      <alignment horizontal="left" vertical="center"/>
      <protection locked="0"/>
    </xf>
    <xf numFmtId="0" fontId="0" fillId="0" borderId="20" xfId="0" applyFont="1" applyBorder="1" applyAlignment="1" applyProtection="1">
      <alignment horizontal="left" vertical="center" indent="1"/>
      <protection locked="0"/>
    </xf>
    <xf numFmtId="0" fontId="0" fillId="0" borderId="62" xfId="0" applyFont="1" applyBorder="1" applyAlignment="1" applyProtection="1">
      <alignment horizontal="left" vertical="center" indent="1"/>
      <protection locked="0"/>
    </xf>
    <xf numFmtId="0" fontId="0" fillId="0" borderId="21" xfId="0" applyFont="1" applyBorder="1" applyAlignment="1" applyProtection="1">
      <alignment horizontal="left" vertical="center" indent="1"/>
      <protection locked="0"/>
    </xf>
    <xf numFmtId="0" fontId="59" fillId="0" borderId="0" xfId="176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1" fillId="0" borderId="0" xfId="0" applyFont="1" applyAlignment="1">
      <alignment horizontal="center" vertical="center" wrapText="1"/>
    </xf>
    <xf numFmtId="0" fontId="62" fillId="0" borderId="0" xfId="0" applyFont="1" applyBorder="1" applyAlignment="1">
      <alignment horizontal="right"/>
    </xf>
    <xf numFmtId="165" fontId="57" fillId="0" borderId="1" xfId="67" applyNumberFormat="1" applyFont="1" applyBorder="1" applyAlignment="1">
      <alignment horizontal="center" vertical="center"/>
    </xf>
    <xf numFmtId="165" fontId="57" fillId="0" borderId="1" xfId="67" applyNumberFormat="1" applyFont="1" applyBorder="1" applyAlignment="1">
      <alignment vertical="center"/>
    </xf>
    <xf numFmtId="165" fontId="20" fillId="0" borderId="14" xfId="67" applyNumberFormat="1" applyFont="1" applyFill="1" applyBorder="1" applyAlignment="1">
      <alignment horizontal="center" vertical="center"/>
    </xf>
    <xf numFmtId="165" fontId="20" fillId="0" borderId="14" xfId="67" applyNumberFormat="1" applyFont="1" applyBorder="1" applyAlignment="1">
      <alignment horizontal="center" vertical="center"/>
    </xf>
    <xf numFmtId="165" fontId="20" fillId="0" borderId="14" xfId="67" applyNumberFormat="1" applyFont="1" applyBorder="1" applyAlignment="1">
      <alignment horizontal="center" vertical="center" wrapText="1"/>
    </xf>
    <xf numFmtId="165" fontId="20" fillId="0" borderId="14" xfId="67" applyNumberFormat="1" applyFont="1" applyBorder="1" applyAlignment="1">
      <alignment vertical="center" wrapText="1"/>
    </xf>
    <xf numFmtId="165" fontId="20" fillId="0" borderId="21" xfId="67" applyNumberFormat="1" applyFont="1" applyBorder="1" applyAlignment="1">
      <alignment horizontal="center" vertical="center" wrapText="1"/>
    </xf>
    <xf numFmtId="165" fontId="20" fillId="0" borderId="21" xfId="67" applyNumberFormat="1" applyFont="1" applyBorder="1" applyAlignment="1">
      <alignment vertical="center" wrapText="1"/>
    </xf>
    <xf numFmtId="165" fontId="20" fillId="0" borderId="73" xfId="67" applyNumberFormat="1" applyFont="1" applyFill="1" applyBorder="1" applyAlignment="1">
      <alignment horizontal="center" vertical="center"/>
    </xf>
    <xf numFmtId="165" fontId="20" fillId="0" borderId="49" xfId="67" applyNumberFormat="1" applyFont="1" applyFill="1" applyBorder="1" applyAlignment="1">
      <alignment horizontal="center" vertical="center"/>
    </xf>
    <xf numFmtId="165" fontId="20" fillId="0" borderId="15" xfId="67" applyNumberFormat="1" applyFont="1" applyBorder="1" applyAlignment="1">
      <alignment vertical="center" wrapText="1"/>
    </xf>
    <xf numFmtId="14" fontId="16" fillId="0" borderId="0" xfId="159" applyNumberFormat="1" applyFont="1" applyFill="1" applyBorder="1" applyAlignment="1">
      <alignment horizontal="left" vertical="center"/>
    </xf>
    <xf numFmtId="0" fontId="16" fillId="0" borderId="0" xfId="159" applyNumberFormat="1" applyFont="1" applyFill="1" applyBorder="1" applyAlignment="1">
      <alignment horizontal="left" vertical="center"/>
    </xf>
    <xf numFmtId="165" fontId="20" fillId="0" borderId="0" xfId="159" applyNumberFormat="1" applyFont="1" applyFill="1" applyBorder="1" applyAlignment="1">
      <alignment horizontal="left" vertical="center" wrapText="1"/>
    </xf>
    <xf numFmtId="165" fontId="16" fillId="0" borderId="0" xfId="159" applyNumberFormat="1" applyFont="1" applyFill="1" applyBorder="1" applyAlignment="1">
      <alignment horizontal="left" vertical="center" wrapText="1"/>
    </xf>
    <xf numFmtId="10" fontId="16" fillId="0" borderId="0" xfId="159" applyNumberFormat="1" applyFont="1" applyFill="1" applyBorder="1" applyAlignment="1">
      <alignment horizontal="left" vertical="center"/>
    </xf>
    <xf numFmtId="165" fontId="16" fillId="0" borderId="0" xfId="159" applyNumberFormat="1" applyFont="1" applyFill="1" applyBorder="1" applyAlignment="1">
      <alignment horizontal="right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24" fillId="0" borderId="0" xfId="0" applyFont="1" applyFill="1" applyAlignment="1" applyProtection="1">
      <alignment horizontal="center" vertical="center"/>
    </xf>
    <xf numFmtId="0" fontId="8" fillId="0" borderId="0" xfId="1" applyFont="1" applyAlignment="1">
      <alignment horizontal="center" vertical="center"/>
    </xf>
    <xf numFmtId="165" fontId="96" fillId="0" borderId="24" xfId="1" applyNumberFormat="1" applyFont="1" applyBorder="1" applyAlignment="1">
      <alignment horizontal="center" vertical="center"/>
    </xf>
    <xf numFmtId="0" fontId="60" fillId="0" borderId="0" xfId="0" applyFont="1" applyAlignment="1" applyProtection="1">
      <alignment horizontal="center" vertical="center" wrapText="1"/>
      <protection locked="0"/>
    </xf>
    <xf numFmtId="0" fontId="60" fillId="0" borderId="0" xfId="0" applyFont="1" applyAlignment="1" applyProtection="1">
      <alignment horizontal="center" vertical="center"/>
      <protection locked="0"/>
    </xf>
    <xf numFmtId="0" fontId="67" fillId="0" borderId="54" xfId="0" applyFont="1" applyBorder="1" applyAlignment="1">
      <alignment horizontal="center" vertical="center" wrapText="1"/>
    </xf>
    <xf numFmtId="0" fontId="67" fillId="0" borderId="63" xfId="0" applyFont="1" applyBorder="1" applyAlignment="1">
      <alignment horizontal="center" vertical="center" wrapText="1"/>
    </xf>
    <xf numFmtId="0" fontId="67" fillId="0" borderId="64" xfId="0" applyFont="1" applyBorder="1" applyAlignment="1">
      <alignment horizontal="center" vertical="center" wrapText="1"/>
    </xf>
    <xf numFmtId="0" fontId="8" fillId="0" borderId="0" xfId="169" applyFont="1" applyFill="1" applyAlignment="1" applyProtection="1">
      <alignment horizontal="center" vertical="center" wrapText="1"/>
    </xf>
    <xf numFmtId="0" fontId="8" fillId="0" borderId="0" xfId="169" applyFont="1" applyFill="1" applyAlignment="1" applyProtection="1">
      <alignment horizontal="center" vertical="center"/>
    </xf>
    <xf numFmtId="0" fontId="99" fillId="0" borderId="66" xfId="169" applyFont="1" applyFill="1" applyBorder="1" applyAlignment="1" applyProtection="1">
      <alignment horizontal="left" vertical="center" indent="1"/>
    </xf>
    <xf numFmtId="0" fontId="99" fillId="0" borderId="53" xfId="169" applyFont="1" applyFill="1" applyBorder="1" applyAlignment="1" applyProtection="1">
      <alignment horizontal="left" vertical="center" indent="1"/>
    </xf>
    <xf numFmtId="0" fontId="8" fillId="0" borderId="0" xfId="0" applyFont="1" applyFill="1" applyAlignment="1">
      <alignment horizontal="center" vertical="center" wrapText="1"/>
    </xf>
    <xf numFmtId="0" fontId="62" fillId="0" borderId="0" xfId="2" applyFont="1" applyBorder="1" applyAlignment="1">
      <alignment horizontal="right" vertical="center" wrapText="1"/>
    </xf>
    <xf numFmtId="0" fontId="20" fillId="0" borderId="13" xfId="2" applyFont="1" applyBorder="1" applyAlignment="1">
      <alignment horizontal="center" vertical="center" wrapText="1"/>
    </xf>
    <xf numFmtId="0" fontId="20" fillId="0" borderId="22" xfId="2" applyFont="1" applyBorder="1" applyAlignment="1">
      <alignment horizontal="center" vertical="center" wrapText="1"/>
    </xf>
    <xf numFmtId="0" fontId="20" fillId="0" borderId="14" xfId="2" applyFont="1" applyBorder="1" applyAlignment="1">
      <alignment horizontal="center" vertical="center" wrapText="1"/>
    </xf>
    <xf numFmtId="0" fontId="20" fillId="0" borderId="15" xfId="2" applyFont="1" applyBorder="1" applyAlignment="1">
      <alignment horizontal="center" vertical="center"/>
    </xf>
    <xf numFmtId="0" fontId="20" fillId="0" borderId="23" xfId="2" applyFont="1" applyBorder="1" applyAlignment="1">
      <alignment horizontal="center" vertical="center"/>
    </xf>
    <xf numFmtId="0" fontId="61" fillId="0" borderId="0" xfId="172" applyFont="1" applyFill="1" applyBorder="1" applyAlignment="1">
      <alignment horizontal="center" vertical="center" wrapText="1"/>
    </xf>
    <xf numFmtId="0" fontId="106" fillId="0" borderId="0" xfId="172" applyFont="1" applyFill="1" applyBorder="1" applyAlignment="1">
      <alignment horizontal="center" vertical="center" wrapText="1"/>
    </xf>
    <xf numFmtId="0" fontId="103" fillId="0" borderId="0" xfId="171" applyFont="1" applyAlignment="1">
      <alignment horizontal="center" vertical="center" wrapText="1"/>
    </xf>
    <xf numFmtId="0" fontId="103" fillId="0" borderId="0" xfId="171" applyFont="1" applyAlignment="1">
      <alignment horizontal="center" vertical="center"/>
    </xf>
    <xf numFmtId="0" fontId="103" fillId="0" borderId="0" xfId="171" applyFont="1" applyBorder="1" applyAlignment="1">
      <alignment horizontal="center" vertical="center"/>
    </xf>
    <xf numFmtId="0" fontId="8" fillId="0" borderId="0" xfId="1" applyFont="1" applyFill="1" applyAlignment="1" applyProtection="1">
      <alignment horizontal="center" wrapText="1"/>
    </xf>
    <xf numFmtId="0" fontId="8" fillId="0" borderId="0" xfId="1" applyFont="1" applyFill="1" applyAlignment="1" applyProtection="1">
      <alignment horizontal="center"/>
    </xf>
    <xf numFmtId="165" fontId="9" fillId="0" borderId="0" xfId="1" applyNumberFormat="1" applyFont="1" applyFill="1" applyBorder="1" applyAlignment="1" applyProtection="1">
      <alignment horizontal="center" vertical="center"/>
    </xf>
    <xf numFmtId="165" fontId="10" fillId="0" borderId="0" xfId="1" applyNumberFormat="1" applyFont="1" applyFill="1" applyBorder="1" applyAlignment="1" applyProtection="1">
      <alignment horizontal="left" vertical="center"/>
    </xf>
    <xf numFmtId="165" fontId="10" fillId="0" borderId="0" xfId="1" applyNumberFormat="1" applyFont="1" applyFill="1" applyBorder="1" applyAlignment="1" applyProtection="1">
      <alignment horizontal="left"/>
    </xf>
    <xf numFmtId="0" fontId="61" fillId="0" borderId="0" xfId="170" applyFont="1" applyAlignment="1">
      <alignment horizontal="center" vertical="center" wrapText="1"/>
    </xf>
    <xf numFmtId="0" fontId="18" fillId="0" borderId="0" xfId="170" applyFont="1" applyBorder="1" applyAlignment="1">
      <alignment horizontal="right"/>
    </xf>
    <xf numFmtId="0" fontId="57" fillId="0" borderId="29" xfId="170" applyFont="1" applyBorder="1" applyAlignment="1">
      <alignment horizontal="center" vertical="center" wrapText="1"/>
    </xf>
    <xf numFmtId="0" fontId="57" fillId="0" borderId="47" xfId="170" applyFont="1" applyBorder="1" applyAlignment="1">
      <alignment horizontal="center" vertical="center" wrapText="1"/>
    </xf>
    <xf numFmtId="0" fontId="57" fillId="0" borderId="63" xfId="170" applyFont="1" applyBorder="1" applyAlignment="1">
      <alignment horizontal="center" vertical="center" wrapText="1"/>
    </xf>
    <xf numFmtId="0" fontId="57" fillId="0" borderId="24" xfId="170" applyFont="1" applyBorder="1" applyAlignment="1">
      <alignment horizontal="center" vertical="center" wrapText="1"/>
    </xf>
    <xf numFmtId="0" fontId="57" fillId="0" borderId="14" xfId="170" applyFont="1" applyBorder="1" applyAlignment="1">
      <alignment horizontal="center" vertical="center" wrapText="1"/>
    </xf>
    <xf numFmtId="0" fontId="57" fillId="0" borderId="15" xfId="170" applyFont="1" applyBorder="1" applyAlignment="1">
      <alignment horizontal="center" vertical="center" wrapText="1"/>
    </xf>
    <xf numFmtId="0" fontId="103" fillId="0" borderId="0" xfId="173" applyFont="1" applyAlignment="1">
      <alignment horizontal="center" vertical="center" wrapText="1"/>
    </xf>
    <xf numFmtId="165" fontId="60" fillId="0" borderId="0" xfId="1" applyNumberFormat="1" applyFont="1" applyFill="1" applyBorder="1" applyAlignment="1" applyProtection="1">
      <alignment horizontal="center" vertical="center" wrapText="1"/>
    </xf>
    <xf numFmtId="0" fontId="24" fillId="0" borderId="0" xfId="0" applyFont="1" applyFill="1" applyAlignment="1">
      <alignment horizontal="center" wrapText="1"/>
    </xf>
    <xf numFmtId="0" fontId="117" fillId="0" borderId="0" xfId="0" applyFont="1" applyFill="1" applyAlignment="1" applyProtection="1">
      <alignment horizontal="left"/>
      <protection locked="0"/>
    </xf>
    <xf numFmtId="165" fontId="15" fillId="0" borderId="53" xfId="1" applyNumberFormat="1" applyFont="1" applyBorder="1" applyAlignment="1" applyProtection="1">
      <alignment vertical="center" wrapText="1"/>
      <protection locked="0"/>
    </xf>
    <xf numFmtId="0" fontId="16" fillId="0" borderId="73" xfId="0" applyFont="1" applyBorder="1" applyAlignment="1">
      <alignment horizontal="center" wrapText="1"/>
    </xf>
    <xf numFmtId="10" fontId="15" fillId="0" borderId="0" xfId="212" applyNumberFormat="1" applyFont="1" applyFill="1" applyProtection="1"/>
    <xf numFmtId="0" fontId="0" fillId="0" borderId="25" xfId="1" applyFont="1" applyBorder="1" applyAlignment="1">
      <alignment horizontal="right" vertical="center" wrapText="1"/>
    </xf>
    <xf numFmtId="0" fontId="62" fillId="0" borderId="24" xfId="51" applyFont="1" applyBorder="1" applyAlignment="1">
      <alignment horizontal="right" vertical="center"/>
    </xf>
    <xf numFmtId="3" fontId="18" fillId="0" borderId="25" xfId="51" applyNumberFormat="1" applyFont="1" applyBorder="1" applyAlignment="1">
      <alignment vertical="center"/>
    </xf>
    <xf numFmtId="3" fontId="118" fillId="0" borderId="25" xfId="51" applyNumberFormat="1" applyFont="1" applyBorder="1" applyAlignment="1">
      <alignment vertical="center"/>
    </xf>
    <xf numFmtId="0" fontId="92" fillId="0" borderId="25" xfId="51" applyFont="1" applyBorder="1" applyAlignment="1">
      <alignment horizontal="center" vertical="center"/>
    </xf>
    <xf numFmtId="0" fontId="92" fillId="0" borderId="25" xfId="51" applyFont="1" applyBorder="1" applyAlignment="1">
      <alignment vertical="center" wrapText="1"/>
    </xf>
    <xf numFmtId="0" fontId="92" fillId="0" borderId="25" xfId="51" applyFont="1" applyBorder="1" applyAlignment="1">
      <alignment vertical="center"/>
    </xf>
    <xf numFmtId="3" fontId="92" fillId="0" borderId="25" xfId="51" applyNumberFormat="1" applyFont="1" applyBorder="1" applyAlignment="1">
      <alignment vertical="center"/>
    </xf>
    <xf numFmtId="3" fontId="92" fillId="0" borderId="25" xfId="51" applyNumberFormat="1" applyFont="1" applyBorder="1" applyAlignment="1">
      <alignment horizontal="right" vertical="center"/>
    </xf>
    <xf numFmtId="0" fontId="92" fillId="0" borderId="0" xfId="51" applyFont="1"/>
    <xf numFmtId="3" fontId="119" fillId="0" borderId="25" xfId="51" applyNumberFormat="1" applyFont="1" applyBorder="1" applyAlignment="1">
      <alignment vertical="center"/>
    </xf>
    <xf numFmtId="166" fontId="18" fillId="0" borderId="25" xfId="51" applyNumberFormat="1" applyFont="1" applyBorder="1" applyAlignment="1">
      <alignment vertical="center"/>
    </xf>
    <xf numFmtId="165" fontId="0" fillId="0" borderId="11" xfId="0" applyNumberForma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68" fillId="0" borderId="0" xfId="0" applyFont="1" applyAlignment="1">
      <alignment vertical="center"/>
    </xf>
    <xf numFmtId="0" fontId="97" fillId="0" borderId="0" xfId="0" applyFont="1" applyAlignment="1">
      <alignment vertical="center"/>
    </xf>
    <xf numFmtId="165" fontId="0" fillId="0" borderId="48" xfId="0" applyNumberFormat="1" applyBorder="1" applyAlignment="1">
      <alignment horizontal="right" vertical="center" wrapText="1"/>
    </xf>
    <xf numFmtId="0" fontId="87" fillId="0" borderId="0" xfId="0" applyFont="1" applyAlignment="1">
      <alignment vertical="center"/>
    </xf>
    <xf numFmtId="3" fontId="68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165" fontId="0" fillId="0" borderId="48" xfId="0" applyNumberFormat="1" applyBorder="1" applyAlignment="1" applyProtection="1">
      <alignment horizontal="right" vertical="center" wrapText="1"/>
      <protection locked="0"/>
    </xf>
  </cellXfs>
  <cellStyles count="214">
    <cellStyle name="20% - 1. jelölőszín 2" xfId="77" xr:uid="{00000000-0005-0000-0000-000000000000}"/>
    <cellStyle name="20% - 2. jelölőszín 2" xfId="78" xr:uid="{00000000-0005-0000-0000-000001000000}"/>
    <cellStyle name="20% - 3. jelölőszín 2" xfId="79" xr:uid="{00000000-0005-0000-0000-000002000000}"/>
    <cellStyle name="20% - 4. jelölőszín 2" xfId="80" xr:uid="{00000000-0005-0000-0000-000003000000}"/>
    <cellStyle name="20% - 5. jelölőszín 2" xfId="81" xr:uid="{00000000-0005-0000-0000-000004000000}"/>
    <cellStyle name="20% - 6. jelölőszín 2" xfId="82" xr:uid="{00000000-0005-0000-0000-000005000000}"/>
    <cellStyle name="20% - Accent1" xfId="5" xr:uid="{00000000-0005-0000-0000-000006000000}"/>
    <cellStyle name="20% - Accent2" xfId="6" xr:uid="{00000000-0005-0000-0000-000007000000}"/>
    <cellStyle name="20% - Accent3" xfId="7" xr:uid="{00000000-0005-0000-0000-000008000000}"/>
    <cellStyle name="20% - Accent4" xfId="8" xr:uid="{00000000-0005-0000-0000-000009000000}"/>
    <cellStyle name="20% - Accent5" xfId="9" xr:uid="{00000000-0005-0000-0000-00000A000000}"/>
    <cellStyle name="20% - Accent6" xfId="10" xr:uid="{00000000-0005-0000-0000-00000B000000}"/>
    <cellStyle name="40% - 1. jelölőszín 2" xfId="83" xr:uid="{00000000-0005-0000-0000-00000C000000}"/>
    <cellStyle name="40% - 2. jelölőszín 2" xfId="84" xr:uid="{00000000-0005-0000-0000-00000D000000}"/>
    <cellStyle name="40% - 3. jelölőszín 2" xfId="85" xr:uid="{00000000-0005-0000-0000-00000E000000}"/>
    <cellStyle name="40% - 4. jelölőszín 2" xfId="86" xr:uid="{00000000-0005-0000-0000-00000F000000}"/>
    <cellStyle name="40% - 5. jelölőszín 2" xfId="87" xr:uid="{00000000-0005-0000-0000-000010000000}"/>
    <cellStyle name="40% - 6. jelölőszín 2" xfId="88" xr:uid="{00000000-0005-0000-0000-000011000000}"/>
    <cellStyle name="40% - Accent1" xfId="11" xr:uid="{00000000-0005-0000-0000-000012000000}"/>
    <cellStyle name="40% - Accent2" xfId="12" xr:uid="{00000000-0005-0000-0000-000013000000}"/>
    <cellStyle name="40% - Accent3" xfId="13" xr:uid="{00000000-0005-0000-0000-000014000000}"/>
    <cellStyle name="40% - Accent4" xfId="14" xr:uid="{00000000-0005-0000-0000-000015000000}"/>
    <cellStyle name="40% - Accent5" xfId="15" xr:uid="{00000000-0005-0000-0000-000016000000}"/>
    <cellStyle name="40% - Accent6" xfId="16" xr:uid="{00000000-0005-0000-0000-000017000000}"/>
    <cellStyle name="60% - 1. jelölőszín 2" xfId="89" xr:uid="{00000000-0005-0000-0000-000018000000}"/>
    <cellStyle name="60% - 2. jelölőszín 2" xfId="90" xr:uid="{00000000-0005-0000-0000-000019000000}"/>
    <cellStyle name="60% - 3. jelölőszín 2" xfId="91" xr:uid="{00000000-0005-0000-0000-00001A000000}"/>
    <cellStyle name="60% - 4. jelölőszín 2" xfId="92" xr:uid="{00000000-0005-0000-0000-00001B000000}"/>
    <cellStyle name="60% - 5. jelölőszín 2" xfId="93" xr:uid="{00000000-0005-0000-0000-00001C000000}"/>
    <cellStyle name="60% - 6. jelölőszín 2" xfId="94" xr:uid="{00000000-0005-0000-0000-00001D000000}"/>
    <cellStyle name="60% - Accent1" xfId="17" xr:uid="{00000000-0005-0000-0000-00001E000000}"/>
    <cellStyle name="60% - Accent2" xfId="18" xr:uid="{00000000-0005-0000-0000-00001F000000}"/>
    <cellStyle name="60% - Accent3" xfId="19" xr:uid="{00000000-0005-0000-0000-000020000000}"/>
    <cellStyle name="60% - Accent4" xfId="20" xr:uid="{00000000-0005-0000-0000-000021000000}"/>
    <cellStyle name="60% - Accent5" xfId="21" xr:uid="{00000000-0005-0000-0000-000022000000}"/>
    <cellStyle name="60% - Accent6" xfId="22" xr:uid="{00000000-0005-0000-0000-000023000000}"/>
    <cellStyle name="Accent1" xfId="23" xr:uid="{00000000-0005-0000-0000-000024000000}"/>
    <cellStyle name="Accent2" xfId="24" xr:uid="{00000000-0005-0000-0000-000025000000}"/>
    <cellStyle name="Accent3" xfId="25" xr:uid="{00000000-0005-0000-0000-000026000000}"/>
    <cellStyle name="Accent4" xfId="26" xr:uid="{00000000-0005-0000-0000-000027000000}"/>
    <cellStyle name="Accent5" xfId="27" xr:uid="{00000000-0005-0000-0000-000028000000}"/>
    <cellStyle name="Accent6" xfId="28" xr:uid="{00000000-0005-0000-0000-000029000000}"/>
    <cellStyle name="Bad" xfId="29" xr:uid="{00000000-0005-0000-0000-00002A000000}"/>
    <cellStyle name="Bevitel 2" xfId="95" xr:uid="{00000000-0005-0000-0000-00002B000000}"/>
    <cellStyle name="Calculation" xfId="30" xr:uid="{00000000-0005-0000-0000-00002C000000}"/>
    <cellStyle name="Check Cell" xfId="31" xr:uid="{00000000-0005-0000-0000-00002D000000}"/>
    <cellStyle name="Cím 2" xfId="96" xr:uid="{00000000-0005-0000-0000-00002E000000}"/>
    <cellStyle name="Címsor 1 2" xfId="97" xr:uid="{00000000-0005-0000-0000-00002F000000}"/>
    <cellStyle name="Címsor 2 2" xfId="98" xr:uid="{00000000-0005-0000-0000-000030000000}"/>
    <cellStyle name="Címsor 3 2" xfId="99" xr:uid="{00000000-0005-0000-0000-000031000000}"/>
    <cellStyle name="Címsor 4 2" xfId="100" xr:uid="{00000000-0005-0000-0000-000032000000}"/>
    <cellStyle name="Ellenőrzőcella 2" xfId="101" xr:uid="{00000000-0005-0000-0000-000033000000}"/>
    <cellStyle name="Explanatory Text" xfId="32" xr:uid="{00000000-0005-0000-0000-000034000000}"/>
    <cellStyle name="Ezres" xfId="210" builtinId="3"/>
    <cellStyle name="Ezres 10" xfId="102" xr:uid="{00000000-0005-0000-0000-000036000000}"/>
    <cellStyle name="Ezres 10 2" xfId="183" xr:uid="{00000000-0005-0000-0000-000037000000}"/>
    <cellStyle name="Ezres 11" xfId="175" xr:uid="{00000000-0005-0000-0000-000038000000}"/>
    <cellStyle name="Ezres 12" xfId="211" xr:uid="{00000000-0005-0000-0000-000039000000}"/>
    <cellStyle name="Ezres 2" xfId="33" xr:uid="{00000000-0005-0000-0000-00003A000000}"/>
    <cellStyle name="Ezres 2 2" xfId="34" xr:uid="{00000000-0005-0000-0000-00003B000000}"/>
    <cellStyle name="Ezres 2 3" xfId="35" xr:uid="{00000000-0005-0000-0000-00003C000000}"/>
    <cellStyle name="Ezres 3" xfId="36" xr:uid="{00000000-0005-0000-0000-00003D000000}"/>
    <cellStyle name="Ezres 3 2" xfId="37" xr:uid="{00000000-0005-0000-0000-00003E000000}"/>
    <cellStyle name="Ezres 3 3" xfId="103" xr:uid="{00000000-0005-0000-0000-00003F000000}"/>
    <cellStyle name="Ezres 3_2009. évi beszámoló mellékletei 04.14" xfId="104" xr:uid="{00000000-0005-0000-0000-000040000000}"/>
    <cellStyle name="Ezres 4" xfId="38" xr:uid="{00000000-0005-0000-0000-000041000000}"/>
    <cellStyle name="Ezres 4 2" xfId="105" xr:uid="{00000000-0005-0000-0000-000042000000}"/>
    <cellStyle name="Ezres 4 2 2" xfId="184" xr:uid="{00000000-0005-0000-0000-000043000000}"/>
    <cellStyle name="Ezres 5" xfId="106" xr:uid="{00000000-0005-0000-0000-000044000000}"/>
    <cellStyle name="Ezres 5 2" xfId="185" xr:uid="{00000000-0005-0000-0000-000045000000}"/>
    <cellStyle name="Ezres 6" xfId="107" xr:uid="{00000000-0005-0000-0000-000046000000}"/>
    <cellStyle name="Ezres 6 2" xfId="186" xr:uid="{00000000-0005-0000-0000-000047000000}"/>
    <cellStyle name="Ezres 7" xfId="108" xr:uid="{00000000-0005-0000-0000-000048000000}"/>
    <cellStyle name="Ezres 8" xfId="109" xr:uid="{00000000-0005-0000-0000-000049000000}"/>
    <cellStyle name="Ezres 9" xfId="110" xr:uid="{00000000-0005-0000-0000-00004A000000}"/>
    <cellStyle name="Ezres 9 2" xfId="111" xr:uid="{00000000-0005-0000-0000-00004B000000}"/>
    <cellStyle name="Figyelmeztetés 2" xfId="112" xr:uid="{00000000-0005-0000-0000-00004C000000}"/>
    <cellStyle name="Good" xfId="39" xr:uid="{00000000-0005-0000-0000-00004D000000}"/>
    <cellStyle name="Heading 1" xfId="40" xr:uid="{00000000-0005-0000-0000-00004E000000}"/>
    <cellStyle name="Heading 2" xfId="41" xr:uid="{00000000-0005-0000-0000-00004F000000}"/>
    <cellStyle name="Heading 3" xfId="42" xr:uid="{00000000-0005-0000-0000-000050000000}"/>
    <cellStyle name="Heading 4" xfId="43" xr:uid="{00000000-0005-0000-0000-000051000000}"/>
    <cellStyle name="Hiperhivatkozás" xfId="3" xr:uid="{00000000-0005-0000-0000-000052000000}"/>
    <cellStyle name="Hivatkozott cella 2" xfId="113" xr:uid="{00000000-0005-0000-0000-000053000000}"/>
    <cellStyle name="Input" xfId="44" xr:uid="{00000000-0005-0000-0000-000054000000}"/>
    <cellStyle name="Jegyzet 2" xfId="114" xr:uid="{00000000-0005-0000-0000-000055000000}"/>
    <cellStyle name="Jelölőszín (1) 2" xfId="115" xr:uid="{00000000-0005-0000-0000-000056000000}"/>
    <cellStyle name="Jelölőszín (2) 2" xfId="116" xr:uid="{00000000-0005-0000-0000-000057000000}"/>
    <cellStyle name="Jelölőszín (3) 2" xfId="117" xr:uid="{00000000-0005-0000-0000-000058000000}"/>
    <cellStyle name="Jelölőszín (4) 2" xfId="118" xr:uid="{00000000-0005-0000-0000-000059000000}"/>
    <cellStyle name="Jelölőszín (5) 2" xfId="119" xr:uid="{00000000-0005-0000-0000-00005A000000}"/>
    <cellStyle name="Jelölőszín (6) 2" xfId="120" xr:uid="{00000000-0005-0000-0000-00005B000000}"/>
    <cellStyle name="Jó 2" xfId="121" xr:uid="{00000000-0005-0000-0000-00005C000000}"/>
    <cellStyle name="Kimenet 2" xfId="122" xr:uid="{00000000-0005-0000-0000-00005D000000}"/>
    <cellStyle name="Linked Cell" xfId="45" xr:uid="{00000000-0005-0000-0000-00005E000000}"/>
    <cellStyle name="Magyarázó szöveg 2" xfId="123" xr:uid="{00000000-0005-0000-0000-00005F000000}"/>
    <cellStyle name="Már látott hiperhivatkozás" xfId="4" xr:uid="{00000000-0005-0000-0000-000060000000}"/>
    <cellStyle name="Neutral" xfId="46" xr:uid="{00000000-0005-0000-0000-000061000000}"/>
    <cellStyle name="Normál" xfId="0" builtinId="0"/>
    <cellStyle name="Normál 10" xfId="47" xr:uid="{00000000-0005-0000-0000-000063000000}"/>
    <cellStyle name="Normál 11" xfId="124" xr:uid="{00000000-0005-0000-0000-000064000000}"/>
    <cellStyle name="Normál 12" xfId="125" xr:uid="{00000000-0005-0000-0000-000065000000}"/>
    <cellStyle name="Normál 13" xfId="126" xr:uid="{00000000-0005-0000-0000-000066000000}"/>
    <cellStyle name="Normál 14" xfId="127" xr:uid="{00000000-0005-0000-0000-000067000000}"/>
    <cellStyle name="Normál 14 2" xfId="187" xr:uid="{00000000-0005-0000-0000-000068000000}"/>
    <cellStyle name="Normál 15" xfId="128" xr:uid="{00000000-0005-0000-0000-000069000000}"/>
    <cellStyle name="Normál 15 2" xfId="188" xr:uid="{00000000-0005-0000-0000-00006A000000}"/>
    <cellStyle name="Normál 16" xfId="129" xr:uid="{00000000-0005-0000-0000-00006B000000}"/>
    <cellStyle name="Normál 16 2" xfId="189" xr:uid="{00000000-0005-0000-0000-00006C000000}"/>
    <cellStyle name="Normál 17" xfId="48" xr:uid="{00000000-0005-0000-0000-00006D000000}"/>
    <cellStyle name="Normál 17 2" xfId="49" xr:uid="{00000000-0005-0000-0000-00006E000000}"/>
    <cellStyle name="Normál 17 2 2" xfId="178" xr:uid="{00000000-0005-0000-0000-00006F000000}"/>
    <cellStyle name="Normál 17 2 3" xfId="130" xr:uid="{00000000-0005-0000-0000-000070000000}"/>
    <cellStyle name="Normál 17 2 3 2" xfId="131" xr:uid="{00000000-0005-0000-0000-000071000000}"/>
    <cellStyle name="Normál 17 2 3 2 2" xfId="191" xr:uid="{00000000-0005-0000-0000-000072000000}"/>
    <cellStyle name="Normál 17 2 3 3" xfId="190" xr:uid="{00000000-0005-0000-0000-000073000000}"/>
    <cellStyle name="Normál 17 3" xfId="177" xr:uid="{00000000-0005-0000-0000-000074000000}"/>
    <cellStyle name="Normál 18" xfId="132" xr:uid="{00000000-0005-0000-0000-000075000000}"/>
    <cellStyle name="Normál 18 2" xfId="192" xr:uid="{00000000-0005-0000-0000-000076000000}"/>
    <cellStyle name="Normál 19" xfId="133" xr:uid="{00000000-0005-0000-0000-000077000000}"/>
    <cellStyle name="Normál 19 2" xfId="193" xr:uid="{00000000-0005-0000-0000-000078000000}"/>
    <cellStyle name="Normál 2" xfId="2" xr:uid="{00000000-0005-0000-0000-000079000000}"/>
    <cellStyle name="Normál 2 2" xfId="50" xr:uid="{00000000-0005-0000-0000-00007A000000}"/>
    <cellStyle name="Normál 2 2 10" xfId="51" xr:uid="{00000000-0005-0000-0000-00007B000000}"/>
    <cellStyle name="Normál 2 2 2" xfId="134" xr:uid="{00000000-0005-0000-0000-00007C000000}"/>
    <cellStyle name="Normál 2 2 3" xfId="135" xr:uid="{00000000-0005-0000-0000-00007D000000}"/>
    <cellStyle name="Normál 2 2 3 2" xfId="136" xr:uid="{00000000-0005-0000-0000-00007E000000}"/>
    <cellStyle name="Normál 2 2_2009. évi beszámoló mellékletei 04.14" xfId="137" xr:uid="{00000000-0005-0000-0000-00007F000000}"/>
    <cellStyle name="Normál 2 3" xfId="52" xr:uid="{00000000-0005-0000-0000-000080000000}"/>
    <cellStyle name="Normál 2 4" xfId="53" xr:uid="{00000000-0005-0000-0000-000081000000}"/>
    <cellStyle name="Normál 2 4 2" xfId="138" xr:uid="{00000000-0005-0000-0000-000082000000}"/>
    <cellStyle name="Normál 2 5" xfId="54" xr:uid="{00000000-0005-0000-0000-000083000000}"/>
    <cellStyle name="Normál 2 5 2" xfId="179" xr:uid="{00000000-0005-0000-0000-000084000000}"/>
    <cellStyle name="Normál 2_2.sz.melléklet intézmények pontosított 0203" xfId="139" xr:uid="{00000000-0005-0000-0000-000085000000}"/>
    <cellStyle name="Normál 20" xfId="140" xr:uid="{00000000-0005-0000-0000-000086000000}"/>
    <cellStyle name="Normál 20 2" xfId="194" xr:uid="{00000000-0005-0000-0000-000087000000}"/>
    <cellStyle name="Normál 21" xfId="141" xr:uid="{00000000-0005-0000-0000-000088000000}"/>
    <cellStyle name="Normál 21 2" xfId="195" xr:uid="{00000000-0005-0000-0000-000089000000}"/>
    <cellStyle name="Normál 22" xfId="142" xr:uid="{00000000-0005-0000-0000-00008A000000}"/>
    <cellStyle name="Normál 22 2" xfId="143" xr:uid="{00000000-0005-0000-0000-00008B000000}"/>
    <cellStyle name="Normál 22 2 2" xfId="197" xr:uid="{00000000-0005-0000-0000-00008C000000}"/>
    <cellStyle name="Normál 22 3" xfId="144" xr:uid="{00000000-0005-0000-0000-00008D000000}"/>
    <cellStyle name="Normál 22 3 2" xfId="145" xr:uid="{00000000-0005-0000-0000-00008E000000}"/>
    <cellStyle name="Normál 22 3 2 2" xfId="146" xr:uid="{00000000-0005-0000-0000-00008F000000}"/>
    <cellStyle name="Normál 22 3 2 2 2" xfId="200" xr:uid="{00000000-0005-0000-0000-000090000000}"/>
    <cellStyle name="Normál 22 3 2 3" xfId="199" xr:uid="{00000000-0005-0000-0000-000091000000}"/>
    <cellStyle name="Normál 22 3 3" xfId="198" xr:uid="{00000000-0005-0000-0000-000092000000}"/>
    <cellStyle name="Normál 22 4" xfId="196" xr:uid="{00000000-0005-0000-0000-000093000000}"/>
    <cellStyle name="Normál 23" xfId="147" xr:uid="{00000000-0005-0000-0000-000094000000}"/>
    <cellStyle name="Normál 23 2" xfId="148" xr:uid="{00000000-0005-0000-0000-000095000000}"/>
    <cellStyle name="Normál 23 2 2" xfId="202" xr:uid="{00000000-0005-0000-0000-000096000000}"/>
    <cellStyle name="Normál 23 3" xfId="201" xr:uid="{00000000-0005-0000-0000-000097000000}"/>
    <cellStyle name="Normál 24" xfId="149" xr:uid="{00000000-0005-0000-0000-000098000000}"/>
    <cellStyle name="Normál 24 2" xfId="203" xr:uid="{00000000-0005-0000-0000-000099000000}"/>
    <cellStyle name="Normál 25" xfId="55" xr:uid="{00000000-0005-0000-0000-00009A000000}"/>
    <cellStyle name="Normál 25 2" xfId="56" xr:uid="{00000000-0005-0000-0000-00009B000000}"/>
    <cellStyle name="Normál 25 2 2" xfId="181" xr:uid="{00000000-0005-0000-0000-00009C000000}"/>
    <cellStyle name="Normál 25 3" xfId="180" xr:uid="{00000000-0005-0000-0000-00009D000000}"/>
    <cellStyle name="Normál 26" xfId="170" xr:uid="{00000000-0005-0000-0000-00009E000000}"/>
    <cellStyle name="Normál 26 2" xfId="207" xr:uid="{00000000-0005-0000-0000-00009F000000}"/>
    <cellStyle name="Normál 27" xfId="171" xr:uid="{00000000-0005-0000-0000-0000A0000000}"/>
    <cellStyle name="Normál 27 2" xfId="208" xr:uid="{00000000-0005-0000-0000-0000A1000000}"/>
    <cellStyle name="Normál 28" xfId="173" xr:uid="{00000000-0005-0000-0000-0000A2000000}"/>
    <cellStyle name="Normál 28 2" xfId="209" xr:uid="{00000000-0005-0000-0000-0000A3000000}"/>
    <cellStyle name="Normál 29" xfId="174" xr:uid="{00000000-0005-0000-0000-0000A4000000}"/>
    <cellStyle name="Normál 3" xfId="57" xr:uid="{00000000-0005-0000-0000-0000A5000000}"/>
    <cellStyle name="Normál 3 2" xfId="58" xr:uid="{00000000-0005-0000-0000-0000A6000000}"/>
    <cellStyle name="Normál 3 3" xfId="150" xr:uid="{00000000-0005-0000-0000-0000A7000000}"/>
    <cellStyle name="Normál 3_TGA 2013 2_4_Köztisztaság" xfId="151" xr:uid="{00000000-0005-0000-0000-0000A8000000}"/>
    <cellStyle name="Normál 4" xfId="59" xr:uid="{00000000-0005-0000-0000-0000A9000000}"/>
    <cellStyle name="Normál 4 2" xfId="60" xr:uid="{00000000-0005-0000-0000-0000AA000000}"/>
    <cellStyle name="Normál 4 2 2" xfId="152" xr:uid="{00000000-0005-0000-0000-0000AB000000}"/>
    <cellStyle name="Normál 4 2 3" xfId="153" xr:uid="{00000000-0005-0000-0000-0000AC000000}"/>
    <cellStyle name="Normál 4 3" xfId="182" xr:uid="{00000000-0005-0000-0000-0000AD000000}"/>
    <cellStyle name="Normál 4_EU támogatott feladatok 0208" xfId="154" xr:uid="{00000000-0005-0000-0000-0000AE000000}"/>
    <cellStyle name="Normál 5" xfId="61" xr:uid="{00000000-0005-0000-0000-0000AF000000}"/>
    <cellStyle name="Normál 5 2" xfId="155" xr:uid="{00000000-0005-0000-0000-0000B0000000}"/>
    <cellStyle name="Normál 5 2 2" xfId="204" xr:uid="{00000000-0005-0000-0000-0000B1000000}"/>
    <cellStyle name="Normál 5 3" xfId="156" xr:uid="{00000000-0005-0000-0000-0000B2000000}"/>
    <cellStyle name="Normál 5 3 2" xfId="157" xr:uid="{00000000-0005-0000-0000-0000B3000000}"/>
    <cellStyle name="Normál 5 3 2 2" xfId="206" xr:uid="{00000000-0005-0000-0000-0000B4000000}"/>
    <cellStyle name="Normál 5 3 3" xfId="205" xr:uid="{00000000-0005-0000-0000-0000B5000000}"/>
    <cellStyle name="Normál 6" xfId="62" xr:uid="{00000000-0005-0000-0000-0000B6000000}"/>
    <cellStyle name="Normál 7" xfId="63" xr:uid="{00000000-0005-0000-0000-0000B7000000}"/>
    <cellStyle name="Normál 7 2" xfId="64" xr:uid="{00000000-0005-0000-0000-0000B8000000}"/>
    <cellStyle name="Normál 7 3" xfId="65" xr:uid="{00000000-0005-0000-0000-0000B9000000}"/>
    <cellStyle name="Normál 8" xfId="66" xr:uid="{00000000-0005-0000-0000-0000BA000000}"/>
    <cellStyle name="Normál 9" xfId="158" xr:uid="{00000000-0005-0000-0000-0000BB000000}"/>
    <cellStyle name="Normál_2001 évi terv" xfId="76" xr:uid="{00000000-0005-0000-0000-0000BC000000}"/>
    <cellStyle name="Normál_2003 évi kv javaslat" xfId="159" xr:uid="{00000000-0005-0000-0000-0000BD000000}"/>
    <cellStyle name="Normál_Függelékek és egyéb táblák 02.06" xfId="67" xr:uid="{00000000-0005-0000-0000-0000BE000000}"/>
    <cellStyle name="Normal_KARSZJ3" xfId="68" xr:uid="{00000000-0005-0000-0000-0000BF000000}"/>
    <cellStyle name="Normál_ktgvetés mellékletei 2012 01 20" xfId="176" xr:uid="{00000000-0005-0000-0000-0000C0000000}"/>
    <cellStyle name="Normál_KVRENMUNKA" xfId="1" xr:uid="{00000000-0005-0000-0000-0000C1000000}"/>
    <cellStyle name="Normál_létszám tájékoztató" xfId="172" xr:uid="{00000000-0005-0000-0000-0000C2000000}"/>
    <cellStyle name="Normál_SEGEDLETEK" xfId="169" xr:uid="{00000000-0005-0000-0000-0000C3000000}"/>
    <cellStyle name="Normal_tanusitv" xfId="69" xr:uid="{00000000-0005-0000-0000-0000C4000000}"/>
    <cellStyle name="Note" xfId="70" xr:uid="{00000000-0005-0000-0000-0000C5000000}"/>
    <cellStyle name="Output" xfId="71" xr:uid="{00000000-0005-0000-0000-0000C6000000}"/>
    <cellStyle name="Összesen 2" xfId="160" xr:uid="{00000000-0005-0000-0000-0000C7000000}"/>
    <cellStyle name="Pénznem 2" xfId="161" xr:uid="{00000000-0005-0000-0000-0000C8000000}"/>
    <cellStyle name="Rossz 2" xfId="162" xr:uid="{00000000-0005-0000-0000-0000C9000000}"/>
    <cellStyle name="Semleges 2" xfId="163" xr:uid="{00000000-0005-0000-0000-0000CA000000}"/>
    <cellStyle name="Stílus 1" xfId="164" xr:uid="{00000000-0005-0000-0000-0000CB000000}"/>
    <cellStyle name="Számítás 2" xfId="165" xr:uid="{00000000-0005-0000-0000-0000CC000000}"/>
    <cellStyle name="Százalék" xfId="212" builtinId="5"/>
    <cellStyle name="Százalék 2" xfId="72" xr:uid="{00000000-0005-0000-0000-0000CE000000}"/>
    <cellStyle name="Százalék 2 2" xfId="166" xr:uid="{00000000-0005-0000-0000-0000CF000000}"/>
    <cellStyle name="Százalék 3" xfId="167" xr:uid="{00000000-0005-0000-0000-0000D0000000}"/>
    <cellStyle name="Százalék 4" xfId="168" xr:uid="{00000000-0005-0000-0000-0000D1000000}"/>
    <cellStyle name="Százalék 5" xfId="213" xr:uid="{00000000-0005-0000-0000-0000D2000000}"/>
    <cellStyle name="Title" xfId="73" xr:uid="{00000000-0005-0000-0000-0000D3000000}"/>
    <cellStyle name="Total" xfId="74" xr:uid="{00000000-0005-0000-0000-0000D4000000}"/>
    <cellStyle name="Warning Text" xfId="75" xr:uid="{00000000-0005-0000-0000-0000D5000000}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9" Type="http://schemas.openxmlformats.org/officeDocument/2006/relationships/externalLink" Target="externalLinks/externalLink17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2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7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externalLink" Target="externalLinks/externalLink10.xml"/><Relationship Id="rId37" Type="http://schemas.openxmlformats.org/officeDocument/2006/relationships/externalLink" Target="externalLinks/externalLink15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36" Type="http://schemas.openxmlformats.org/officeDocument/2006/relationships/externalLink" Target="externalLinks/externalLink1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externalLink" Target="externalLinks/externalLink8.xml"/><Relationship Id="rId35" Type="http://schemas.openxmlformats.org/officeDocument/2006/relationships/externalLink" Target="externalLinks/externalLink13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externalLink" Target="externalLinks/externalLink11.xml"/><Relationship Id="rId38" Type="http://schemas.openxmlformats.org/officeDocument/2006/relationships/externalLink" Target="externalLinks/externalLink1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kumentumok\Excel\Menyus\P&#233;nz&#252;gyielemz&#233;s\P&#252;modell\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Excel/Menyus/P&#233;nz&#252;gyielemz&#233;s/P&#252;modell/M_V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Ang&#233;la/SZAK&#201;RT&#336;I%20TEV&#201;KENYS&#201;G/KONY&#193;R%20-%20K&#214;NYVEL&#201;S%20ELLEN&#336;RZ&#201;S/2017.%20ktgv/10%20sz%20%20mell&#233;kle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Test&#252;leti%20tabla%20Konyar%20koltsegvetes%202019123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farkasn\LOCALS~1\Temp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Besz&#225;mol&#243;\2009\&#201;ves\Besz&#225;mol&#243;%20t&#225;bl&#225;k\Dokumentumok\Excel\Menyus\P&#233;nz&#252;gyielemz&#233;s\P&#252;modell\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zugyVIP\T&#243;thHE2002\Excel\Menyus\P&#233;nz&#252;gyielemz&#233;s\P&#252;modell\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&#193;llami%20t&#225;mogat&#225;s%20ig&#233;nyl&#233;s-%20elsz&#225;mol&#225;s\2012\&#193;llami%20egyeztet&#233;s\2012.%20&#225;llami%20ig&#233;nyl&#233;s%20&#246;sszes&#237;tve%202011.11.18.%20int&#233;zm&#233;nyi%20bon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4">
          <cell r="C4" t="str">
            <v>Forintban!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ímrend"/>
      <sheetName val="1.sz.mell."/>
      <sheetName val="2.sz.mell  "/>
      <sheetName val="3.sz.mell"/>
      <sheetName val="4. sz.mell"/>
      <sheetName val="5.sz.mell"/>
      <sheetName val="6.sz.mell"/>
      <sheetName val="7.sz.mell."/>
      <sheetName val="8.sz.mell. "/>
      <sheetName val="9.sz.mell."/>
      <sheetName val="10.sz.mell"/>
      <sheetName val="11.sz.mell"/>
      <sheetName val="12.sz.mell"/>
      <sheetName val="13.sz.mell"/>
      <sheetName val="14.sz.mell"/>
      <sheetName val="15.sz.mell"/>
      <sheetName val="16.sz.mell"/>
      <sheetName val="17.sz.mell"/>
      <sheetName val="18.sz.mell"/>
      <sheetName val="19.sz.mell"/>
      <sheetName val="20. sz.mell"/>
      <sheetName val="21. sz. melléklet"/>
    </sheetNames>
    <sheetDataSet>
      <sheetData sheetId="0"/>
      <sheetData sheetId="1">
        <row r="12">
          <cell r="D12">
            <v>159148957</v>
          </cell>
          <cell r="E12">
            <v>179757294</v>
          </cell>
          <cell r="F12">
            <v>179757294</v>
          </cell>
        </row>
        <row r="13">
          <cell r="D13">
            <v>0</v>
          </cell>
          <cell r="E13">
            <v>0</v>
          </cell>
          <cell r="F13">
            <v>0</v>
          </cell>
        </row>
        <row r="14">
          <cell r="D14">
            <v>182470457</v>
          </cell>
          <cell r="E14">
            <v>455494961</v>
          </cell>
          <cell r="F14">
            <v>455494961</v>
          </cell>
        </row>
        <row r="17">
          <cell r="D17">
            <v>0</v>
          </cell>
          <cell r="F17">
            <v>0</v>
          </cell>
        </row>
        <row r="27">
          <cell r="D27">
            <v>0</v>
          </cell>
          <cell r="F27">
            <v>0</v>
          </cell>
        </row>
        <row r="31">
          <cell r="D31">
            <v>98531059</v>
          </cell>
          <cell r="E31">
            <v>781745197</v>
          </cell>
          <cell r="F31">
            <v>781745197</v>
          </cell>
        </row>
        <row r="45">
          <cell r="D45">
            <v>69260000</v>
          </cell>
          <cell r="E45">
            <v>115280000</v>
          </cell>
          <cell r="F45">
            <v>115115004</v>
          </cell>
        </row>
        <row r="57">
          <cell r="D57">
            <v>33138000</v>
          </cell>
          <cell r="E57">
            <v>31486395</v>
          </cell>
          <cell r="F57">
            <v>27498258</v>
          </cell>
        </row>
        <row r="63">
          <cell r="D63">
            <v>20240000</v>
          </cell>
          <cell r="E63">
            <v>472441</v>
          </cell>
          <cell r="F63">
            <v>472441</v>
          </cell>
        </row>
        <row r="66">
          <cell r="D66">
            <v>2200000</v>
          </cell>
          <cell r="E66">
            <v>2990330</v>
          </cell>
          <cell r="F66">
            <v>2813830</v>
          </cell>
        </row>
        <row r="69">
          <cell r="D69">
            <v>0</v>
          </cell>
          <cell r="E69">
            <v>0</v>
          </cell>
          <cell r="F69">
            <v>0</v>
          </cell>
        </row>
        <row r="73">
          <cell r="D73">
            <v>51575000</v>
          </cell>
          <cell r="E73">
            <v>55056284</v>
          </cell>
          <cell r="F73">
            <v>55056284</v>
          </cell>
        </row>
        <row r="74">
          <cell r="D74">
            <v>0</v>
          </cell>
          <cell r="E74">
            <v>0</v>
          </cell>
          <cell r="F74">
            <v>0</v>
          </cell>
        </row>
        <row r="75">
          <cell r="D75">
            <v>5605355</v>
          </cell>
          <cell r="E75">
            <v>6987604</v>
          </cell>
          <cell r="F75">
            <v>6987604</v>
          </cell>
        </row>
        <row r="82">
          <cell r="B82" t="str">
            <v>Személyi  juttatások</v>
          </cell>
          <cell r="D82">
            <v>222920611</v>
          </cell>
          <cell r="E82">
            <v>237641334</v>
          </cell>
          <cell r="F82">
            <v>231155067</v>
          </cell>
        </row>
        <row r="83">
          <cell r="B83" t="str">
            <v>Munkaadókat terhelő járulékok és szociális hozzájárulási adó</v>
          </cell>
          <cell r="D83">
            <v>35355647</v>
          </cell>
          <cell r="E83">
            <v>37513477</v>
          </cell>
          <cell r="F83">
            <v>34993365</v>
          </cell>
        </row>
        <row r="84">
          <cell r="B84" t="str">
            <v>Dologi  kiadások</v>
          </cell>
          <cell r="D84">
            <v>192645550</v>
          </cell>
          <cell r="E84">
            <v>472598383</v>
          </cell>
          <cell r="F84">
            <v>451673900</v>
          </cell>
        </row>
        <row r="85">
          <cell r="B85" t="str">
            <v>Ellátottak pénzbeli juttatásai</v>
          </cell>
          <cell r="D85">
            <v>2000000</v>
          </cell>
          <cell r="E85">
            <v>3125000</v>
          </cell>
          <cell r="F85">
            <v>3065700</v>
          </cell>
        </row>
        <row r="86">
          <cell r="B86" t="str">
            <v>Egyéb működési célú kiadások</v>
          </cell>
          <cell r="D86">
            <v>21178862</v>
          </cell>
          <cell r="E86">
            <v>22952790</v>
          </cell>
          <cell r="F86">
            <v>20274459</v>
          </cell>
        </row>
        <row r="97">
          <cell r="D97">
            <v>113399135</v>
          </cell>
          <cell r="E97">
            <v>715617634</v>
          </cell>
          <cell r="F97">
            <v>681691364</v>
          </cell>
        </row>
        <row r="98">
          <cell r="D98">
            <v>29063668</v>
          </cell>
          <cell r="E98">
            <v>134216533</v>
          </cell>
          <cell r="F98">
            <v>77080720</v>
          </cell>
        </row>
        <row r="99">
          <cell r="D99">
            <v>0</v>
          </cell>
          <cell r="E99">
            <v>0</v>
          </cell>
          <cell r="F99">
            <v>0</v>
          </cell>
        </row>
        <row r="110">
          <cell r="D110">
            <v>5605355</v>
          </cell>
          <cell r="E110">
            <v>5605355</v>
          </cell>
          <cell r="F110">
            <v>5605355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D6">
            <v>55849500</v>
          </cell>
          <cell r="E6">
            <v>57984474</v>
          </cell>
          <cell r="F6">
            <v>57984474</v>
          </cell>
        </row>
        <row r="7">
          <cell r="D7">
            <v>53343749</v>
          </cell>
          <cell r="E7">
            <v>55326571</v>
          </cell>
          <cell r="F7">
            <v>55326571</v>
          </cell>
        </row>
        <row r="8">
          <cell r="D8">
            <v>47253778</v>
          </cell>
          <cell r="E8">
            <v>49792760</v>
          </cell>
          <cell r="F8">
            <v>49792760</v>
          </cell>
        </row>
        <row r="9">
          <cell r="D9">
            <v>2701930</v>
          </cell>
          <cell r="E9">
            <v>3534683</v>
          </cell>
          <cell r="F9">
            <v>3534683</v>
          </cell>
        </row>
        <row r="10">
          <cell r="E10">
            <v>13118806</v>
          </cell>
          <cell r="F10">
            <v>13118806</v>
          </cell>
        </row>
        <row r="13">
          <cell r="F13">
            <v>0</v>
          </cell>
        </row>
        <row r="14">
          <cell r="F14">
            <v>453248262</v>
          </cell>
        </row>
        <row r="16">
          <cell r="D16">
            <v>182470457</v>
          </cell>
          <cell r="E16">
            <v>453248262</v>
          </cell>
          <cell r="F16">
            <v>307388724</v>
          </cell>
        </row>
        <row r="18">
          <cell r="F18">
            <v>4156681</v>
          </cell>
        </row>
        <row r="19">
          <cell r="F19">
            <v>5522600</v>
          </cell>
        </row>
        <row r="20">
          <cell r="F20">
            <v>136180257</v>
          </cell>
        </row>
        <row r="23">
          <cell r="E23">
            <v>2000000</v>
          </cell>
          <cell r="F23">
            <v>2000000</v>
          </cell>
        </row>
        <row r="26">
          <cell r="D26">
            <v>98531059</v>
          </cell>
          <cell r="E26">
            <v>779745197</v>
          </cell>
          <cell r="F26">
            <v>749403357</v>
          </cell>
        </row>
        <row r="28">
          <cell r="F28">
            <v>20849789</v>
          </cell>
        </row>
        <row r="29">
          <cell r="F29">
            <v>9492051</v>
          </cell>
        </row>
        <row r="32">
          <cell r="F32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D36">
            <v>3500000</v>
          </cell>
          <cell r="E36">
            <v>3500000</v>
          </cell>
          <cell r="F36">
            <v>3369516</v>
          </cell>
        </row>
        <row r="38">
          <cell r="D38">
            <v>60000000</v>
          </cell>
          <cell r="E38">
            <v>104770000</v>
          </cell>
          <cell r="F38">
            <v>104770542</v>
          </cell>
        </row>
        <row r="39">
          <cell r="F39">
            <v>0</v>
          </cell>
        </row>
        <row r="40">
          <cell r="D40">
            <v>3000000</v>
          </cell>
          <cell r="E40">
            <v>4150000</v>
          </cell>
          <cell r="F40">
            <v>4150345</v>
          </cell>
        </row>
        <row r="42">
          <cell r="F42">
            <v>39040</v>
          </cell>
        </row>
        <row r="43">
          <cell r="D43">
            <v>2760000</v>
          </cell>
          <cell r="E43">
            <v>2860000</v>
          </cell>
          <cell r="F43">
            <v>2785561</v>
          </cell>
        </row>
        <row r="44">
          <cell r="F44">
            <v>0</v>
          </cell>
        </row>
        <row r="46">
          <cell r="D46">
            <v>11000000</v>
          </cell>
          <cell r="E46">
            <v>9000000</v>
          </cell>
          <cell r="F46">
            <v>8015543</v>
          </cell>
        </row>
        <row r="47">
          <cell r="D47">
            <v>11688000</v>
          </cell>
          <cell r="E47">
            <v>11464439</v>
          </cell>
          <cell r="F47">
            <v>10110418</v>
          </cell>
        </row>
        <row r="48">
          <cell r="D48">
            <v>2000000</v>
          </cell>
          <cell r="E48">
            <v>2223561</v>
          </cell>
          <cell r="F48">
            <v>2223561</v>
          </cell>
        </row>
        <row r="49">
          <cell r="F49">
            <v>0</v>
          </cell>
        </row>
        <row r="50">
          <cell r="D50">
            <v>2260000</v>
          </cell>
          <cell r="E50">
            <v>3260000</v>
          </cell>
          <cell r="F50">
            <v>3165650</v>
          </cell>
        </row>
        <row r="51">
          <cell r="D51">
            <v>3800000</v>
          </cell>
          <cell r="E51">
            <v>3800000</v>
          </cell>
          <cell r="F51">
            <v>3093697</v>
          </cell>
        </row>
        <row r="56">
          <cell r="D56">
            <v>1620000</v>
          </cell>
          <cell r="E56">
            <v>620000</v>
          </cell>
          <cell r="F56">
            <v>11181</v>
          </cell>
        </row>
        <row r="59">
          <cell r="D59">
            <v>20000000</v>
          </cell>
        </row>
        <row r="60">
          <cell r="E60">
            <v>472441</v>
          </cell>
          <cell r="F60">
            <v>472441</v>
          </cell>
        </row>
        <row r="62">
          <cell r="D62">
            <v>240000</v>
          </cell>
        </row>
        <row r="64">
          <cell r="E64">
            <v>215855</v>
          </cell>
          <cell r="F64">
            <v>215855</v>
          </cell>
        </row>
        <row r="65">
          <cell r="D65">
            <v>1600000</v>
          </cell>
          <cell r="E65">
            <v>2152475</v>
          </cell>
          <cell r="F65">
            <v>2152475</v>
          </cell>
        </row>
        <row r="73">
          <cell r="D73">
            <v>50000000</v>
          </cell>
          <cell r="E73">
            <v>53346850</v>
          </cell>
          <cell r="F73">
            <v>53346850</v>
          </cell>
        </row>
        <row r="75">
          <cell r="D75">
            <v>5605355</v>
          </cell>
          <cell r="E75">
            <v>6987604</v>
          </cell>
          <cell r="F75">
            <v>6987604</v>
          </cell>
        </row>
        <row r="82">
          <cell r="D82">
            <v>130677641</v>
          </cell>
          <cell r="E82">
            <v>143440717</v>
          </cell>
          <cell r="F82">
            <v>141723464</v>
          </cell>
        </row>
        <row r="83">
          <cell r="D83">
            <v>17453886</v>
          </cell>
          <cell r="E83">
            <v>18253886</v>
          </cell>
          <cell r="F83">
            <v>18199536</v>
          </cell>
        </row>
        <row r="84">
          <cell r="D84">
            <v>173112762</v>
          </cell>
          <cell r="E84">
            <v>452041844</v>
          </cell>
          <cell r="F84">
            <v>438446329</v>
          </cell>
        </row>
        <row r="85">
          <cell r="D85">
            <v>2000000</v>
          </cell>
          <cell r="E85">
            <v>3125000</v>
          </cell>
          <cell r="F85">
            <v>3065700</v>
          </cell>
        </row>
        <row r="87">
          <cell r="D87">
            <v>9778862</v>
          </cell>
          <cell r="E87">
            <v>12412790</v>
          </cell>
          <cell r="F87">
            <v>12407755</v>
          </cell>
        </row>
        <row r="88">
          <cell r="D88">
            <v>0</v>
          </cell>
          <cell r="E88">
            <v>0</v>
          </cell>
        </row>
        <row r="89">
          <cell r="D89">
            <v>0</v>
          </cell>
          <cell r="E89">
            <v>0</v>
          </cell>
        </row>
        <row r="90">
          <cell r="D90">
            <v>5400000</v>
          </cell>
          <cell r="E90">
            <v>4540000</v>
          </cell>
          <cell r="F90">
            <v>4209704</v>
          </cell>
        </row>
        <row r="91">
          <cell r="D91">
            <v>0</v>
          </cell>
          <cell r="E91">
            <v>0</v>
          </cell>
        </row>
        <row r="92">
          <cell r="D92">
            <v>6000000</v>
          </cell>
          <cell r="E92">
            <v>6000000</v>
          </cell>
          <cell r="F92">
            <v>3657000</v>
          </cell>
        </row>
        <row r="93">
          <cell r="D93">
            <v>0</v>
          </cell>
          <cell r="E93">
            <v>0</v>
          </cell>
          <cell r="F93">
            <v>0</v>
          </cell>
        </row>
        <row r="94">
          <cell r="E94">
            <v>0</v>
          </cell>
        </row>
        <row r="97">
          <cell r="D97">
            <v>111799135</v>
          </cell>
          <cell r="E97">
            <v>714017634</v>
          </cell>
          <cell r="F97">
            <v>681439269</v>
          </cell>
        </row>
        <row r="98">
          <cell r="D98">
            <v>29063668</v>
          </cell>
          <cell r="E98">
            <v>134216533</v>
          </cell>
          <cell r="F98">
            <v>77080720</v>
          </cell>
        </row>
        <row r="99">
          <cell r="F99">
            <v>0</v>
          </cell>
        </row>
        <row r="110">
          <cell r="D110">
            <v>5605355</v>
          </cell>
          <cell r="E110">
            <v>5605355</v>
          </cell>
          <cell r="F110">
            <v>5605355</v>
          </cell>
        </row>
      </sheetData>
      <sheetData sheetId="10">
        <row r="10">
          <cell r="E10">
            <v>1846699</v>
          </cell>
          <cell r="F10">
            <v>1846699</v>
          </cell>
        </row>
        <row r="15">
          <cell r="E15">
            <v>0</v>
          </cell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</row>
        <row r="21">
          <cell r="F21">
            <v>0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E28">
            <v>3940</v>
          </cell>
          <cell r="F28">
            <v>3940</v>
          </cell>
        </row>
        <row r="31">
          <cell r="F31">
            <v>0</v>
          </cell>
        </row>
        <row r="35">
          <cell r="D35">
            <v>1000000</v>
          </cell>
          <cell r="E35">
            <v>1132237</v>
          </cell>
          <cell r="F35">
            <v>1132237</v>
          </cell>
        </row>
        <row r="47">
          <cell r="D47">
            <v>29294962</v>
          </cell>
          <cell r="E47">
            <v>33652859</v>
          </cell>
          <cell r="F47">
            <v>32165633</v>
          </cell>
        </row>
        <row r="48">
          <cell r="D48">
            <v>5670546</v>
          </cell>
          <cell r="E48">
            <v>6716426</v>
          </cell>
          <cell r="F48">
            <v>5990421</v>
          </cell>
        </row>
        <row r="49">
          <cell r="D49">
            <v>5081080</v>
          </cell>
          <cell r="E49">
            <v>5336179</v>
          </cell>
          <cell r="F49">
            <v>4340918</v>
          </cell>
        </row>
        <row r="50">
          <cell r="F50">
            <v>0</v>
          </cell>
        </row>
        <row r="53">
          <cell r="D53">
            <v>650000</v>
          </cell>
          <cell r="E53">
            <v>650000</v>
          </cell>
        </row>
      </sheetData>
      <sheetData sheetId="11">
        <row r="10">
          <cell r="E10">
            <v>400000</v>
          </cell>
          <cell r="F10">
            <v>400000</v>
          </cell>
        </row>
        <row r="15">
          <cell r="E15">
            <v>0</v>
          </cell>
          <cell r="F15">
            <v>0</v>
          </cell>
        </row>
        <row r="17">
          <cell r="D17">
            <v>733858</v>
          </cell>
          <cell r="E17">
            <v>1070945</v>
          </cell>
          <cell r="F17">
            <v>846067</v>
          </cell>
        </row>
        <row r="18">
          <cell r="D18">
            <v>0</v>
          </cell>
          <cell r="E18">
            <v>0</v>
          </cell>
        </row>
        <row r="23">
          <cell r="D23">
            <v>36142</v>
          </cell>
          <cell r="E23">
            <v>36142</v>
          </cell>
          <cell r="F23">
            <v>20833</v>
          </cell>
        </row>
        <row r="28">
          <cell r="E28">
            <v>3844</v>
          </cell>
          <cell r="F28">
            <v>3844</v>
          </cell>
        </row>
        <row r="31">
          <cell r="D31">
            <v>600000</v>
          </cell>
          <cell r="E31">
            <v>622000</v>
          </cell>
          <cell r="F31">
            <v>445500</v>
          </cell>
        </row>
        <row r="35">
          <cell r="D35">
            <v>475000</v>
          </cell>
          <cell r="E35">
            <v>475439</v>
          </cell>
          <cell r="F35">
            <v>475439</v>
          </cell>
        </row>
        <row r="47">
          <cell r="D47">
            <v>12127292</v>
          </cell>
          <cell r="E47">
            <v>11127292</v>
          </cell>
          <cell r="F47">
            <v>10543274</v>
          </cell>
        </row>
        <row r="48">
          <cell r="D48">
            <v>2286075</v>
          </cell>
          <cell r="E48">
            <v>2286075</v>
          </cell>
          <cell r="F48">
            <v>1988904</v>
          </cell>
        </row>
        <row r="49">
          <cell r="D49">
            <v>9364496</v>
          </cell>
          <cell r="E49">
            <v>10127866</v>
          </cell>
          <cell r="F49">
            <v>7343877</v>
          </cell>
        </row>
        <row r="53">
          <cell r="D53">
            <v>450000</v>
          </cell>
          <cell r="E53">
            <v>450000</v>
          </cell>
          <cell r="F53">
            <v>0</v>
          </cell>
        </row>
      </sheetData>
      <sheetData sheetId="12">
        <row r="10">
          <cell r="E10">
            <v>0</v>
          </cell>
          <cell r="F10">
            <v>0</v>
          </cell>
        </row>
        <row r="15">
          <cell r="E15">
            <v>0</v>
          </cell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E28">
            <v>3524</v>
          </cell>
          <cell r="F28">
            <v>3524</v>
          </cell>
        </row>
        <row r="31">
          <cell r="F31">
            <v>0</v>
          </cell>
        </row>
        <row r="35">
          <cell r="D35">
            <v>100000</v>
          </cell>
          <cell r="E35">
            <v>101758</v>
          </cell>
          <cell r="F35">
            <v>101758</v>
          </cell>
        </row>
        <row r="47">
          <cell r="D47">
            <v>50820716</v>
          </cell>
          <cell r="E47">
            <v>49420466</v>
          </cell>
          <cell r="F47">
            <v>46722696</v>
          </cell>
        </row>
        <row r="48">
          <cell r="D48">
            <v>9945140</v>
          </cell>
          <cell r="E48">
            <v>10257090</v>
          </cell>
          <cell r="F48">
            <v>8814504</v>
          </cell>
        </row>
        <row r="49">
          <cell r="D49">
            <v>5087212</v>
          </cell>
          <cell r="E49">
            <v>5092494</v>
          </cell>
          <cell r="F49">
            <v>1542776</v>
          </cell>
        </row>
        <row r="50">
          <cell r="F50">
            <v>0</v>
          </cell>
        </row>
        <row r="53">
          <cell r="D53">
            <v>500000</v>
          </cell>
          <cell r="E53">
            <v>500000</v>
          </cell>
          <cell r="F53">
            <v>252095</v>
          </cell>
        </row>
        <row r="55">
          <cell r="F55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workbookViewId="0">
      <selection sqref="A1:C2"/>
    </sheetView>
  </sheetViews>
  <sheetFormatPr defaultColWidth="10.6640625" defaultRowHeight="12.75" x14ac:dyDescent="0.2"/>
  <cols>
    <col min="1" max="2" width="8.83203125" style="225" customWidth="1"/>
    <col min="3" max="3" width="73.5" style="220" customWidth="1"/>
    <col min="4" max="256" width="10.6640625" style="220"/>
    <col min="257" max="258" width="8.83203125" style="220" customWidth="1"/>
    <col min="259" max="259" width="73.5" style="220" customWidth="1"/>
    <col min="260" max="512" width="10.6640625" style="220"/>
    <col min="513" max="514" width="8.83203125" style="220" customWidth="1"/>
    <col min="515" max="515" width="73.5" style="220" customWidth="1"/>
    <col min="516" max="768" width="10.6640625" style="220"/>
    <col min="769" max="770" width="8.83203125" style="220" customWidth="1"/>
    <col min="771" max="771" width="73.5" style="220" customWidth="1"/>
    <col min="772" max="1024" width="10.6640625" style="220"/>
    <col min="1025" max="1026" width="8.83203125" style="220" customWidth="1"/>
    <col min="1027" max="1027" width="73.5" style="220" customWidth="1"/>
    <col min="1028" max="1280" width="10.6640625" style="220"/>
    <col min="1281" max="1282" width="8.83203125" style="220" customWidth="1"/>
    <col min="1283" max="1283" width="73.5" style="220" customWidth="1"/>
    <col min="1284" max="1536" width="10.6640625" style="220"/>
    <col min="1537" max="1538" width="8.83203125" style="220" customWidth="1"/>
    <col min="1539" max="1539" width="73.5" style="220" customWidth="1"/>
    <col min="1540" max="1792" width="10.6640625" style="220"/>
    <col min="1793" max="1794" width="8.83203125" style="220" customWidth="1"/>
    <col min="1795" max="1795" width="73.5" style="220" customWidth="1"/>
    <col min="1796" max="2048" width="10.6640625" style="220"/>
    <col min="2049" max="2050" width="8.83203125" style="220" customWidth="1"/>
    <col min="2051" max="2051" width="73.5" style="220" customWidth="1"/>
    <col min="2052" max="2304" width="10.6640625" style="220"/>
    <col min="2305" max="2306" width="8.83203125" style="220" customWidth="1"/>
    <col min="2307" max="2307" width="73.5" style="220" customWidth="1"/>
    <col min="2308" max="2560" width="10.6640625" style="220"/>
    <col min="2561" max="2562" width="8.83203125" style="220" customWidth="1"/>
    <col min="2563" max="2563" width="73.5" style="220" customWidth="1"/>
    <col min="2564" max="2816" width="10.6640625" style="220"/>
    <col min="2817" max="2818" width="8.83203125" style="220" customWidth="1"/>
    <col min="2819" max="2819" width="73.5" style="220" customWidth="1"/>
    <col min="2820" max="3072" width="10.6640625" style="220"/>
    <col min="3073" max="3074" width="8.83203125" style="220" customWidth="1"/>
    <col min="3075" max="3075" width="73.5" style="220" customWidth="1"/>
    <col min="3076" max="3328" width="10.6640625" style="220"/>
    <col min="3329" max="3330" width="8.83203125" style="220" customWidth="1"/>
    <col min="3331" max="3331" width="73.5" style="220" customWidth="1"/>
    <col min="3332" max="3584" width="10.6640625" style="220"/>
    <col min="3585" max="3586" width="8.83203125" style="220" customWidth="1"/>
    <col min="3587" max="3587" width="73.5" style="220" customWidth="1"/>
    <col min="3588" max="3840" width="10.6640625" style="220"/>
    <col min="3841" max="3842" width="8.83203125" style="220" customWidth="1"/>
    <col min="3843" max="3843" width="73.5" style="220" customWidth="1"/>
    <col min="3844" max="4096" width="10.6640625" style="220"/>
    <col min="4097" max="4098" width="8.83203125" style="220" customWidth="1"/>
    <col min="4099" max="4099" width="73.5" style="220" customWidth="1"/>
    <col min="4100" max="4352" width="10.6640625" style="220"/>
    <col min="4353" max="4354" width="8.83203125" style="220" customWidth="1"/>
    <col min="4355" max="4355" width="73.5" style="220" customWidth="1"/>
    <col min="4356" max="4608" width="10.6640625" style="220"/>
    <col min="4609" max="4610" width="8.83203125" style="220" customWidth="1"/>
    <col min="4611" max="4611" width="73.5" style="220" customWidth="1"/>
    <col min="4612" max="4864" width="10.6640625" style="220"/>
    <col min="4865" max="4866" width="8.83203125" style="220" customWidth="1"/>
    <col min="4867" max="4867" width="73.5" style="220" customWidth="1"/>
    <col min="4868" max="5120" width="10.6640625" style="220"/>
    <col min="5121" max="5122" width="8.83203125" style="220" customWidth="1"/>
    <col min="5123" max="5123" width="73.5" style="220" customWidth="1"/>
    <col min="5124" max="5376" width="10.6640625" style="220"/>
    <col min="5377" max="5378" width="8.83203125" style="220" customWidth="1"/>
    <col min="5379" max="5379" width="73.5" style="220" customWidth="1"/>
    <col min="5380" max="5632" width="10.6640625" style="220"/>
    <col min="5633" max="5634" width="8.83203125" style="220" customWidth="1"/>
    <col min="5635" max="5635" width="73.5" style="220" customWidth="1"/>
    <col min="5636" max="5888" width="10.6640625" style="220"/>
    <col min="5889" max="5890" width="8.83203125" style="220" customWidth="1"/>
    <col min="5891" max="5891" width="73.5" style="220" customWidth="1"/>
    <col min="5892" max="6144" width="10.6640625" style="220"/>
    <col min="6145" max="6146" width="8.83203125" style="220" customWidth="1"/>
    <col min="6147" max="6147" width="73.5" style="220" customWidth="1"/>
    <col min="6148" max="6400" width="10.6640625" style="220"/>
    <col min="6401" max="6402" width="8.83203125" style="220" customWidth="1"/>
    <col min="6403" max="6403" width="73.5" style="220" customWidth="1"/>
    <col min="6404" max="6656" width="10.6640625" style="220"/>
    <col min="6657" max="6658" width="8.83203125" style="220" customWidth="1"/>
    <col min="6659" max="6659" width="73.5" style="220" customWidth="1"/>
    <col min="6660" max="6912" width="10.6640625" style="220"/>
    <col min="6913" max="6914" width="8.83203125" style="220" customWidth="1"/>
    <col min="6915" max="6915" width="73.5" style="220" customWidth="1"/>
    <col min="6916" max="7168" width="10.6640625" style="220"/>
    <col min="7169" max="7170" width="8.83203125" style="220" customWidth="1"/>
    <col min="7171" max="7171" width="73.5" style="220" customWidth="1"/>
    <col min="7172" max="7424" width="10.6640625" style="220"/>
    <col min="7425" max="7426" width="8.83203125" style="220" customWidth="1"/>
    <col min="7427" max="7427" width="73.5" style="220" customWidth="1"/>
    <col min="7428" max="7680" width="10.6640625" style="220"/>
    <col min="7681" max="7682" width="8.83203125" style="220" customWidth="1"/>
    <col min="7683" max="7683" width="73.5" style="220" customWidth="1"/>
    <col min="7684" max="7936" width="10.6640625" style="220"/>
    <col min="7937" max="7938" width="8.83203125" style="220" customWidth="1"/>
    <col min="7939" max="7939" width="73.5" style="220" customWidth="1"/>
    <col min="7940" max="8192" width="10.6640625" style="220"/>
    <col min="8193" max="8194" width="8.83203125" style="220" customWidth="1"/>
    <col min="8195" max="8195" width="73.5" style="220" customWidth="1"/>
    <col min="8196" max="8448" width="10.6640625" style="220"/>
    <col min="8449" max="8450" width="8.83203125" style="220" customWidth="1"/>
    <col min="8451" max="8451" width="73.5" style="220" customWidth="1"/>
    <col min="8452" max="8704" width="10.6640625" style="220"/>
    <col min="8705" max="8706" width="8.83203125" style="220" customWidth="1"/>
    <col min="8707" max="8707" width="73.5" style="220" customWidth="1"/>
    <col min="8708" max="8960" width="10.6640625" style="220"/>
    <col min="8961" max="8962" width="8.83203125" style="220" customWidth="1"/>
    <col min="8963" max="8963" width="73.5" style="220" customWidth="1"/>
    <col min="8964" max="9216" width="10.6640625" style="220"/>
    <col min="9217" max="9218" width="8.83203125" style="220" customWidth="1"/>
    <col min="9219" max="9219" width="73.5" style="220" customWidth="1"/>
    <col min="9220" max="9472" width="10.6640625" style="220"/>
    <col min="9473" max="9474" width="8.83203125" style="220" customWidth="1"/>
    <col min="9475" max="9475" width="73.5" style="220" customWidth="1"/>
    <col min="9476" max="9728" width="10.6640625" style="220"/>
    <col min="9729" max="9730" width="8.83203125" style="220" customWidth="1"/>
    <col min="9731" max="9731" width="73.5" style="220" customWidth="1"/>
    <col min="9732" max="9984" width="10.6640625" style="220"/>
    <col min="9985" max="9986" width="8.83203125" style="220" customWidth="1"/>
    <col min="9987" max="9987" width="73.5" style="220" customWidth="1"/>
    <col min="9988" max="10240" width="10.6640625" style="220"/>
    <col min="10241" max="10242" width="8.83203125" style="220" customWidth="1"/>
    <col min="10243" max="10243" width="73.5" style="220" customWidth="1"/>
    <col min="10244" max="10496" width="10.6640625" style="220"/>
    <col min="10497" max="10498" width="8.83203125" style="220" customWidth="1"/>
    <col min="10499" max="10499" width="73.5" style="220" customWidth="1"/>
    <col min="10500" max="10752" width="10.6640625" style="220"/>
    <col min="10753" max="10754" width="8.83203125" style="220" customWidth="1"/>
    <col min="10755" max="10755" width="73.5" style="220" customWidth="1"/>
    <col min="10756" max="11008" width="10.6640625" style="220"/>
    <col min="11009" max="11010" width="8.83203125" style="220" customWidth="1"/>
    <col min="11011" max="11011" width="73.5" style="220" customWidth="1"/>
    <col min="11012" max="11264" width="10.6640625" style="220"/>
    <col min="11265" max="11266" width="8.83203125" style="220" customWidth="1"/>
    <col min="11267" max="11267" width="73.5" style="220" customWidth="1"/>
    <col min="11268" max="11520" width="10.6640625" style="220"/>
    <col min="11521" max="11522" width="8.83203125" style="220" customWidth="1"/>
    <col min="11523" max="11523" width="73.5" style="220" customWidth="1"/>
    <col min="11524" max="11776" width="10.6640625" style="220"/>
    <col min="11777" max="11778" width="8.83203125" style="220" customWidth="1"/>
    <col min="11779" max="11779" width="73.5" style="220" customWidth="1"/>
    <col min="11780" max="12032" width="10.6640625" style="220"/>
    <col min="12033" max="12034" width="8.83203125" style="220" customWidth="1"/>
    <col min="12035" max="12035" width="73.5" style="220" customWidth="1"/>
    <col min="12036" max="12288" width="10.6640625" style="220"/>
    <col min="12289" max="12290" width="8.83203125" style="220" customWidth="1"/>
    <col min="12291" max="12291" width="73.5" style="220" customWidth="1"/>
    <col min="12292" max="12544" width="10.6640625" style="220"/>
    <col min="12545" max="12546" width="8.83203125" style="220" customWidth="1"/>
    <col min="12547" max="12547" width="73.5" style="220" customWidth="1"/>
    <col min="12548" max="12800" width="10.6640625" style="220"/>
    <col min="12801" max="12802" width="8.83203125" style="220" customWidth="1"/>
    <col min="12803" max="12803" width="73.5" style="220" customWidth="1"/>
    <col min="12804" max="13056" width="10.6640625" style="220"/>
    <col min="13057" max="13058" width="8.83203125" style="220" customWidth="1"/>
    <col min="13059" max="13059" width="73.5" style="220" customWidth="1"/>
    <col min="13060" max="13312" width="10.6640625" style="220"/>
    <col min="13313" max="13314" width="8.83203125" style="220" customWidth="1"/>
    <col min="13315" max="13315" width="73.5" style="220" customWidth="1"/>
    <col min="13316" max="13568" width="10.6640625" style="220"/>
    <col min="13569" max="13570" width="8.83203125" style="220" customWidth="1"/>
    <col min="13571" max="13571" width="73.5" style="220" customWidth="1"/>
    <col min="13572" max="13824" width="10.6640625" style="220"/>
    <col min="13825" max="13826" width="8.83203125" style="220" customWidth="1"/>
    <col min="13827" max="13827" width="73.5" style="220" customWidth="1"/>
    <col min="13828" max="14080" width="10.6640625" style="220"/>
    <col min="14081" max="14082" width="8.83203125" style="220" customWidth="1"/>
    <col min="14083" max="14083" width="73.5" style="220" customWidth="1"/>
    <col min="14084" max="14336" width="10.6640625" style="220"/>
    <col min="14337" max="14338" width="8.83203125" style="220" customWidth="1"/>
    <col min="14339" max="14339" width="73.5" style="220" customWidth="1"/>
    <col min="14340" max="14592" width="10.6640625" style="220"/>
    <col min="14593" max="14594" width="8.83203125" style="220" customWidth="1"/>
    <col min="14595" max="14595" width="73.5" style="220" customWidth="1"/>
    <col min="14596" max="14848" width="10.6640625" style="220"/>
    <col min="14849" max="14850" width="8.83203125" style="220" customWidth="1"/>
    <col min="14851" max="14851" width="73.5" style="220" customWidth="1"/>
    <col min="14852" max="15104" width="10.6640625" style="220"/>
    <col min="15105" max="15106" width="8.83203125" style="220" customWidth="1"/>
    <col min="15107" max="15107" width="73.5" style="220" customWidth="1"/>
    <col min="15108" max="15360" width="10.6640625" style="220"/>
    <col min="15361" max="15362" width="8.83203125" style="220" customWidth="1"/>
    <col min="15363" max="15363" width="73.5" style="220" customWidth="1"/>
    <col min="15364" max="15616" width="10.6640625" style="220"/>
    <col min="15617" max="15618" width="8.83203125" style="220" customWidth="1"/>
    <col min="15619" max="15619" width="73.5" style="220" customWidth="1"/>
    <col min="15620" max="15872" width="10.6640625" style="220"/>
    <col min="15873" max="15874" width="8.83203125" style="220" customWidth="1"/>
    <col min="15875" max="15875" width="73.5" style="220" customWidth="1"/>
    <col min="15876" max="16128" width="10.6640625" style="220"/>
    <col min="16129" max="16130" width="8.83203125" style="220" customWidth="1"/>
    <col min="16131" max="16131" width="73.5" style="220" customWidth="1"/>
    <col min="16132" max="16384" width="10.6640625" style="220"/>
  </cols>
  <sheetData>
    <row r="1" spans="1:3" x14ac:dyDescent="0.2">
      <c r="A1" s="956" t="s">
        <v>716</v>
      </c>
      <c r="B1" s="957"/>
      <c r="C1" s="958"/>
    </row>
    <row r="2" spans="1:3" ht="41.25" customHeight="1" x14ac:dyDescent="0.2">
      <c r="A2" s="959"/>
      <c r="B2" s="960"/>
      <c r="C2" s="961"/>
    </row>
    <row r="4" spans="1:3" s="226" customFormat="1" ht="31.5" x14ac:dyDescent="0.2">
      <c r="A4" s="227" t="s">
        <v>533</v>
      </c>
      <c r="B4" s="228" t="s">
        <v>534</v>
      </c>
      <c r="C4" s="229" t="s">
        <v>535</v>
      </c>
    </row>
    <row r="5" spans="1:3" s="221" customFormat="1" ht="24" customHeight="1" x14ac:dyDescent="0.2">
      <c r="A5" s="398" t="s">
        <v>536</v>
      </c>
      <c r="B5" s="399"/>
      <c r="C5" s="400" t="s">
        <v>590</v>
      </c>
    </row>
    <row r="6" spans="1:3" s="221" customFormat="1" ht="24" customHeight="1" x14ac:dyDescent="0.2">
      <c r="A6" s="398" t="s">
        <v>537</v>
      </c>
      <c r="B6" s="399"/>
      <c r="C6" s="400" t="s">
        <v>538</v>
      </c>
    </row>
    <row r="7" spans="1:3" s="221" customFormat="1" ht="24" customHeight="1" x14ac:dyDescent="0.2">
      <c r="A7" s="398"/>
      <c r="B7" s="399" t="s">
        <v>9</v>
      </c>
      <c r="C7" s="401" t="s">
        <v>591</v>
      </c>
    </row>
    <row r="8" spans="1:3" s="221" customFormat="1" ht="24" customHeight="1" x14ac:dyDescent="0.2">
      <c r="A8" s="398" t="s">
        <v>347</v>
      </c>
      <c r="B8" s="399"/>
      <c r="C8" s="400" t="s">
        <v>539</v>
      </c>
    </row>
    <row r="9" spans="1:3" s="221" customFormat="1" ht="24" customHeight="1" x14ac:dyDescent="0.2">
      <c r="A9" s="399"/>
      <c r="B9" s="399" t="s">
        <v>9</v>
      </c>
      <c r="C9" s="401" t="s">
        <v>592</v>
      </c>
    </row>
    <row r="10" spans="1:3" s="221" customFormat="1" ht="24" customHeight="1" x14ac:dyDescent="0.2">
      <c r="A10" s="399"/>
      <c r="B10" s="399" t="s">
        <v>12</v>
      </c>
      <c r="C10" s="401" t="s">
        <v>593</v>
      </c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8"/>
  <sheetViews>
    <sheetView topLeftCell="A4" workbookViewId="0">
      <selection activeCell="E19" sqref="D19:E19"/>
    </sheetView>
  </sheetViews>
  <sheetFormatPr defaultColWidth="9.33203125" defaultRowHeight="15.75" x14ac:dyDescent="0.25"/>
  <cols>
    <col min="1" max="1" width="6.33203125" style="486" customWidth="1"/>
    <col min="2" max="2" width="70.83203125" style="486" customWidth="1"/>
    <col min="3" max="3" width="12.33203125" style="486" customWidth="1"/>
    <col min="4" max="4" width="16.83203125" style="486" customWidth="1"/>
    <col min="5" max="5" width="15" style="486" customWidth="1"/>
    <col min="6" max="6" width="17.6640625" style="605" customWidth="1"/>
    <col min="7" max="16384" width="9.33203125" style="486"/>
  </cols>
  <sheetData>
    <row r="1" spans="1:6" ht="51" customHeight="1" x14ac:dyDescent="0.25">
      <c r="A1" s="968" t="s">
        <v>711</v>
      </c>
      <c r="B1" s="1028"/>
      <c r="C1" s="1028"/>
      <c r="D1" s="1028"/>
      <c r="E1" s="1028"/>
      <c r="F1" s="1028"/>
    </row>
    <row r="2" spans="1:6" ht="15.95" customHeight="1" x14ac:dyDescent="0.25">
      <c r="A2" s="967" t="s">
        <v>0</v>
      </c>
      <c r="B2" s="967"/>
      <c r="C2" s="967"/>
      <c r="D2" s="967"/>
      <c r="E2" s="967"/>
      <c r="F2" s="967"/>
    </row>
    <row r="3" spans="1:6" ht="15.95" customHeight="1" x14ac:dyDescent="0.25">
      <c r="A3" s="966"/>
      <c r="B3" s="966"/>
      <c r="C3" s="950"/>
      <c r="D3" s="950"/>
      <c r="E3" s="950"/>
      <c r="F3" s="487" t="s">
        <v>1</v>
      </c>
    </row>
    <row r="4" spans="1:6" ht="38.1" customHeight="1" x14ac:dyDescent="0.25">
      <c r="A4" s="488" t="s">
        <v>2</v>
      </c>
      <c r="B4" s="489" t="s">
        <v>3</v>
      </c>
      <c r="C4" s="489" t="s">
        <v>4</v>
      </c>
      <c r="D4" s="491" t="s">
        <v>482</v>
      </c>
      <c r="E4" s="491" t="s">
        <v>720</v>
      </c>
      <c r="F4" s="491" t="s">
        <v>721</v>
      </c>
    </row>
    <row r="5" spans="1:6" s="493" customFormat="1" ht="12" customHeight="1" x14ac:dyDescent="0.2">
      <c r="A5" s="488" t="s">
        <v>5</v>
      </c>
      <c r="B5" s="489" t="s">
        <v>6</v>
      </c>
      <c r="C5" s="489" t="s">
        <v>7</v>
      </c>
      <c r="D5" s="492" t="s">
        <v>8</v>
      </c>
      <c r="E5" s="492" t="s">
        <v>259</v>
      </c>
      <c r="F5" s="490" t="s">
        <v>406</v>
      </c>
    </row>
    <row r="6" spans="1:6" s="498" customFormat="1" ht="15.75" customHeight="1" x14ac:dyDescent="0.2">
      <c r="A6" s="494" t="s">
        <v>9</v>
      </c>
      <c r="B6" s="495" t="s">
        <v>10</v>
      </c>
      <c r="C6" s="496" t="s">
        <v>11</v>
      </c>
      <c r="D6" s="675">
        <v>55849500</v>
      </c>
      <c r="E6" s="675">
        <v>57984474</v>
      </c>
      <c r="F6" s="676">
        <v>57984474</v>
      </c>
    </row>
    <row r="7" spans="1:6" s="498" customFormat="1" ht="15.75" customHeight="1" x14ac:dyDescent="0.2">
      <c r="A7" s="499" t="s">
        <v>12</v>
      </c>
      <c r="B7" s="500" t="s">
        <v>13</v>
      </c>
      <c r="C7" s="501" t="s">
        <v>14</v>
      </c>
      <c r="D7" s="675">
        <v>53343749</v>
      </c>
      <c r="E7" s="678">
        <v>55326571</v>
      </c>
      <c r="F7" s="676">
        <v>55326571</v>
      </c>
    </row>
    <row r="8" spans="1:6" s="498" customFormat="1" ht="24" customHeight="1" x14ac:dyDescent="0.2">
      <c r="A8" s="499" t="s">
        <v>15</v>
      </c>
      <c r="B8" s="500" t="s">
        <v>16</v>
      </c>
      <c r="C8" s="501" t="s">
        <v>17</v>
      </c>
      <c r="D8" s="678">
        <v>47253778</v>
      </c>
      <c r="E8" s="678">
        <v>49792760</v>
      </c>
      <c r="F8" s="678">
        <v>49792760</v>
      </c>
    </row>
    <row r="9" spans="1:6" s="498" customFormat="1" ht="15.75" customHeight="1" x14ac:dyDescent="0.2">
      <c r="A9" s="499" t="s">
        <v>18</v>
      </c>
      <c r="B9" s="500" t="s">
        <v>19</v>
      </c>
      <c r="C9" s="501" t="s">
        <v>20</v>
      </c>
      <c r="D9" s="678">
        <v>2701930</v>
      </c>
      <c r="E9" s="678">
        <v>3534683</v>
      </c>
      <c r="F9" s="678">
        <v>3534683</v>
      </c>
    </row>
    <row r="10" spans="1:6" s="498" customFormat="1" ht="15.75" customHeight="1" x14ac:dyDescent="0.2">
      <c r="A10" s="494" t="s">
        <v>21</v>
      </c>
      <c r="B10" s="500" t="s">
        <v>22</v>
      </c>
      <c r="C10" s="501" t="s">
        <v>23</v>
      </c>
      <c r="D10" s="678"/>
      <c r="E10" s="678">
        <v>13118806</v>
      </c>
      <c r="F10" s="678">
        <v>13118806</v>
      </c>
    </row>
    <row r="11" spans="1:6" s="498" customFormat="1" ht="15.75" customHeight="1" x14ac:dyDescent="0.2">
      <c r="A11" s="499" t="s">
        <v>24</v>
      </c>
      <c r="B11" s="500" t="s">
        <v>25</v>
      </c>
      <c r="C11" s="501" t="s">
        <v>26</v>
      </c>
      <c r="D11" s="678"/>
      <c r="E11" s="678"/>
      <c r="F11" s="678"/>
    </row>
    <row r="12" spans="1:6" s="498" customFormat="1" ht="15.75" customHeight="1" x14ac:dyDescent="0.2">
      <c r="A12" s="679" t="s">
        <v>27</v>
      </c>
      <c r="B12" s="680" t="s">
        <v>28</v>
      </c>
      <c r="C12" s="681" t="s">
        <v>29</v>
      </c>
      <c r="D12" s="682">
        <f t="shared" ref="D12:E12" si="0">+D6+D7+D8+D9+D10+D11</f>
        <v>159148957</v>
      </c>
      <c r="E12" s="683">
        <f t="shared" si="0"/>
        <v>179757294</v>
      </c>
      <c r="F12" s="684">
        <f>+F6+F7+F8+F9+F10+F11</f>
        <v>179757294</v>
      </c>
    </row>
    <row r="13" spans="1:6" s="498" customFormat="1" ht="15.75" customHeight="1" x14ac:dyDescent="0.2">
      <c r="A13" s="499" t="s">
        <v>30</v>
      </c>
      <c r="B13" s="500" t="s">
        <v>31</v>
      </c>
      <c r="C13" s="501" t="s">
        <v>32</v>
      </c>
      <c r="D13" s="678"/>
      <c r="E13" s="678"/>
      <c r="F13" s="685">
        <f>SUM(D13:E13)</f>
        <v>0</v>
      </c>
    </row>
    <row r="14" spans="1:6" s="498" customFormat="1" ht="15.75" customHeight="1" x14ac:dyDescent="0.2">
      <c r="A14" s="494" t="s">
        <v>33</v>
      </c>
      <c r="B14" s="500" t="s">
        <v>34</v>
      </c>
      <c r="C14" s="501" t="s">
        <v>35</v>
      </c>
      <c r="D14" s="686">
        <f>SUM(D15:D21)</f>
        <v>182470457</v>
      </c>
      <c r="E14" s="686">
        <f t="shared" ref="E14:F14" si="1">SUM(E15:E21)</f>
        <v>453248262</v>
      </c>
      <c r="F14" s="686">
        <f t="shared" si="1"/>
        <v>453248262</v>
      </c>
    </row>
    <row r="15" spans="1:6" s="498" customFormat="1" ht="24" customHeight="1" x14ac:dyDescent="0.2">
      <c r="A15" s="499" t="s">
        <v>36</v>
      </c>
      <c r="B15" s="508" t="s">
        <v>744</v>
      </c>
      <c r="C15" s="501" t="s">
        <v>35</v>
      </c>
      <c r="D15" s="678"/>
      <c r="E15" s="678"/>
      <c r="F15" s="688"/>
    </row>
    <row r="16" spans="1:6" s="498" customFormat="1" ht="24.75" customHeight="1" x14ac:dyDescent="0.2">
      <c r="A16" s="499" t="s">
        <v>37</v>
      </c>
      <c r="B16" s="510" t="s">
        <v>739</v>
      </c>
      <c r="C16" s="501" t="s">
        <v>35</v>
      </c>
      <c r="D16" s="678">
        <v>182470457</v>
      </c>
      <c r="E16" s="678">
        <v>453248262</v>
      </c>
      <c r="F16" s="688">
        <v>307388724</v>
      </c>
    </row>
    <row r="17" spans="1:6" s="498" customFormat="1" ht="15.75" customHeight="1" x14ac:dyDescent="0.2">
      <c r="A17" s="494" t="s">
        <v>38</v>
      </c>
      <c r="B17" s="510" t="s">
        <v>39</v>
      </c>
      <c r="C17" s="501" t="s">
        <v>35</v>
      </c>
      <c r="D17" s="678"/>
      <c r="E17" s="678"/>
      <c r="F17" s="688"/>
    </row>
    <row r="18" spans="1:6" s="498" customFormat="1" ht="19.5" customHeight="1" x14ac:dyDescent="0.2">
      <c r="A18" s="499" t="s">
        <v>40</v>
      </c>
      <c r="B18" s="510" t="s">
        <v>41</v>
      </c>
      <c r="C18" s="501" t="s">
        <v>35</v>
      </c>
      <c r="D18" s="678"/>
      <c r="E18" s="678"/>
      <c r="F18" s="506">
        <v>4156681</v>
      </c>
    </row>
    <row r="19" spans="1:6" s="498" customFormat="1" ht="19.5" customHeight="1" x14ac:dyDescent="0.2">
      <c r="A19" s="499" t="s">
        <v>42</v>
      </c>
      <c r="B19" s="510" t="s">
        <v>43</v>
      </c>
      <c r="C19" s="501" t="s">
        <v>35</v>
      </c>
      <c r="D19" s="678"/>
      <c r="E19" s="678"/>
      <c r="F19" s="688">
        <v>5522600</v>
      </c>
    </row>
    <row r="20" spans="1:6" s="498" customFormat="1" ht="24" customHeight="1" x14ac:dyDescent="0.2">
      <c r="A20" s="494" t="s">
        <v>44</v>
      </c>
      <c r="B20" s="510" t="s">
        <v>45</v>
      </c>
      <c r="C20" s="501" t="s">
        <v>35</v>
      </c>
      <c r="D20" s="678"/>
      <c r="E20" s="678"/>
      <c r="F20" s="688">
        <v>136180257</v>
      </c>
    </row>
    <row r="21" spans="1:6" s="498" customFormat="1" ht="24.75" customHeight="1" x14ac:dyDescent="0.2">
      <c r="A21" s="511" t="s">
        <v>46</v>
      </c>
      <c r="B21" s="510" t="s">
        <v>47</v>
      </c>
      <c r="C21" s="512" t="s">
        <v>35</v>
      </c>
      <c r="D21" s="689"/>
      <c r="E21" s="689"/>
      <c r="F21" s="690"/>
    </row>
    <row r="22" spans="1:6" s="498" customFormat="1" ht="18" customHeight="1" x14ac:dyDescent="0.2">
      <c r="A22" s="502" t="s">
        <v>48</v>
      </c>
      <c r="B22" s="503" t="s">
        <v>49</v>
      </c>
      <c r="C22" s="504" t="s">
        <v>50</v>
      </c>
      <c r="D22" s="691">
        <f>SUM(D12+D13+D14)</f>
        <v>341619414</v>
      </c>
      <c r="E22" s="692">
        <f t="shared" ref="E22" si="2">SUM(E12+E13+E14)</f>
        <v>633005556</v>
      </c>
      <c r="F22" s="693">
        <f>SUM(F12+F13+F14)</f>
        <v>633005556</v>
      </c>
    </row>
    <row r="23" spans="1:6" s="498" customFormat="1" ht="15.75" customHeight="1" x14ac:dyDescent="0.2">
      <c r="A23" s="494" t="s">
        <v>51</v>
      </c>
      <c r="B23" s="513" t="s">
        <v>52</v>
      </c>
      <c r="C23" s="496" t="s">
        <v>53</v>
      </c>
      <c r="D23" s="694"/>
      <c r="E23" s="694">
        <v>2000000</v>
      </c>
      <c r="F23" s="497">
        <v>2000000</v>
      </c>
    </row>
    <row r="24" spans="1:6" s="498" customFormat="1" ht="15.75" customHeight="1" x14ac:dyDescent="0.2">
      <c r="A24" s="499" t="s">
        <v>54</v>
      </c>
      <c r="B24" s="514" t="s">
        <v>55</v>
      </c>
      <c r="C24" s="501" t="s">
        <v>56</v>
      </c>
      <c r="D24" s="695">
        <f t="shared" ref="D24:F24" si="3">SUM(D25:D30)</f>
        <v>98531059</v>
      </c>
      <c r="E24" s="695">
        <f t="shared" si="3"/>
        <v>779745197</v>
      </c>
      <c r="F24" s="695">
        <f t="shared" si="3"/>
        <v>779745197</v>
      </c>
    </row>
    <row r="25" spans="1:6" s="498" customFormat="1" ht="15.75" customHeight="1" x14ac:dyDescent="0.2">
      <c r="A25" s="499" t="s">
        <v>57</v>
      </c>
      <c r="B25" s="508" t="s">
        <v>58</v>
      </c>
      <c r="C25" s="501" t="s">
        <v>56</v>
      </c>
      <c r="D25" s="678"/>
      <c r="E25" s="697"/>
      <c r="F25" s="506"/>
    </row>
    <row r="26" spans="1:6" s="498" customFormat="1" ht="24" customHeight="1" x14ac:dyDescent="0.2">
      <c r="A26" s="494" t="s">
        <v>59</v>
      </c>
      <c r="B26" s="515" t="s">
        <v>60</v>
      </c>
      <c r="C26" s="501" t="s">
        <v>56</v>
      </c>
      <c r="D26" s="697">
        <v>98531059</v>
      </c>
      <c r="E26" s="697">
        <v>779745197</v>
      </c>
      <c r="F26" s="506">
        <v>749403357</v>
      </c>
    </row>
    <row r="27" spans="1:6" s="498" customFormat="1" ht="25.5" x14ac:dyDescent="0.2">
      <c r="A27" s="499" t="s">
        <v>61</v>
      </c>
      <c r="B27" s="515" t="s">
        <v>62</v>
      </c>
      <c r="C27" s="501" t="s">
        <v>56</v>
      </c>
      <c r="D27" s="697"/>
      <c r="E27" s="697"/>
      <c r="F27" s="506"/>
    </row>
    <row r="28" spans="1:6" s="498" customFormat="1" ht="15.75" customHeight="1" x14ac:dyDescent="0.2">
      <c r="A28" s="499" t="s">
        <v>63</v>
      </c>
      <c r="B28" s="515" t="s">
        <v>64</v>
      </c>
      <c r="C28" s="501" t="s">
        <v>56</v>
      </c>
      <c r="D28" s="697"/>
      <c r="E28" s="697"/>
      <c r="F28" s="506">
        <v>20849789</v>
      </c>
    </row>
    <row r="29" spans="1:6" s="498" customFormat="1" ht="24.75" customHeight="1" x14ac:dyDescent="0.2">
      <c r="A29" s="494" t="s">
        <v>65</v>
      </c>
      <c r="B29" s="515" t="s">
        <v>66</v>
      </c>
      <c r="C29" s="501" t="s">
        <v>56</v>
      </c>
      <c r="D29" s="697"/>
      <c r="E29" s="697"/>
      <c r="F29" s="506">
        <v>9492051</v>
      </c>
    </row>
    <row r="30" spans="1:6" s="498" customFormat="1" ht="24" customHeight="1" x14ac:dyDescent="0.2">
      <c r="A30" s="511" t="s">
        <v>67</v>
      </c>
      <c r="B30" s="516" t="s">
        <v>68</v>
      </c>
      <c r="C30" s="512" t="s">
        <v>56</v>
      </c>
      <c r="D30" s="698"/>
      <c r="E30" s="698"/>
      <c r="F30" s="699"/>
    </row>
    <row r="31" spans="1:6" s="498" customFormat="1" ht="22.5" customHeight="1" x14ac:dyDescent="0.2">
      <c r="A31" s="517" t="s">
        <v>69</v>
      </c>
      <c r="B31" s="518" t="s">
        <v>70</v>
      </c>
      <c r="C31" s="519" t="s">
        <v>71</v>
      </c>
      <c r="D31" s="700">
        <f t="shared" ref="D31:E31" si="4">SUM(D23+D24)</f>
        <v>98531059</v>
      </c>
      <c r="E31" s="701">
        <f t="shared" si="4"/>
        <v>781745197</v>
      </c>
      <c r="F31" s="702">
        <f>SUM(F23+F24)</f>
        <v>781745197</v>
      </c>
    </row>
    <row r="32" spans="1:6" s="498" customFormat="1" ht="14.25" customHeight="1" x14ac:dyDescent="0.2">
      <c r="A32" s="521" t="s">
        <v>72</v>
      </c>
      <c r="B32" s="522" t="s">
        <v>73</v>
      </c>
      <c r="C32" s="523" t="s">
        <v>74</v>
      </c>
      <c r="D32" s="703"/>
      <c r="E32" s="703"/>
      <c r="F32" s="524">
        <f>SUM(D32:E32)</f>
        <v>0</v>
      </c>
    </row>
    <row r="33" spans="1:6" s="498" customFormat="1" ht="14.25" customHeight="1" x14ac:dyDescent="0.2">
      <c r="A33" s="499" t="s">
        <v>75</v>
      </c>
      <c r="B33" s="500" t="s">
        <v>76</v>
      </c>
      <c r="C33" s="501" t="s">
        <v>77</v>
      </c>
      <c r="D33" s="686">
        <f t="shared" ref="D33:F33" si="5">SUM(D34:D36)</f>
        <v>3500000</v>
      </c>
      <c r="E33" s="686">
        <f t="shared" si="5"/>
        <v>3500000</v>
      </c>
      <c r="F33" s="686">
        <f t="shared" si="5"/>
        <v>3369516</v>
      </c>
    </row>
    <row r="34" spans="1:6" s="498" customFormat="1" ht="14.25" customHeight="1" x14ac:dyDescent="0.2">
      <c r="A34" s="499" t="s">
        <v>78</v>
      </c>
      <c r="B34" s="525" t="s">
        <v>79</v>
      </c>
      <c r="C34" s="526" t="s">
        <v>77</v>
      </c>
      <c r="D34" s="704"/>
      <c r="E34" s="705"/>
      <c r="F34" s="706">
        <f>SUM(D34:E34)</f>
        <v>0</v>
      </c>
    </row>
    <row r="35" spans="1:6" s="498" customFormat="1" ht="14.25" customHeight="1" x14ac:dyDescent="0.2">
      <c r="A35" s="494" t="s">
        <v>80</v>
      </c>
      <c r="B35" s="528" t="s">
        <v>81</v>
      </c>
      <c r="C35" s="526" t="s">
        <v>77</v>
      </c>
      <c r="D35" s="704"/>
      <c r="E35" s="705"/>
      <c r="F35" s="706">
        <f>SUM(D35:E35)</f>
        <v>0</v>
      </c>
    </row>
    <row r="36" spans="1:6" s="498" customFormat="1" ht="14.25" customHeight="1" x14ac:dyDescent="0.2">
      <c r="A36" s="494" t="s">
        <v>82</v>
      </c>
      <c r="B36" s="528" t="s">
        <v>83</v>
      </c>
      <c r="C36" s="526" t="s">
        <v>77</v>
      </c>
      <c r="D36" s="704">
        <v>3500000</v>
      </c>
      <c r="E36" s="705">
        <v>3500000</v>
      </c>
      <c r="F36" s="706">
        <v>3369516</v>
      </c>
    </row>
    <row r="37" spans="1:6" s="498" customFormat="1" ht="14.25" customHeight="1" x14ac:dyDescent="0.2">
      <c r="A37" s="499" t="s">
        <v>84</v>
      </c>
      <c r="B37" s="529" t="s">
        <v>85</v>
      </c>
      <c r="C37" s="501" t="s">
        <v>86</v>
      </c>
      <c r="D37" s="686">
        <f t="shared" ref="D37:F37" si="6">SUM(D38:D39)</f>
        <v>60000000</v>
      </c>
      <c r="E37" s="687">
        <f t="shared" si="6"/>
        <v>104770000</v>
      </c>
      <c r="F37" s="687">
        <f t="shared" si="6"/>
        <v>104770542</v>
      </c>
    </row>
    <row r="38" spans="1:6" s="498" customFormat="1" ht="14.25" customHeight="1" x14ac:dyDescent="0.2">
      <c r="A38" s="499" t="s">
        <v>87</v>
      </c>
      <c r="B38" s="530" t="s">
        <v>88</v>
      </c>
      <c r="C38" s="526" t="s">
        <v>86</v>
      </c>
      <c r="D38" s="704">
        <v>60000000</v>
      </c>
      <c r="E38" s="705">
        <v>104770000</v>
      </c>
      <c r="F38" s="705">
        <v>104770542</v>
      </c>
    </row>
    <row r="39" spans="1:6" s="498" customFormat="1" ht="14.25" customHeight="1" x14ac:dyDescent="0.2">
      <c r="A39" s="494" t="s">
        <v>89</v>
      </c>
      <c r="B39" s="530" t="s">
        <v>90</v>
      </c>
      <c r="C39" s="526" t="s">
        <v>86</v>
      </c>
      <c r="D39" s="704"/>
      <c r="E39" s="705"/>
      <c r="F39" s="696">
        <v>0</v>
      </c>
    </row>
    <row r="40" spans="1:6" s="498" customFormat="1" ht="17.25" customHeight="1" x14ac:dyDescent="0.2">
      <c r="A40" s="494" t="s">
        <v>91</v>
      </c>
      <c r="B40" s="531" t="s">
        <v>624</v>
      </c>
      <c r="C40" s="501" t="s">
        <v>93</v>
      </c>
      <c r="D40" s="678">
        <v>3000000</v>
      </c>
      <c r="E40" s="707">
        <v>4150000</v>
      </c>
      <c r="F40" s="696">
        <v>4150345</v>
      </c>
    </row>
    <row r="41" spans="1:6" s="498" customFormat="1" ht="17.25" customHeight="1" x14ac:dyDescent="0.2">
      <c r="A41" s="499" t="s">
        <v>94</v>
      </c>
      <c r="B41" s="529" t="s">
        <v>98</v>
      </c>
      <c r="C41" s="501" t="s">
        <v>99</v>
      </c>
      <c r="D41" s="686">
        <f>SUM(D42:D43)</f>
        <v>2760000</v>
      </c>
      <c r="E41" s="687">
        <f t="shared" ref="E41:F41" si="7">SUM(E42:E43)</f>
        <v>2860000</v>
      </c>
      <c r="F41" s="687">
        <f t="shared" si="7"/>
        <v>2824601</v>
      </c>
    </row>
    <row r="42" spans="1:6" s="498" customFormat="1" ht="14.25" customHeight="1" x14ac:dyDescent="0.2">
      <c r="A42" s="499" t="s">
        <v>95</v>
      </c>
      <c r="B42" s="530" t="s">
        <v>625</v>
      </c>
      <c r="C42" s="526" t="s">
        <v>627</v>
      </c>
      <c r="D42" s="704"/>
      <c r="E42" s="704"/>
      <c r="F42" s="506">
        <v>39040</v>
      </c>
    </row>
    <row r="43" spans="1:6" s="498" customFormat="1" ht="14.25" customHeight="1" x14ac:dyDescent="0.2">
      <c r="A43" s="494" t="s">
        <v>96</v>
      </c>
      <c r="B43" s="530" t="s">
        <v>626</v>
      </c>
      <c r="C43" s="526" t="s">
        <v>627</v>
      </c>
      <c r="D43" s="704">
        <v>2760000</v>
      </c>
      <c r="E43" s="704">
        <v>2860000</v>
      </c>
      <c r="F43" s="506">
        <v>2785561</v>
      </c>
    </row>
    <row r="44" spans="1:6" s="498" customFormat="1" ht="14.25" customHeight="1" x14ac:dyDescent="0.2">
      <c r="A44" s="532" t="s">
        <v>97</v>
      </c>
      <c r="B44" s="533" t="s">
        <v>628</v>
      </c>
      <c r="C44" s="534" t="s">
        <v>629</v>
      </c>
      <c r="D44" s="708"/>
      <c r="E44" s="708"/>
      <c r="F44" s="551">
        <f>SUM(D44:E44)</f>
        <v>0</v>
      </c>
    </row>
    <row r="45" spans="1:6" s="498" customFormat="1" ht="17.25" customHeight="1" x14ac:dyDescent="0.2">
      <c r="A45" s="517" t="s">
        <v>100</v>
      </c>
      <c r="B45" s="518" t="s">
        <v>101</v>
      </c>
      <c r="C45" s="519" t="s">
        <v>102</v>
      </c>
      <c r="D45" s="700">
        <f>SUM(D32+D33+D37+D40+D41+D44)</f>
        <v>69260000</v>
      </c>
      <c r="E45" s="700">
        <f t="shared" ref="E45" si="8">SUM(E32+E33+E37+E40+E41+E44)</f>
        <v>115280000</v>
      </c>
      <c r="F45" s="700">
        <f>SUM(F32+F33+F37+F40+F41+F44)</f>
        <v>115115004</v>
      </c>
    </row>
    <row r="46" spans="1:6" s="498" customFormat="1" ht="14.25" customHeight="1" x14ac:dyDescent="0.2">
      <c r="A46" s="521" t="s">
        <v>103</v>
      </c>
      <c r="B46" s="535" t="s">
        <v>104</v>
      </c>
      <c r="C46" s="536" t="s">
        <v>105</v>
      </c>
      <c r="D46" s="709">
        <v>11000000</v>
      </c>
      <c r="E46" s="709">
        <v>9000000</v>
      </c>
      <c r="F46" s="537">
        <v>8015543</v>
      </c>
    </row>
    <row r="47" spans="1:6" s="498" customFormat="1" ht="14.25" customHeight="1" x14ac:dyDescent="0.2">
      <c r="A47" s="499" t="s">
        <v>106</v>
      </c>
      <c r="B47" s="514" t="s">
        <v>107</v>
      </c>
      <c r="C47" s="538" t="s">
        <v>108</v>
      </c>
      <c r="D47" s="710">
        <v>11688000</v>
      </c>
      <c r="E47" s="710">
        <v>11464439</v>
      </c>
      <c r="F47" s="506">
        <v>10110418</v>
      </c>
    </row>
    <row r="48" spans="1:6" s="498" customFormat="1" ht="14.25" customHeight="1" x14ac:dyDescent="0.2">
      <c r="A48" s="499" t="s">
        <v>109</v>
      </c>
      <c r="B48" s="514" t="s">
        <v>110</v>
      </c>
      <c r="C48" s="538" t="s">
        <v>111</v>
      </c>
      <c r="D48" s="710">
        <v>2000000</v>
      </c>
      <c r="E48" s="710">
        <v>2223561</v>
      </c>
      <c r="F48" s="506">
        <v>2223561</v>
      </c>
    </row>
    <row r="49" spans="1:6" s="498" customFormat="1" ht="14.25" customHeight="1" x14ac:dyDescent="0.2">
      <c r="A49" s="499" t="s">
        <v>112</v>
      </c>
      <c r="B49" s="514" t="s">
        <v>113</v>
      </c>
      <c r="C49" s="538" t="s">
        <v>114</v>
      </c>
      <c r="D49" s="710"/>
      <c r="E49" s="710"/>
      <c r="F49" s="506">
        <v>0</v>
      </c>
    </row>
    <row r="50" spans="1:6" s="498" customFormat="1" ht="14.25" customHeight="1" x14ac:dyDescent="0.2">
      <c r="A50" s="499" t="s">
        <v>115</v>
      </c>
      <c r="B50" s="514" t="s">
        <v>116</v>
      </c>
      <c r="C50" s="538" t="s">
        <v>117</v>
      </c>
      <c r="D50" s="710">
        <v>2260000</v>
      </c>
      <c r="E50" s="710">
        <v>3260000</v>
      </c>
      <c r="F50" s="506">
        <v>3165650</v>
      </c>
    </row>
    <row r="51" spans="1:6" s="498" customFormat="1" ht="14.25" customHeight="1" x14ac:dyDescent="0.2">
      <c r="A51" s="499" t="s">
        <v>118</v>
      </c>
      <c r="B51" s="514" t="s">
        <v>119</v>
      </c>
      <c r="C51" s="538" t="s">
        <v>120</v>
      </c>
      <c r="D51" s="710">
        <v>3800000</v>
      </c>
      <c r="E51" s="710">
        <v>3800000</v>
      </c>
      <c r="F51" s="506">
        <v>3093697</v>
      </c>
    </row>
    <row r="52" spans="1:6" s="498" customFormat="1" ht="14.25" customHeight="1" x14ac:dyDescent="0.2">
      <c r="A52" s="499" t="s">
        <v>121</v>
      </c>
      <c r="B52" s="514" t="s">
        <v>122</v>
      </c>
      <c r="C52" s="538" t="s">
        <v>123</v>
      </c>
      <c r="D52" s="710"/>
      <c r="E52" s="710"/>
      <c r="F52" s="506"/>
    </row>
    <row r="53" spans="1:6" s="498" customFormat="1" ht="14.25" customHeight="1" x14ac:dyDescent="0.2">
      <c r="A53" s="499" t="s">
        <v>124</v>
      </c>
      <c r="B53" s="514" t="s">
        <v>125</v>
      </c>
      <c r="C53" s="538" t="s">
        <v>126</v>
      </c>
      <c r="D53" s="710"/>
      <c r="E53" s="710"/>
      <c r="F53" s="506"/>
    </row>
    <row r="54" spans="1:6" s="498" customFormat="1" ht="14.25" customHeight="1" x14ac:dyDescent="0.2">
      <c r="A54" s="499" t="s">
        <v>127</v>
      </c>
      <c r="B54" s="514" t="s">
        <v>128</v>
      </c>
      <c r="C54" s="538" t="s">
        <v>129</v>
      </c>
      <c r="D54" s="710"/>
      <c r="E54" s="710"/>
      <c r="F54" s="507"/>
    </row>
    <row r="55" spans="1:6" s="498" customFormat="1" ht="14.25" customHeight="1" x14ac:dyDescent="0.2">
      <c r="A55" s="499" t="s">
        <v>130</v>
      </c>
      <c r="B55" s="514" t="s">
        <v>131</v>
      </c>
      <c r="C55" s="538" t="s">
        <v>132</v>
      </c>
      <c r="D55" s="710"/>
      <c r="E55" s="710"/>
      <c r="F55" s="507"/>
    </row>
    <row r="56" spans="1:6" s="498" customFormat="1" ht="14.25" customHeight="1" x14ac:dyDescent="0.2">
      <c r="A56" s="511" t="s">
        <v>133</v>
      </c>
      <c r="B56" s="539" t="s">
        <v>134</v>
      </c>
      <c r="C56" s="534" t="s">
        <v>135</v>
      </c>
      <c r="D56" s="708">
        <v>1620000</v>
      </c>
      <c r="E56" s="708">
        <v>620000</v>
      </c>
      <c r="F56" s="552">
        <v>11181</v>
      </c>
    </row>
    <row r="57" spans="1:6" s="498" customFormat="1" ht="15.75" customHeight="1" x14ac:dyDescent="0.2">
      <c r="A57" s="502" t="s">
        <v>136</v>
      </c>
      <c r="B57" s="540" t="s">
        <v>137</v>
      </c>
      <c r="C57" s="504" t="s">
        <v>138</v>
      </c>
      <c r="D57" s="711">
        <f t="shared" ref="D57:E57" si="9">SUM(D46:D56)</f>
        <v>32368000</v>
      </c>
      <c r="E57" s="712">
        <f t="shared" si="9"/>
        <v>30368000</v>
      </c>
      <c r="F57" s="713">
        <f>SUM(F46:F56)</f>
        <v>26620050</v>
      </c>
    </row>
    <row r="58" spans="1:6" s="498" customFormat="1" ht="14.25" customHeight="1" x14ac:dyDescent="0.2">
      <c r="A58" s="542" t="s">
        <v>139</v>
      </c>
      <c r="B58" s="513" t="s">
        <v>140</v>
      </c>
      <c r="C58" s="543" t="s">
        <v>141</v>
      </c>
      <c r="D58" s="714"/>
      <c r="E58" s="714"/>
      <c r="F58" s="544"/>
    </row>
    <row r="59" spans="1:6" s="498" customFormat="1" ht="14.25" customHeight="1" x14ac:dyDescent="0.2">
      <c r="A59" s="545" t="s">
        <v>142</v>
      </c>
      <c r="B59" s="514" t="s">
        <v>143</v>
      </c>
      <c r="C59" s="538" t="s">
        <v>144</v>
      </c>
      <c r="D59" s="710">
        <v>20000000</v>
      </c>
      <c r="E59" s="710"/>
      <c r="F59" s="710"/>
    </row>
    <row r="60" spans="1:6" s="498" customFormat="1" ht="14.25" customHeight="1" x14ac:dyDescent="0.2">
      <c r="A60" s="545" t="s">
        <v>145</v>
      </c>
      <c r="B60" s="514" t="s">
        <v>146</v>
      </c>
      <c r="C60" s="538" t="s">
        <v>147</v>
      </c>
      <c r="D60" s="710"/>
      <c r="E60" s="710">
        <v>472441</v>
      </c>
      <c r="F60" s="507">
        <v>472441</v>
      </c>
    </row>
    <row r="61" spans="1:6" s="498" customFormat="1" ht="14.25" customHeight="1" x14ac:dyDescent="0.2">
      <c r="A61" s="545" t="s">
        <v>148</v>
      </c>
      <c r="B61" s="514" t="s">
        <v>149</v>
      </c>
      <c r="C61" s="538" t="s">
        <v>150</v>
      </c>
      <c r="D61" s="710"/>
      <c r="E61" s="710"/>
      <c r="F61" s="507"/>
    </row>
    <row r="62" spans="1:6" s="498" customFormat="1" ht="14.25" customHeight="1" x14ac:dyDescent="0.2">
      <c r="A62" s="546" t="s">
        <v>151</v>
      </c>
      <c r="B62" s="539" t="s">
        <v>152</v>
      </c>
      <c r="C62" s="534" t="s">
        <v>153</v>
      </c>
      <c r="D62" s="708">
        <v>240000</v>
      </c>
      <c r="E62" s="708"/>
      <c r="F62" s="552"/>
    </row>
    <row r="63" spans="1:6" s="498" customFormat="1" ht="19.5" customHeight="1" x14ac:dyDescent="0.2">
      <c r="A63" s="517" t="s">
        <v>154</v>
      </c>
      <c r="B63" s="540" t="s">
        <v>155</v>
      </c>
      <c r="C63" s="547" t="s">
        <v>156</v>
      </c>
      <c r="D63" s="715">
        <f t="shared" ref="D63:E63" si="10">SUM(D58:D62)</f>
        <v>20240000</v>
      </c>
      <c r="E63" s="716">
        <f t="shared" si="10"/>
        <v>472441</v>
      </c>
      <c r="F63" s="586">
        <f>SUM(F58:F62)</f>
        <v>472441</v>
      </c>
    </row>
    <row r="64" spans="1:6" s="498" customFormat="1" ht="24" customHeight="1" x14ac:dyDescent="0.2">
      <c r="A64" s="521" t="s">
        <v>157</v>
      </c>
      <c r="B64" s="548" t="s">
        <v>158</v>
      </c>
      <c r="C64" s="549" t="s">
        <v>159</v>
      </c>
      <c r="D64" s="717"/>
      <c r="E64" s="717">
        <v>215855</v>
      </c>
      <c r="F64" s="537">
        <v>215855</v>
      </c>
    </row>
    <row r="65" spans="1:6" s="498" customFormat="1" ht="17.25" customHeight="1" x14ac:dyDescent="0.2">
      <c r="A65" s="511" t="s">
        <v>160</v>
      </c>
      <c r="B65" s="539" t="s">
        <v>161</v>
      </c>
      <c r="C65" s="550" t="s">
        <v>162</v>
      </c>
      <c r="D65" s="718">
        <v>1600000</v>
      </c>
      <c r="E65" s="718">
        <v>2152475</v>
      </c>
      <c r="F65" s="551">
        <v>2152475</v>
      </c>
    </row>
    <row r="66" spans="1:6" s="498" customFormat="1" ht="17.25" customHeight="1" x14ac:dyDescent="0.2">
      <c r="A66" s="517" t="s">
        <v>163</v>
      </c>
      <c r="B66" s="503" t="s">
        <v>164</v>
      </c>
      <c r="C66" s="504" t="s">
        <v>165</v>
      </c>
      <c r="D66" s="692">
        <f t="shared" ref="D66:E66" si="11">SUM(D64:D65)</f>
        <v>1600000</v>
      </c>
      <c r="E66" s="692">
        <f t="shared" si="11"/>
        <v>2368330</v>
      </c>
      <c r="F66" s="719">
        <f>SUM(F64:F65)</f>
        <v>2368330</v>
      </c>
    </row>
    <row r="67" spans="1:6" s="498" customFormat="1" ht="16.5" customHeight="1" x14ac:dyDescent="0.2">
      <c r="A67" s="494" t="s">
        <v>166</v>
      </c>
      <c r="B67" s="495" t="s">
        <v>167</v>
      </c>
      <c r="C67" s="496" t="s">
        <v>168</v>
      </c>
      <c r="D67" s="720"/>
      <c r="E67" s="720"/>
      <c r="F67" s="721"/>
    </row>
    <row r="68" spans="1:6" s="498" customFormat="1" ht="14.25" customHeight="1" x14ac:dyDescent="0.2">
      <c r="A68" s="511" t="s">
        <v>169</v>
      </c>
      <c r="B68" s="539" t="s">
        <v>170</v>
      </c>
      <c r="C68" s="512" t="s">
        <v>171</v>
      </c>
      <c r="D68" s="718"/>
      <c r="E68" s="718"/>
      <c r="F68" s="722"/>
    </row>
    <row r="69" spans="1:6" s="498" customFormat="1" ht="15.75" customHeight="1" x14ac:dyDescent="0.2">
      <c r="A69" s="511" t="s">
        <v>172</v>
      </c>
      <c r="B69" s="553" t="s">
        <v>173</v>
      </c>
      <c r="C69" s="554" t="s">
        <v>174</v>
      </c>
      <c r="D69" s="723">
        <f t="shared" ref="D69:E69" si="12">SUM(D67:D68)</f>
        <v>0</v>
      </c>
      <c r="E69" s="723">
        <f t="shared" si="12"/>
        <v>0</v>
      </c>
      <c r="F69" s="724">
        <f>SUM(F67:F68)</f>
        <v>0</v>
      </c>
    </row>
    <row r="70" spans="1:6" s="498" customFormat="1" ht="25.5" customHeight="1" x14ac:dyDescent="0.2">
      <c r="A70" s="517" t="s">
        <v>175</v>
      </c>
      <c r="B70" s="540" t="s">
        <v>176</v>
      </c>
      <c r="C70" s="556" t="s">
        <v>177</v>
      </c>
      <c r="D70" s="701">
        <f t="shared" ref="D70:E70" si="13">SUM(D22+D31+D45+D57+D63+D66+D69)</f>
        <v>563618473</v>
      </c>
      <c r="E70" s="701">
        <f t="shared" si="13"/>
        <v>1563239524</v>
      </c>
      <c r="F70" s="520">
        <f>SUM(F22+F31+F45+F57+F63+F66+F69)</f>
        <v>1559326578</v>
      </c>
    </row>
    <row r="71" spans="1:6" s="498" customFormat="1" ht="14.25" customHeight="1" x14ac:dyDescent="0.2">
      <c r="A71" s="494" t="s">
        <v>178</v>
      </c>
      <c r="B71" s="495" t="s">
        <v>740</v>
      </c>
      <c r="C71" s="496" t="s">
        <v>722</v>
      </c>
      <c r="D71" s="675"/>
      <c r="E71" s="675"/>
      <c r="F71" s="557"/>
    </row>
    <row r="72" spans="1:6" s="498" customFormat="1" ht="14.25" customHeight="1" x14ac:dyDescent="0.2">
      <c r="A72" s="499" t="s">
        <v>179</v>
      </c>
      <c r="B72" s="500" t="s">
        <v>180</v>
      </c>
      <c r="C72" s="501" t="s">
        <v>181</v>
      </c>
      <c r="D72" s="725">
        <f t="shared" ref="D72:F72" si="14">SUM(D73:D74)</f>
        <v>50000000</v>
      </c>
      <c r="E72" s="726">
        <f t="shared" si="14"/>
        <v>53346850</v>
      </c>
      <c r="F72" s="727">
        <f t="shared" si="14"/>
        <v>53346850</v>
      </c>
    </row>
    <row r="73" spans="1:6" s="498" customFormat="1" ht="14.25" customHeight="1" x14ac:dyDescent="0.2">
      <c r="A73" s="499" t="s">
        <v>182</v>
      </c>
      <c r="B73" s="559" t="s">
        <v>183</v>
      </c>
      <c r="C73" s="501" t="s">
        <v>184</v>
      </c>
      <c r="D73" s="678">
        <v>50000000</v>
      </c>
      <c r="E73" s="678">
        <v>53346850</v>
      </c>
      <c r="F73" s="507">
        <v>53346850</v>
      </c>
    </row>
    <row r="74" spans="1:6" s="498" customFormat="1" ht="14.25" customHeight="1" x14ac:dyDescent="0.2">
      <c r="A74" s="511" t="s">
        <v>185</v>
      </c>
      <c r="B74" s="728" t="s">
        <v>186</v>
      </c>
      <c r="C74" s="501" t="s">
        <v>187</v>
      </c>
      <c r="D74" s="689"/>
      <c r="E74" s="689"/>
      <c r="F74" s="552"/>
    </row>
    <row r="75" spans="1:6" s="498" customFormat="1" ht="14.25" customHeight="1" x14ac:dyDescent="0.2">
      <c r="A75" s="511" t="s">
        <v>188</v>
      </c>
      <c r="B75" s="500" t="s">
        <v>730</v>
      </c>
      <c r="C75" s="501" t="s">
        <v>708</v>
      </c>
      <c r="D75" s="689">
        <v>5605355</v>
      </c>
      <c r="E75" s="689">
        <v>6987604</v>
      </c>
      <c r="F75" s="552">
        <v>6987604</v>
      </c>
    </row>
    <row r="76" spans="1:6" s="498" customFormat="1" ht="24.75" customHeight="1" x14ac:dyDescent="0.2">
      <c r="A76" s="517" t="s">
        <v>191</v>
      </c>
      <c r="B76" s="729" t="s">
        <v>189</v>
      </c>
      <c r="C76" s="504" t="s">
        <v>190</v>
      </c>
      <c r="D76" s="700">
        <f>D71+D72+D75</f>
        <v>55605355</v>
      </c>
      <c r="E76" s="700">
        <f t="shared" ref="E76:F76" si="15">E71+E72+E75</f>
        <v>60334454</v>
      </c>
      <c r="F76" s="700">
        <f t="shared" si="15"/>
        <v>60334454</v>
      </c>
    </row>
    <row r="77" spans="1:6" s="498" customFormat="1" ht="27" customHeight="1" x14ac:dyDescent="0.2">
      <c r="A77" s="517" t="s">
        <v>581</v>
      </c>
      <c r="B77" s="729" t="s">
        <v>192</v>
      </c>
      <c r="C77" s="504" t="s">
        <v>585</v>
      </c>
      <c r="D77" s="700">
        <f t="shared" ref="D77:E77" si="16">SUM(D76,D70)</f>
        <v>619223828</v>
      </c>
      <c r="E77" s="701">
        <f t="shared" si="16"/>
        <v>1623573978</v>
      </c>
      <c r="F77" s="702">
        <f>SUM(F76,F70)</f>
        <v>1619661032</v>
      </c>
    </row>
    <row r="78" spans="1:6" ht="17.25" customHeight="1" x14ac:dyDescent="0.25">
      <c r="A78" s="967"/>
      <c r="B78" s="967"/>
      <c r="C78" s="967"/>
      <c r="D78" s="967"/>
      <c r="E78" s="967"/>
      <c r="F78" s="967"/>
    </row>
    <row r="79" spans="1:6" ht="16.5" customHeight="1" x14ac:dyDescent="0.25">
      <c r="A79" s="967" t="s">
        <v>193</v>
      </c>
      <c r="B79" s="967"/>
      <c r="C79" s="967"/>
      <c r="D79" s="967"/>
      <c r="E79" s="967"/>
      <c r="F79" s="967"/>
    </row>
    <row r="80" spans="1:6" ht="38.1" customHeight="1" x14ac:dyDescent="0.25">
      <c r="A80" s="488" t="s">
        <v>2</v>
      </c>
      <c r="B80" s="489" t="s">
        <v>194</v>
      </c>
      <c r="C80" s="489" t="s">
        <v>4</v>
      </c>
      <c r="D80" s="491" t="s">
        <v>482</v>
      </c>
      <c r="E80" s="491" t="s">
        <v>720</v>
      </c>
      <c r="F80" s="491" t="s">
        <v>721</v>
      </c>
    </row>
    <row r="81" spans="1:6" s="493" customFormat="1" ht="12" customHeight="1" x14ac:dyDescent="0.2">
      <c r="A81" s="488" t="s">
        <v>5</v>
      </c>
      <c r="B81" s="489" t="s">
        <v>6</v>
      </c>
      <c r="C81" s="489" t="s">
        <v>7</v>
      </c>
      <c r="D81" s="492" t="s">
        <v>8</v>
      </c>
      <c r="E81" s="492" t="s">
        <v>259</v>
      </c>
      <c r="F81" s="490" t="s">
        <v>406</v>
      </c>
    </row>
    <row r="82" spans="1:6" ht="16.5" customHeight="1" x14ac:dyDescent="0.25">
      <c r="A82" s="567" t="s">
        <v>9</v>
      </c>
      <c r="B82" s="522" t="s">
        <v>195</v>
      </c>
      <c r="C82" s="523" t="s">
        <v>196</v>
      </c>
      <c r="D82" s="730">
        <v>130677641</v>
      </c>
      <c r="E82" s="730">
        <v>143440717</v>
      </c>
      <c r="F82" s="731">
        <v>141723464</v>
      </c>
    </row>
    <row r="83" spans="1:6" ht="16.5" customHeight="1" x14ac:dyDescent="0.25">
      <c r="A83" s="545" t="s">
        <v>12</v>
      </c>
      <c r="B83" s="570" t="s">
        <v>197</v>
      </c>
      <c r="C83" s="571" t="s">
        <v>198</v>
      </c>
      <c r="D83" s="732">
        <v>17453886</v>
      </c>
      <c r="E83" s="732">
        <v>18253886</v>
      </c>
      <c r="F83" s="731">
        <v>18199536</v>
      </c>
    </row>
    <row r="84" spans="1:6" ht="16.5" customHeight="1" x14ac:dyDescent="0.25">
      <c r="A84" s="545" t="s">
        <v>15</v>
      </c>
      <c r="B84" s="570" t="s">
        <v>199</v>
      </c>
      <c r="C84" s="571" t="s">
        <v>200</v>
      </c>
      <c r="D84" s="732">
        <v>173112762</v>
      </c>
      <c r="E84" s="732">
        <v>452041844</v>
      </c>
      <c r="F84" s="731">
        <v>438446329</v>
      </c>
    </row>
    <row r="85" spans="1:6" ht="16.5" customHeight="1" x14ac:dyDescent="0.25">
      <c r="A85" s="545" t="s">
        <v>18</v>
      </c>
      <c r="B85" s="570" t="s">
        <v>201</v>
      </c>
      <c r="C85" s="571" t="s">
        <v>202</v>
      </c>
      <c r="D85" s="732">
        <v>2000000</v>
      </c>
      <c r="E85" s="732">
        <v>3125000</v>
      </c>
      <c r="F85" s="731">
        <v>3065700</v>
      </c>
    </row>
    <row r="86" spans="1:6" ht="16.5" customHeight="1" x14ac:dyDescent="0.25">
      <c r="A86" s="545" t="s">
        <v>21</v>
      </c>
      <c r="B86" s="570" t="s">
        <v>203</v>
      </c>
      <c r="C86" s="571" t="s">
        <v>204</v>
      </c>
      <c r="D86" s="687">
        <f t="shared" ref="D86:F86" si="17">SUM(D87:D93)</f>
        <v>21178862</v>
      </c>
      <c r="E86" s="687">
        <f t="shared" si="17"/>
        <v>22952790</v>
      </c>
      <c r="F86" s="731">
        <f t="shared" si="17"/>
        <v>20274459</v>
      </c>
    </row>
    <row r="87" spans="1:6" ht="16.5" customHeight="1" x14ac:dyDescent="0.25">
      <c r="A87" s="545" t="s">
        <v>24</v>
      </c>
      <c r="B87" s="570" t="s">
        <v>205</v>
      </c>
      <c r="C87" s="571" t="s">
        <v>630</v>
      </c>
      <c r="D87" s="732">
        <v>9778862</v>
      </c>
      <c r="E87" s="732">
        <v>12412790</v>
      </c>
      <c r="F87" s="731">
        <v>12407755</v>
      </c>
    </row>
    <row r="88" spans="1:6" ht="16.5" customHeight="1" x14ac:dyDescent="0.25">
      <c r="A88" s="545" t="s">
        <v>27</v>
      </c>
      <c r="B88" s="574" t="s">
        <v>207</v>
      </c>
      <c r="C88" s="575" t="s">
        <v>208</v>
      </c>
      <c r="D88" s="733">
        <v>0</v>
      </c>
      <c r="E88" s="733">
        <v>0</v>
      </c>
      <c r="F88" s="731"/>
    </row>
    <row r="89" spans="1:6" ht="16.5" customHeight="1" x14ac:dyDescent="0.25">
      <c r="A89" s="545" t="s">
        <v>30</v>
      </c>
      <c r="B89" s="574" t="s">
        <v>209</v>
      </c>
      <c r="C89" s="575" t="s">
        <v>210</v>
      </c>
      <c r="D89" s="733">
        <v>0</v>
      </c>
      <c r="E89" s="733">
        <v>0</v>
      </c>
      <c r="F89" s="731"/>
    </row>
    <row r="90" spans="1:6" ht="16.5" customHeight="1" x14ac:dyDescent="0.25">
      <c r="A90" s="545" t="s">
        <v>33</v>
      </c>
      <c r="B90" s="576" t="s">
        <v>211</v>
      </c>
      <c r="C90" s="575" t="s">
        <v>212</v>
      </c>
      <c r="D90" s="733">
        <v>5400000</v>
      </c>
      <c r="E90" s="733">
        <v>4540000</v>
      </c>
      <c r="F90" s="731">
        <v>4209704</v>
      </c>
    </row>
    <row r="91" spans="1:6" ht="16.5" customHeight="1" x14ac:dyDescent="0.25">
      <c r="A91" s="545" t="s">
        <v>36</v>
      </c>
      <c r="B91" s="574" t="s">
        <v>213</v>
      </c>
      <c r="C91" s="575" t="s">
        <v>214</v>
      </c>
      <c r="D91" s="733">
        <v>0</v>
      </c>
      <c r="E91" s="733">
        <v>0</v>
      </c>
      <c r="F91" s="731"/>
    </row>
    <row r="92" spans="1:6" ht="16.5" customHeight="1" x14ac:dyDescent="0.25">
      <c r="A92" s="545" t="s">
        <v>37</v>
      </c>
      <c r="B92" s="574" t="s">
        <v>215</v>
      </c>
      <c r="C92" s="575" t="s">
        <v>216</v>
      </c>
      <c r="D92" s="733">
        <v>6000000</v>
      </c>
      <c r="E92" s="733">
        <v>6000000</v>
      </c>
      <c r="F92" s="731">
        <v>3657000</v>
      </c>
    </row>
    <row r="93" spans="1:6" ht="16.5" customHeight="1" x14ac:dyDescent="0.25">
      <c r="A93" s="545" t="s">
        <v>38</v>
      </c>
      <c r="B93" s="574" t="s">
        <v>217</v>
      </c>
      <c r="C93" s="575" t="s">
        <v>218</v>
      </c>
      <c r="D93" s="733">
        <v>0</v>
      </c>
      <c r="E93" s="733">
        <v>0</v>
      </c>
      <c r="F93" s="527">
        <v>0</v>
      </c>
    </row>
    <row r="94" spans="1:6" ht="16.5" customHeight="1" x14ac:dyDescent="0.25">
      <c r="A94" s="545" t="s">
        <v>40</v>
      </c>
      <c r="B94" s="574" t="s">
        <v>219</v>
      </c>
      <c r="C94" s="573" t="s">
        <v>218</v>
      </c>
      <c r="D94" s="734"/>
      <c r="E94" s="734">
        <v>0</v>
      </c>
      <c r="F94" s="527"/>
    </row>
    <row r="95" spans="1:6" ht="16.5" customHeight="1" x14ac:dyDescent="0.25">
      <c r="A95" s="735" t="s">
        <v>42</v>
      </c>
      <c r="B95" s="736" t="s">
        <v>220</v>
      </c>
      <c r="C95" s="737" t="s">
        <v>218</v>
      </c>
      <c r="D95" s="738"/>
      <c r="E95" s="738"/>
      <c r="F95" s="739"/>
    </row>
    <row r="96" spans="1:6" ht="16.5" customHeight="1" x14ac:dyDescent="0.25">
      <c r="A96" s="579" t="s">
        <v>44</v>
      </c>
      <c r="B96" s="580" t="s">
        <v>402</v>
      </c>
      <c r="C96" s="519" t="s">
        <v>221</v>
      </c>
      <c r="D96" s="740">
        <f>SUM(D82:D86)</f>
        <v>344423151</v>
      </c>
      <c r="E96" s="740">
        <f t="shared" ref="E96:F96" si="18">SUM(E82:E86)</f>
        <v>639814237</v>
      </c>
      <c r="F96" s="740">
        <f t="shared" si="18"/>
        <v>621709488</v>
      </c>
    </row>
    <row r="97" spans="1:6" ht="16.5" customHeight="1" x14ac:dyDescent="0.25">
      <c r="A97" s="567" t="s">
        <v>46</v>
      </c>
      <c r="B97" s="522" t="s">
        <v>222</v>
      </c>
      <c r="C97" s="523" t="s">
        <v>223</v>
      </c>
      <c r="D97" s="730">
        <v>111799135</v>
      </c>
      <c r="E97" s="730">
        <v>714017634</v>
      </c>
      <c r="F97" s="537">
        <v>681439269</v>
      </c>
    </row>
    <row r="98" spans="1:6" ht="16.5" customHeight="1" x14ac:dyDescent="0.25">
      <c r="A98" s="545" t="s">
        <v>48</v>
      </c>
      <c r="B98" s="570" t="s">
        <v>224</v>
      </c>
      <c r="C98" s="571" t="s">
        <v>225</v>
      </c>
      <c r="D98" s="732">
        <v>29063668</v>
      </c>
      <c r="E98" s="732">
        <v>134216533</v>
      </c>
      <c r="F98" s="506">
        <v>77080720</v>
      </c>
    </row>
    <row r="99" spans="1:6" ht="16.5" customHeight="1" x14ac:dyDescent="0.25">
      <c r="A99" s="545" t="s">
        <v>51</v>
      </c>
      <c r="B99" s="500" t="s">
        <v>226</v>
      </c>
      <c r="C99" s="501" t="s">
        <v>227</v>
      </c>
      <c r="D99" s="707">
        <f t="shared" ref="D99:F99" si="19">SUM(D100:D105)</f>
        <v>0</v>
      </c>
      <c r="E99" s="707">
        <f t="shared" si="19"/>
        <v>0</v>
      </c>
      <c r="F99" s="506">
        <f t="shared" si="19"/>
        <v>0</v>
      </c>
    </row>
    <row r="100" spans="1:6" ht="16.5" customHeight="1" x14ac:dyDescent="0.25">
      <c r="A100" s="545" t="s">
        <v>54</v>
      </c>
      <c r="B100" s="581" t="s">
        <v>228</v>
      </c>
      <c r="C100" s="526" t="s">
        <v>229</v>
      </c>
      <c r="D100" s="705"/>
      <c r="E100" s="705"/>
      <c r="F100" s="509">
        <f>SUM(D100:E100)</f>
        <v>0</v>
      </c>
    </row>
    <row r="101" spans="1:6" ht="16.5" customHeight="1" x14ac:dyDescent="0.25">
      <c r="A101" s="545" t="s">
        <v>57</v>
      </c>
      <c r="B101" s="582" t="s">
        <v>209</v>
      </c>
      <c r="C101" s="526" t="s">
        <v>230</v>
      </c>
      <c r="D101" s="705"/>
      <c r="E101" s="705"/>
      <c r="F101" s="509">
        <f>SUM(D101:E101)</f>
        <v>0</v>
      </c>
    </row>
    <row r="102" spans="1:6" ht="16.5" customHeight="1" x14ac:dyDescent="0.25">
      <c r="A102" s="545" t="s">
        <v>59</v>
      </c>
      <c r="B102" s="582" t="s">
        <v>231</v>
      </c>
      <c r="C102" s="526" t="s">
        <v>232</v>
      </c>
      <c r="D102" s="705"/>
      <c r="E102" s="705"/>
      <c r="F102" s="509"/>
    </row>
    <row r="103" spans="1:6" ht="16.5" customHeight="1" x14ac:dyDescent="0.25">
      <c r="A103" s="545" t="s">
        <v>61</v>
      </c>
      <c r="B103" s="582" t="s">
        <v>233</v>
      </c>
      <c r="C103" s="526" t="s">
        <v>234</v>
      </c>
      <c r="D103" s="705"/>
      <c r="E103" s="705"/>
      <c r="F103" s="509"/>
    </row>
    <row r="104" spans="1:6" ht="16.5" customHeight="1" x14ac:dyDescent="0.25">
      <c r="A104" s="545" t="s">
        <v>63</v>
      </c>
      <c r="B104" s="582" t="s">
        <v>235</v>
      </c>
      <c r="C104" s="526" t="s">
        <v>236</v>
      </c>
      <c r="D104" s="705"/>
      <c r="E104" s="705"/>
      <c r="F104" s="509"/>
    </row>
    <row r="105" spans="1:6" ht="16.5" customHeight="1" x14ac:dyDescent="0.25">
      <c r="A105" s="735" t="s">
        <v>65</v>
      </c>
      <c r="B105" s="741" t="s">
        <v>237</v>
      </c>
      <c r="C105" s="742" t="s">
        <v>238</v>
      </c>
      <c r="D105" s="743"/>
      <c r="E105" s="743"/>
      <c r="F105" s="744"/>
    </row>
    <row r="106" spans="1:6" ht="16.5" customHeight="1" x14ac:dyDescent="0.25">
      <c r="A106" s="579" t="s">
        <v>67</v>
      </c>
      <c r="B106" s="580" t="s">
        <v>401</v>
      </c>
      <c r="C106" s="519" t="s">
        <v>239</v>
      </c>
      <c r="D106" s="740">
        <f>+D97+D98+D99</f>
        <v>140862803</v>
      </c>
      <c r="E106" s="740">
        <f t="shared" ref="E106" si="20">+E97+E98+E99</f>
        <v>848234167</v>
      </c>
      <c r="F106" s="520">
        <f>+F97+F98+F99</f>
        <v>758519989</v>
      </c>
    </row>
    <row r="107" spans="1:6" ht="16.5" customHeight="1" x14ac:dyDescent="0.25">
      <c r="A107" s="585" t="s">
        <v>69</v>
      </c>
      <c r="B107" s="540" t="s">
        <v>240</v>
      </c>
      <c r="C107" s="519" t="s">
        <v>241</v>
      </c>
      <c r="D107" s="745">
        <f t="shared" ref="D107:E107" si="21">SUM(D96+D106)</f>
        <v>485285954</v>
      </c>
      <c r="E107" s="746">
        <f t="shared" si="21"/>
        <v>1488048404</v>
      </c>
      <c r="F107" s="586">
        <f>SUM(F96+F106)</f>
        <v>1380229477</v>
      </c>
    </row>
    <row r="108" spans="1:6" ht="16.5" customHeight="1" x14ac:dyDescent="0.25">
      <c r="A108" s="567" t="s">
        <v>72</v>
      </c>
      <c r="B108" s="747" t="s">
        <v>242</v>
      </c>
      <c r="C108" s="748" t="s">
        <v>243</v>
      </c>
      <c r="D108" s="749"/>
      <c r="E108" s="749"/>
      <c r="F108" s="750"/>
    </row>
    <row r="109" spans="1:6" ht="16.5" customHeight="1" x14ac:dyDescent="0.25">
      <c r="A109" s="545" t="s">
        <v>75</v>
      </c>
      <c r="B109" s="590" t="s">
        <v>244</v>
      </c>
      <c r="C109" s="571" t="s">
        <v>245</v>
      </c>
      <c r="D109" s="732"/>
      <c r="E109" s="732"/>
      <c r="F109" s="506"/>
    </row>
    <row r="110" spans="1:6" ht="16.5" customHeight="1" x14ac:dyDescent="0.25">
      <c r="A110" s="591" t="s">
        <v>78</v>
      </c>
      <c r="B110" s="590" t="s">
        <v>246</v>
      </c>
      <c r="C110" s="571" t="s">
        <v>247</v>
      </c>
      <c r="D110" s="732">
        <v>5605355</v>
      </c>
      <c r="E110" s="732">
        <v>5605355</v>
      </c>
      <c r="F110" s="506">
        <v>5605355</v>
      </c>
    </row>
    <row r="111" spans="1:6" ht="16.5" customHeight="1" x14ac:dyDescent="0.25">
      <c r="A111" s="545" t="s">
        <v>80</v>
      </c>
      <c r="B111" s="590" t="s">
        <v>394</v>
      </c>
      <c r="C111" s="571" t="s">
        <v>393</v>
      </c>
      <c r="D111" s="732">
        <v>128332519</v>
      </c>
      <c r="E111" s="732">
        <v>129920219</v>
      </c>
      <c r="F111" s="506">
        <v>116856775</v>
      </c>
    </row>
    <row r="112" spans="1:6" ht="16.5" customHeight="1" x14ac:dyDescent="0.25">
      <c r="A112" s="591" t="s">
        <v>82</v>
      </c>
      <c r="B112" s="590" t="s">
        <v>248</v>
      </c>
      <c r="C112" s="571" t="s">
        <v>249</v>
      </c>
      <c r="D112" s="732"/>
      <c r="E112" s="732"/>
      <c r="F112" s="506"/>
    </row>
    <row r="113" spans="1:6" ht="16.5" customHeight="1" x14ac:dyDescent="0.25">
      <c r="A113" s="545" t="s">
        <v>84</v>
      </c>
      <c r="B113" s="518" t="s">
        <v>250</v>
      </c>
      <c r="C113" s="519" t="s">
        <v>251</v>
      </c>
      <c r="D113" s="740">
        <f t="shared" ref="D113:E113" si="22">SUM(D108:D112)</f>
        <v>133937874</v>
      </c>
      <c r="E113" s="740">
        <f t="shared" si="22"/>
        <v>135525574</v>
      </c>
      <c r="F113" s="593">
        <f>SUM(F108:F112)</f>
        <v>122462130</v>
      </c>
    </row>
    <row r="114" spans="1:6" s="498" customFormat="1" ht="24.75" customHeight="1" x14ac:dyDescent="0.2">
      <c r="A114" s="751" t="s">
        <v>87</v>
      </c>
      <c r="B114" s="503" t="s">
        <v>252</v>
      </c>
      <c r="C114" s="596" t="s">
        <v>253</v>
      </c>
      <c r="D114" s="752">
        <f t="shared" ref="D114:E114" si="23">D107+D113</f>
        <v>619223828</v>
      </c>
      <c r="E114" s="752">
        <f t="shared" si="23"/>
        <v>1623573978</v>
      </c>
      <c r="F114" s="593">
        <f>F107+F113</f>
        <v>1502691607</v>
      </c>
    </row>
    <row r="115" spans="1:6" ht="16.5" customHeight="1" x14ac:dyDescent="0.25"/>
    <row r="116" spans="1:6" x14ac:dyDescent="0.25">
      <c r="D116" s="566"/>
      <c r="E116" s="566">
        <f>E77-E114</f>
        <v>0</v>
      </c>
      <c r="F116" s="566"/>
    </row>
    <row r="118" spans="1:6" x14ac:dyDescent="0.25">
      <c r="F118" s="597"/>
    </row>
  </sheetData>
  <mergeCells count="5">
    <mergeCell ref="A79:F79"/>
    <mergeCell ref="A1:F1"/>
    <mergeCell ref="A2:F2"/>
    <mergeCell ref="A3:B3"/>
    <mergeCell ref="A78:F78"/>
  </mergeCells>
  <printOptions horizontalCentered="1"/>
  <pageMargins left="0.39370078740157483" right="0.39370078740157483" top="1.0629921259842521" bottom="0.86614173228346458" header="0.78740157480314965" footer="0.59055118110236227"/>
  <pageSetup paperSize="9" scale="70" fitToHeight="2" orientation="portrait" r:id="rId1"/>
  <headerFooter alignWithMargins="0">
    <oddHeader>&amp;C&amp;"Times New Roman CE,Félkövér"&amp;12
&amp;R&amp;"Times New Roman CE,Félkövér dőlt"&amp;11 9. melléklet a ........./2019. (.......) önkormányzati rendelethez</oddHeader>
  </headerFooter>
  <rowBreaks count="2" manualBreakCount="2">
    <brk id="45" max="3" man="1"/>
    <brk id="76" max="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63"/>
  <sheetViews>
    <sheetView topLeftCell="A40" zoomScaleNormal="100" workbookViewId="0">
      <selection activeCell="B62" sqref="B62"/>
    </sheetView>
  </sheetViews>
  <sheetFormatPr defaultRowHeight="12.75" x14ac:dyDescent="0.2"/>
  <cols>
    <col min="1" max="1" width="6.83203125" style="904" customWidth="1"/>
    <col min="2" max="2" width="60.1640625" style="758" customWidth="1"/>
    <col min="3" max="3" width="8.1640625" style="758" customWidth="1"/>
    <col min="4" max="6" width="14.5" style="758" customWidth="1"/>
    <col min="7" max="251" width="9.33203125" style="758"/>
    <col min="252" max="252" width="6.83203125" style="758" customWidth="1"/>
    <col min="253" max="253" width="60.1640625" style="758" customWidth="1"/>
    <col min="254" max="254" width="8.1640625" style="758" customWidth="1"/>
    <col min="255" max="257" width="14.5" style="758" customWidth="1"/>
    <col min="258" max="507" width="9.33203125" style="758"/>
    <col min="508" max="508" width="6.83203125" style="758" customWidth="1"/>
    <col min="509" max="509" width="60.1640625" style="758" customWidth="1"/>
    <col min="510" max="510" width="8.1640625" style="758" customWidth="1"/>
    <col min="511" max="513" width="14.5" style="758" customWidth="1"/>
    <col min="514" max="763" width="9.33203125" style="758"/>
    <col min="764" max="764" width="6.83203125" style="758" customWidth="1"/>
    <col min="765" max="765" width="60.1640625" style="758" customWidth="1"/>
    <col min="766" max="766" width="8.1640625" style="758" customWidth="1"/>
    <col min="767" max="769" width="14.5" style="758" customWidth="1"/>
    <col min="770" max="1019" width="9.33203125" style="758"/>
    <col min="1020" max="1020" width="6.83203125" style="758" customWidth="1"/>
    <col min="1021" max="1021" width="60.1640625" style="758" customWidth="1"/>
    <col min="1022" max="1022" width="8.1640625" style="758" customWidth="1"/>
    <col min="1023" max="1025" width="14.5" style="758" customWidth="1"/>
    <col min="1026" max="1275" width="9.33203125" style="758"/>
    <col min="1276" max="1276" width="6.83203125" style="758" customWidth="1"/>
    <col min="1277" max="1277" width="60.1640625" style="758" customWidth="1"/>
    <col min="1278" max="1278" width="8.1640625" style="758" customWidth="1"/>
    <col min="1279" max="1281" width="14.5" style="758" customWidth="1"/>
    <col min="1282" max="1531" width="9.33203125" style="758"/>
    <col min="1532" max="1532" width="6.83203125" style="758" customWidth="1"/>
    <col min="1533" max="1533" width="60.1640625" style="758" customWidth="1"/>
    <col min="1534" max="1534" width="8.1640625" style="758" customWidth="1"/>
    <col min="1535" max="1537" width="14.5" style="758" customWidth="1"/>
    <col min="1538" max="1787" width="9.33203125" style="758"/>
    <col min="1788" max="1788" width="6.83203125" style="758" customWidth="1"/>
    <col min="1789" max="1789" width="60.1640625" style="758" customWidth="1"/>
    <col min="1790" max="1790" width="8.1640625" style="758" customWidth="1"/>
    <col min="1791" max="1793" width="14.5" style="758" customWidth="1"/>
    <col min="1794" max="2043" width="9.33203125" style="758"/>
    <col min="2044" max="2044" width="6.83203125" style="758" customWidth="1"/>
    <col min="2045" max="2045" width="60.1640625" style="758" customWidth="1"/>
    <col min="2046" max="2046" width="8.1640625" style="758" customWidth="1"/>
    <col min="2047" max="2049" width="14.5" style="758" customWidth="1"/>
    <col min="2050" max="2299" width="9.33203125" style="758"/>
    <col min="2300" max="2300" width="6.83203125" style="758" customWidth="1"/>
    <col min="2301" max="2301" width="60.1640625" style="758" customWidth="1"/>
    <col min="2302" max="2302" width="8.1640625" style="758" customWidth="1"/>
    <col min="2303" max="2305" width="14.5" style="758" customWidth="1"/>
    <col min="2306" max="2555" width="9.33203125" style="758"/>
    <col min="2556" max="2556" width="6.83203125" style="758" customWidth="1"/>
    <col min="2557" max="2557" width="60.1640625" style="758" customWidth="1"/>
    <col min="2558" max="2558" width="8.1640625" style="758" customWidth="1"/>
    <col min="2559" max="2561" width="14.5" style="758" customWidth="1"/>
    <col min="2562" max="2811" width="9.33203125" style="758"/>
    <col min="2812" max="2812" width="6.83203125" style="758" customWidth="1"/>
    <col min="2813" max="2813" width="60.1640625" style="758" customWidth="1"/>
    <col min="2814" max="2814" width="8.1640625" style="758" customWidth="1"/>
    <col min="2815" max="2817" width="14.5" style="758" customWidth="1"/>
    <col min="2818" max="3067" width="9.33203125" style="758"/>
    <col min="3068" max="3068" width="6.83203125" style="758" customWidth="1"/>
    <col min="3069" max="3069" width="60.1640625" style="758" customWidth="1"/>
    <col min="3070" max="3070" width="8.1640625" style="758" customWidth="1"/>
    <col min="3071" max="3073" width="14.5" style="758" customWidth="1"/>
    <col min="3074" max="3323" width="9.33203125" style="758"/>
    <col min="3324" max="3324" width="6.83203125" style="758" customWidth="1"/>
    <col min="3325" max="3325" width="60.1640625" style="758" customWidth="1"/>
    <col min="3326" max="3326" width="8.1640625" style="758" customWidth="1"/>
    <col min="3327" max="3329" width="14.5" style="758" customWidth="1"/>
    <col min="3330" max="3579" width="9.33203125" style="758"/>
    <col min="3580" max="3580" width="6.83203125" style="758" customWidth="1"/>
    <col min="3581" max="3581" width="60.1640625" style="758" customWidth="1"/>
    <col min="3582" max="3582" width="8.1640625" style="758" customWidth="1"/>
    <col min="3583" max="3585" width="14.5" style="758" customWidth="1"/>
    <col min="3586" max="3835" width="9.33203125" style="758"/>
    <col min="3836" max="3836" width="6.83203125" style="758" customWidth="1"/>
    <col min="3837" max="3837" width="60.1640625" style="758" customWidth="1"/>
    <col min="3838" max="3838" width="8.1640625" style="758" customWidth="1"/>
    <col min="3839" max="3841" width="14.5" style="758" customWidth="1"/>
    <col min="3842" max="4091" width="9.33203125" style="758"/>
    <col min="4092" max="4092" width="6.83203125" style="758" customWidth="1"/>
    <col min="4093" max="4093" width="60.1640625" style="758" customWidth="1"/>
    <col min="4094" max="4094" width="8.1640625" style="758" customWidth="1"/>
    <col min="4095" max="4097" width="14.5" style="758" customWidth="1"/>
    <col min="4098" max="4347" width="9.33203125" style="758"/>
    <col min="4348" max="4348" width="6.83203125" style="758" customWidth="1"/>
    <col min="4349" max="4349" width="60.1640625" style="758" customWidth="1"/>
    <col min="4350" max="4350" width="8.1640625" style="758" customWidth="1"/>
    <col min="4351" max="4353" width="14.5" style="758" customWidth="1"/>
    <col min="4354" max="4603" width="9.33203125" style="758"/>
    <col min="4604" max="4604" width="6.83203125" style="758" customWidth="1"/>
    <col min="4605" max="4605" width="60.1640625" style="758" customWidth="1"/>
    <col min="4606" max="4606" width="8.1640625" style="758" customWidth="1"/>
    <col min="4607" max="4609" width="14.5" style="758" customWidth="1"/>
    <col min="4610" max="4859" width="9.33203125" style="758"/>
    <col min="4860" max="4860" width="6.83203125" style="758" customWidth="1"/>
    <col min="4861" max="4861" width="60.1640625" style="758" customWidth="1"/>
    <col min="4862" max="4862" width="8.1640625" style="758" customWidth="1"/>
    <col min="4863" max="4865" width="14.5" style="758" customWidth="1"/>
    <col min="4866" max="5115" width="9.33203125" style="758"/>
    <col min="5116" max="5116" width="6.83203125" style="758" customWidth="1"/>
    <col min="5117" max="5117" width="60.1640625" style="758" customWidth="1"/>
    <col min="5118" max="5118" width="8.1640625" style="758" customWidth="1"/>
    <col min="5119" max="5121" width="14.5" style="758" customWidth="1"/>
    <col min="5122" max="5371" width="9.33203125" style="758"/>
    <col min="5372" max="5372" width="6.83203125" style="758" customWidth="1"/>
    <col min="5373" max="5373" width="60.1640625" style="758" customWidth="1"/>
    <col min="5374" max="5374" width="8.1640625" style="758" customWidth="1"/>
    <col min="5375" max="5377" width="14.5" style="758" customWidth="1"/>
    <col min="5378" max="5627" width="9.33203125" style="758"/>
    <col min="5628" max="5628" width="6.83203125" style="758" customWidth="1"/>
    <col min="5629" max="5629" width="60.1640625" style="758" customWidth="1"/>
    <col min="5630" max="5630" width="8.1640625" style="758" customWidth="1"/>
    <col min="5631" max="5633" width="14.5" style="758" customWidth="1"/>
    <col min="5634" max="5883" width="9.33203125" style="758"/>
    <col min="5884" max="5884" width="6.83203125" style="758" customWidth="1"/>
    <col min="5885" max="5885" width="60.1640625" style="758" customWidth="1"/>
    <col min="5886" max="5886" width="8.1640625" style="758" customWidth="1"/>
    <col min="5887" max="5889" width="14.5" style="758" customWidth="1"/>
    <col min="5890" max="6139" width="9.33203125" style="758"/>
    <col min="6140" max="6140" width="6.83203125" style="758" customWidth="1"/>
    <col min="6141" max="6141" width="60.1640625" style="758" customWidth="1"/>
    <col min="6142" max="6142" width="8.1640625" style="758" customWidth="1"/>
    <col min="6143" max="6145" width="14.5" style="758" customWidth="1"/>
    <col min="6146" max="6395" width="9.33203125" style="758"/>
    <col min="6396" max="6396" width="6.83203125" style="758" customWidth="1"/>
    <col min="6397" max="6397" width="60.1640625" style="758" customWidth="1"/>
    <col min="6398" max="6398" width="8.1640625" style="758" customWidth="1"/>
    <col min="6399" max="6401" width="14.5" style="758" customWidth="1"/>
    <col min="6402" max="6651" width="9.33203125" style="758"/>
    <col min="6652" max="6652" width="6.83203125" style="758" customWidth="1"/>
    <col min="6653" max="6653" width="60.1640625" style="758" customWidth="1"/>
    <col min="6654" max="6654" width="8.1640625" style="758" customWidth="1"/>
    <col min="6655" max="6657" width="14.5" style="758" customWidth="1"/>
    <col min="6658" max="6907" width="9.33203125" style="758"/>
    <col min="6908" max="6908" width="6.83203125" style="758" customWidth="1"/>
    <col min="6909" max="6909" width="60.1640625" style="758" customWidth="1"/>
    <col min="6910" max="6910" width="8.1640625" style="758" customWidth="1"/>
    <col min="6911" max="6913" width="14.5" style="758" customWidth="1"/>
    <col min="6914" max="7163" width="9.33203125" style="758"/>
    <col min="7164" max="7164" width="6.83203125" style="758" customWidth="1"/>
    <col min="7165" max="7165" width="60.1640625" style="758" customWidth="1"/>
    <col min="7166" max="7166" width="8.1640625" style="758" customWidth="1"/>
    <col min="7167" max="7169" width="14.5" style="758" customWidth="1"/>
    <col min="7170" max="7419" width="9.33203125" style="758"/>
    <col min="7420" max="7420" width="6.83203125" style="758" customWidth="1"/>
    <col min="7421" max="7421" width="60.1640625" style="758" customWidth="1"/>
    <col min="7422" max="7422" width="8.1640625" style="758" customWidth="1"/>
    <col min="7423" max="7425" width="14.5" style="758" customWidth="1"/>
    <col min="7426" max="7675" width="9.33203125" style="758"/>
    <col min="7676" max="7676" width="6.83203125" style="758" customWidth="1"/>
    <col min="7677" max="7677" width="60.1640625" style="758" customWidth="1"/>
    <col min="7678" max="7678" width="8.1640625" style="758" customWidth="1"/>
    <col min="7679" max="7681" width="14.5" style="758" customWidth="1"/>
    <col min="7682" max="7931" width="9.33203125" style="758"/>
    <col min="7932" max="7932" width="6.83203125" style="758" customWidth="1"/>
    <col min="7933" max="7933" width="60.1640625" style="758" customWidth="1"/>
    <col min="7934" max="7934" width="8.1640625" style="758" customWidth="1"/>
    <col min="7935" max="7937" width="14.5" style="758" customWidth="1"/>
    <col min="7938" max="8187" width="9.33203125" style="758"/>
    <col min="8188" max="8188" width="6.83203125" style="758" customWidth="1"/>
    <col min="8189" max="8189" width="60.1640625" style="758" customWidth="1"/>
    <col min="8190" max="8190" width="8.1640625" style="758" customWidth="1"/>
    <col min="8191" max="8193" width="14.5" style="758" customWidth="1"/>
    <col min="8194" max="8443" width="9.33203125" style="758"/>
    <col min="8444" max="8444" width="6.83203125" style="758" customWidth="1"/>
    <col min="8445" max="8445" width="60.1640625" style="758" customWidth="1"/>
    <col min="8446" max="8446" width="8.1640625" style="758" customWidth="1"/>
    <col min="8447" max="8449" width="14.5" style="758" customWidth="1"/>
    <col min="8450" max="8699" width="9.33203125" style="758"/>
    <col min="8700" max="8700" width="6.83203125" style="758" customWidth="1"/>
    <col min="8701" max="8701" width="60.1640625" style="758" customWidth="1"/>
    <col min="8702" max="8702" width="8.1640625" style="758" customWidth="1"/>
    <col min="8703" max="8705" width="14.5" style="758" customWidth="1"/>
    <col min="8706" max="8955" width="9.33203125" style="758"/>
    <col min="8956" max="8956" width="6.83203125" style="758" customWidth="1"/>
    <col min="8957" max="8957" width="60.1640625" style="758" customWidth="1"/>
    <col min="8958" max="8958" width="8.1640625" style="758" customWidth="1"/>
    <col min="8959" max="8961" width="14.5" style="758" customWidth="1"/>
    <col min="8962" max="9211" width="9.33203125" style="758"/>
    <col min="9212" max="9212" width="6.83203125" style="758" customWidth="1"/>
    <col min="9213" max="9213" width="60.1640625" style="758" customWidth="1"/>
    <col min="9214" max="9214" width="8.1640625" style="758" customWidth="1"/>
    <col min="9215" max="9217" width="14.5" style="758" customWidth="1"/>
    <col min="9218" max="9467" width="9.33203125" style="758"/>
    <col min="9468" max="9468" width="6.83203125" style="758" customWidth="1"/>
    <col min="9469" max="9469" width="60.1640625" style="758" customWidth="1"/>
    <col min="9470" max="9470" width="8.1640625" style="758" customWidth="1"/>
    <col min="9471" max="9473" width="14.5" style="758" customWidth="1"/>
    <col min="9474" max="9723" width="9.33203125" style="758"/>
    <col min="9724" max="9724" width="6.83203125" style="758" customWidth="1"/>
    <col min="9725" max="9725" width="60.1640625" style="758" customWidth="1"/>
    <col min="9726" max="9726" width="8.1640625" style="758" customWidth="1"/>
    <col min="9727" max="9729" width="14.5" style="758" customWidth="1"/>
    <col min="9730" max="9979" width="9.33203125" style="758"/>
    <col min="9980" max="9980" width="6.83203125" style="758" customWidth="1"/>
    <col min="9981" max="9981" width="60.1640625" style="758" customWidth="1"/>
    <col min="9982" max="9982" width="8.1640625" style="758" customWidth="1"/>
    <col min="9983" max="9985" width="14.5" style="758" customWidth="1"/>
    <col min="9986" max="10235" width="9.33203125" style="758"/>
    <col min="10236" max="10236" width="6.83203125" style="758" customWidth="1"/>
    <col min="10237" max="10237" width="60.1640625" style="758" customWidth="1"/>
    <col min="10238" max="10238" width="8.1640625" style="758" customWidth="1"/>
    <col min="10239" max="10241" width="14.5" style="758" customWidth="1"/>
    <col min="10242" max="10491" width="9.33203125" style="758"/>
    <col min="10492" max="10492" width="6.83203125" style="758" customWidth="1"/>
    <col min="10493" max="10493" width="60.1640625" style="758" customWidth="1"/>
    <col min="10494" max="10494" width="8.1640625" style="758" customWidth="1"/>
    <col min="10495" max="10497" width="14.5" style="758" customWidth="1"/>
    <col min="10498" max="10747" width="9.33203125" style="758"/>
    <col min="10748" max="10748" width="6.83203125" style="758" customWidth="1"/>
    <col min="10749" max="10749" width="60.1640625" style="758" customWidth="1"/>
    <col min="10750" max="10750" width="8.1640625" style="758" customWidth="1"/>
    <col min="10751" max="10753" width="14.5" style="758" customWidth="1"/>
    <col min="10754" max="11003" width="9.33203125" style="758"/>
    <col min="11004" max="11004" width="6.83203125" style="758" customWidth="1"/>
    <col min="11005" max="11005" width="60.1640625" style="758" customWidth="1"/>
    <col min="11006" max="11006" width="8.1640625" style="758" customWidth="1"/>
    <col min="11007" max="11009" width="14.5" style="758" customWidth="1"/>
    <col min="11010" max="11259" width="9.33203125" style="758"/>
    <col min="11260" max="11260" width="6.83203125" style="758" customWidth="1"/>
    <col min="11261" max="11261" width="60.1640625" style="758" customWidth="1"/>
    <col min="11262" max="11262" width="8.1640625" style="758" customWidth="1"/>
    <col min="11263" max="11265" width="14.5" style="758" customWidth="1"/>
    <col min="11266" max="11515" width="9.33203125" style="758"/>
    <col min="11516" max="11516" width="6.83203125" style="758" customWidth="1"/>
    <col min="11517" max="11517" width="60.1640625" style="758" customWidth="1"/>
    <col min="11518" max="11518" width="8.1640625" style="758" customWidth="1"/>
    <col min="11519" max="11521" width="14.5" style="758" customWidth="1"/>
    <col min="11522" max="11771" width="9.33203125" style="758"/>
    <col min="11772" max="11772" width="6.83203125" style="758" customWidth="1"/>
    <col min="11773" max="11773" width="60.1640625" style="758" customWidth="1"/>
    <col min="11774" max="11774" width="8.1640625" style="758" customWidth="1"/>
    <col min="11775" max="11777" width="14.5" style="758" customWidth="1"/>
    <col min="11778" max="12027" width="9.33203125" style="758"/>
    <col min="12028" max="12028" width="6.83203125" style="758" customWidth="1"/>
    <col min="12029" max="12029" width="60.1640625" style="758" customWidth="1"/>
    <col min="12030" max="12030" width="8.1640625" style="758" customWidth="1"/>
    <col min="12031" max="12033" width="14.5" style="758" customWidth="1"/>
    <col min="12034" max="12283" width="9.33203125" style="758"/>
    <col min="12284" max="12284" width="6.83203125" style="758" customWidth="1"/>
    <col min="12285" max="12285" width="60.1640625" style="758" customWidth="1"/>
    <col min="12286" max="12286" width="8.1640625" style="758" customWidth="1"/>
    <col min="12287" max="12289" width="14.5" style="758" customWidth="1"/>
    <col min="12290" max="12539" width="9.33203125" style="758"/>
    <col min="12540" max="12540" width="6.83203125" style="758" customWidth="1"/>
    <col min="12541" max="12541" width="60.1640625" style="758" customWidth="1"/>
    <col min="12542" max="12542" width="8.1640625" style="758" customWidth="1"/>
    <col min="12543" max="12545" width="14.5" style="758" customWidth="1"/>
    <col min="12546" max="12795" width="9.33203125" style="758"/>
    <col min="12796" max="12796" width="6.83203125" style="758" customWidth="1"/>
    <col min="12797" max="12797" width="60.1640625" style="758" customWidth="1"/>
    <col min="12798" max="12798" width="8.1640625" style="758" customWidth="1"/>
    <col min="12799" max="12801" width="14.5" style="758" customWidth="1"/>
    <col min="12802" max="13051" width="9.33203125" style="758"/>
    <col min="13052" max="13052" width="6.83203125" style="758" customWidth="1"/>
    <col min="13053" max="13053" width="60.1640625" style="758" customWidth="1"/>
    <col min="13054" max="13054" width="8.1640625" style="758" customWidth="1"/>
    <col min="13055" max="13057" width="14.5" style="758" customWidth="1"/>
    <col min="13058" max="13307" width="9.33203125" style="758"/>
    <col min="13308" max="13308" width="6.83203125" style="758" customWidth="1"/>
    <col min="13309" max="13309" width="60.1640625" style="758" customWidth="1"/>
    <col min="13310" max="13310" width="8.1640625" style="758" customWidth="1"/>
    <col min="13311" max="13313" width="14.5" style="758" customWidth="1"/>
    <col min="13314" max="13563" width="9.33203125" style="758"/>
    <col min="13564" max="13564" width="6.83203125" style="758" customWidth="1"/>
    <col min="13565" max="13565" width="60.1640625" style="758" customWidth="1"/>
    <col min="13566" max="13566" width="8.1640625" style="758" customWidth="1"/>
    <col min="13567" max="13569" width="14.5" style="758" customWidth="1"/>
    <col min="13570" max="13819" width="9.33203125" style="758"/>
    <col min="13820" max="13820" width="6.83203125" style="758" customWidth="1"/>
    <col min="13821" max="13821" width="60.1640625" style="758" customWidth="1"/>
    <col min="13822" max="13822" width="8.1640625" style="758" customWidth="1"/>
    <col min="13823" max="13825" width="14.5" style="758" customWidth="1"/>
    <col min="13826" max="14075" width="9.33203125" style="758"/>
    <col min="14076" max="14076" width="6.83203125" style="758" customWidth="1"/>
    <col min="14077" max="14077" width="60.1640625" style="758" customWidth="1"/>
    <col min="14078" max="14078" width="8.1640625" style="758" customWidth="1"/>
    <col min="14079" max="14081" width="14.5" style="758" customWidth="1"/>
    <col min="14082" max="14331" width="9.33203125" style="758"/>
    <col min="14332" max="14332" width="6.83203125" style="758" customWidth="1"/>
    <col min="14333" max="14333" width="60.1640625" style="758" customWidth="1"/>
    <col min="14334" max="14334" width="8.1640625" style="758" customWidth="1"/>
    <col min="14335" max="14337" width="14.5" style="758" customWidth="1"/>
    <col min="14338" max="14587" width="9.33203125" style="758"/>
    <col min="14588" max="14588" width="6.83203125" style="758" customWidth="1"/>
    <col min="14589" max="14589" width="60.1640625" style="758" customWidth="1"/>
    <col min="14590" max="14590" width="8.1640625" style="758" customWidth="1"/>
    <col min="14591" max="14593" width="14.5" style="758" customWidth="1"/>
    <col min="14594" max="14843" width="9.33203125" style="758"/>
    <col min="14844" max="14844" width="6.83203125" style="758" customWidth="1"/>
    <col min="14845" max="14845" width="60.1640625" style="758" customWidth="1"/>
    <col min="14846" max="14846" width="8.1640625" style="758" customWidth="1"/>
    <col min="14847" max="14849" width="14.5" style="758" customWidth="1"/>
    <col min="14850" max="15099" width="9.33203125" style="758"/>
    <col min="15100" max="15100" width="6.83203125" style="758" customWidth="1"/>
    <col min="15101" max="15101" width="60.1640625" style="758" customWidth="1"/>
    <col min="15102" max="15102" width="8.1640625" style="758" customWidth="1"/>
    <col min="15103" max="15105" width="14.5" style="758" customWidth="1"/>
    <col min="15106" max="15355" width="9.33203125" style="758"/>
    <col min="15356" max="15356" width="6.83203125" style="758" customWidth="1"/>
    <col min="15357" max="15357" width="60.1640625" style="758" customWidth="1"/>
    <col min="15358" max="15358" width="8.1640625" style="758" customWidth="1"/>
    <col min="15359" max="15361" width="14.5" style="758" customWidth="1"/>
    <col min="15362" max="15611" width="9.33203125" style="758"/>
    <col min="15612" max="15612" width="6.83203125" style="758" customWidth="1"/>
    <col min="15613" max="15613" width="60.1640625" style="758" customWidth="1"/>
    <col min="15614" max="15614" width="8.1640625" style="758" customWidth="1"/>
    <col min="15615" max="15617" width="14.5" style="758" customWidth="1"/>
    <col min="15618" max="15867" width="9.33203125" style="758"/>
    <col min="15868" max="15868" width="6.83203125" style="758" customWidth="1"/>
    <col min="15869" max="15869" width="60.1640625" style="758" customWidth="1"/>
    <col min="15870" max="15870" width="8.1640625" style="758" customWidth="1"/>
    <col min="15871" max="15873" width="14.5" style="758" customWidth="1"/>
    <col min="15874" max="16123" width="9.33203125" style="758"/>
    <col min="16124" max="16124" width="6.83203125" style="758" customWidth="1"/>
    <col min="16125" max="16125" width="60.1640625" style="758" customWidth="1"/>
    <col min="16126" max="16126" width="8.1640625" style="758" customWidth="1"/>
    <col min="16127" max="16129" width="14.5" style="758" customWidth="1"/>
    <col min="16130" max="16384" width="9.33203125" style="758"/>
  </cols>
  <sheetData>
    <row r="1" spans="1:6" s="753" customFormat="1" ht="51.75" customHeight="1" x14ac:dyDescent="0.2">
      <c r="A1" s="1030" t="s">
        <v>686</v>
      </c>
      <c r="B1" s="1031"/>
      <c r="C1" s="1031"/>
      <c r="D1" s="1031"/>
      <c r="E1" s="1031"/>
      <c r="F1" s="1031"/>
    </row>
    <row r="2" spans="1:6" s="756" customFormat="1" ht="12" customHeight="1" x14ac:dyDescent="0.2">
      <c r="A2" s="754"/>
      <c r="B2" s="754"/>
      <c r="C2" s="755"/>
      <c r="D2" s="755"/>
      <c r="E2" s="755"/>
      <c r="F2" s="755" t="s">
        <v>1</v>
      </c>
    </row>
    <row r="3" spans="1:6" ht="38.25" customHeight="1" x14ac:dyDescent="0.2">
      <c r="A3" s="757" t="s">
        <v>359</v>
      </c>
      <c r="B3" s="757" t="s">
        <v>404</v>
      </c>
      <c r="C3" s="491" t="s">
        <v>405</v>
      </c>
      <c r="D3" s="491" t="s">
        <v>482</v>
      </c>
      <c r="E3" s="491" t="s">
        <v>720</v>
      </c>
      <c r="F3" s="491" t="s">
        <v>721</v>
      </c>
    </row>
    <row r="4" spans="1:6" s="762" customFormat="1" ht="12.95" customHeight="1" x14ac:dyDescent="0.2">
      <c r="A4" s="759" t="s">
        <v>5</v>
      </c>
      <c r="B4" s="759" t="s">
        <v>6</v>
      </c>
      <c r="C4" s="759" t="s">
        <v>7</v>
      </c>
      <c r="D4" s="760" t="s">
        <v>8</v>
      </c>
      <c r="E4" s="761" t="s">
        <v>259</v>
      </c>
      <c r="F4" s="759" t="s">
        <v>588</v>
      </c>
    </row>
    <row r="5" spans="1:6" s="762" customFormat="1" ht="15.95" customHeight="1" x14ac:dyDescent="0.2">
      <c r="A5" s="1032" t="s">
        <v>256</v>
      </c>
      <c r="B5" s="1033"/>
      <c r="C5" s="1033"/>
      <c r="D5" s="1033"/>
      <c r="E5" s="1033"/>
      <c r="F5" s="1034"/>
    </row>
    <row r="6" spans="1:6" s="762" customFormat="1" ht="25.5" customHeight="1" x14ac:dyDescent="0.2">
      <c r="A6" s="763" t="s">
        <v>9</v>
      </c>
      <c r="B6" s="764" t="s">
        <v>407</v>
      </c>
      <c r="C6" s="763" t="s">
        <v>408</v>
      </c>
      <c r="D6" s="765"/>
      <c r="E6" s="766"/>
      <c r="F6" s="767">
        <f>SUM(D6:E6)</f>
        <v>0</v>
      </c>
    </row>
    <row r="7" spans="1:6" s="762" customFormat="1" ht="30" customHeight="1" x14ac:dyDescent="0.2">
      <c r="A7" s="768" t="s">
        <v>12</v>
      </c>
      <c r="B7" s="769" t="s">
        <v>735</v>
      </c>
      <c r="C7" s="768" t="s">
        <v>736</v>
      </c>
      <c r="D7" s="770"/>
      <c r="E7" s="771"/>
      <c r="F7" s="772">
        <f>SUM(D7:E7)</f>
        <v>0</v>
      </c>
    </row>
    <row r="8" spans="1:6" s="762" customFormat="1" ht="25.5" customHeight="1" x14ac:dyDescent="0.2">
      <c r="A8" s="768" t="s">
        <v>15</v>
      </c>
      <c r="B8" s="769" t="s">
        <v>409</v>
      </c>
      <c r="C8" s="773" t="s">
        <v>410</v>
      </c>
      <c r="D8" s="770"/>
      <c r="E8" s="771"/>
      <c r="F8" s="772">
        <f>SUM(D8:E8)</f>
        <v>0</v>
      </c>
    </row>
    <row r="9" spans="1:6" s="762" customFormat="1" ht="25.5" customHeight="1" x14ac:dyDescent="0.2">
      <c r="A9" s="774" t="s">
        <v>18</v>
      </c>
      <c r="B9" s="775" t="s">
        <v>411</v>
      </c>
      <c r="C9" s="776" t="s">
        <v>412</v>
      </c>
      <c r="D9" s="777"/>
      <c r="E9" s="778">
        <v>1846699</v>
      </c>
      <c r="F9" s="779">
        <v>1846699</v>
      </c>
    </row>
    <row r="10" spans="1:6" s="762" customFormat="1" ht="27.75" customHeight="1" x14ac:dyDescent="0.2">
      <c r="A10" s="780" t="s">
        <v>21</v>
      </c>
      <c r="B10" s="781" t="s">
        <v>413</v>
      </c>
      <c r="C10" s="780" t="s">
        <v>35</v>
      </c>
      <c r="D10" s="782">
        <f>SUM(D6:D9)</f>
        <v>0</v>
      </c>
      <c r="E10" s="783">
        <f>SUM(E6:E9)</f>
        <v>1846699</v>
      </c>
      <c r="F10" s="784">
        <f>SUM(F6:F9)</f>
        <v>1846699</v>
      </c>
    </row>
    <row r="11" spans="1:6" s="762" customFormat="1" ht="24.75" customHeight="1" x14ac:dyDescent="0.2">
      <c r="A11" s="785" t="s">
        <v>24</v>
      </c>
      <c r="B11" s="786" t="s">
        <v>414</v>
      </c>
      <c r="C11" s="785" t="s">
        <v>415</v>
      </c>
      <c r="D11" s="787"/>
      <c r="E11" s="788"/>
      <c r="F11" s="789">
        <f>SUM(D11:E11)</f>
        <v>0</v>
      </c>
    </row>
    <row r="12" spans="1:6" s="762" customFormat="1" ht="30" customHeight="1" x14ac:dyDescent="0.2">
      <c r="A12" s="768" t="s">
        <v>27</v>
      </c>
      <c r="B12" s="769" t="s">
        <v>416</v>
      </c>
      <c r="C12" s="768" t="s">
        <v>417</v>
      </c>
      <c r="D12" s="790"/>
      <c r="E12" s="791"/>
      <c r="F12" s="789">
        <f>SUM(D12:E12)</f>
        <v>0</v>
      </c>
    </row>
    <row r="13" spans="1:6" s="762" customFormat="1" ht="30" customHeight="1" x14ac:dyDescent="0.2">
      <c r="A13" s="768" t="s">
        <v>30</v>
      </c>
      <c r="B13" s="769" t="s">
        <v>418</v>
      </c>
      <c r="C13" s="768" t="s">
        <v>419</v>
      </c>
      <c r="D13" s="790"/>
      <c r="E13" s="791"/>
      <c r="F13" s="789">
        <f>SUM(D13:E13)</f>
        <v>0</v>
      </c>
    </row>
    <row r="14" spans="1:6" s="762" customFormat="1" ht="30" customHeight="1" x14ac:dyDescent="0.2">
      <c r="A14" s="774" t="s">
        <v>33</v>
      </c>
      <c r="B14" s="775" t="s">
        <v>420</v>
      </c>
      <c r="C14" s="774" t="s">
        <v>421</v>
      </c>
      <c r="D14" s="792"/>
      <c r="E14" s="793"/>
      <c r="F14" s="789">
        <f>SUM(D14:E14)</f>
        <v>0</v>
      </c>
    </row>
    <row r="15" spans="1:6" s="762" customFormat="1" ht="21.75" customHeight="1" x14ac:dyDescent="0.2">
      <c r="A15" s="780" t="s">
        <v>36</v>
      </c>
      <c r="B15" s="794" t="s">
        <v>395</v>
      </c>
      <c r="C15" s="795" t="s">
        <v>56</v>
      </c>
      <c r="D15" s="782">
        <f>SUM(D11:D14)</f>
        <v>0</v>
      </c>
      <c r="E15" s="783">
        <f>SUM(E11:E14)</f>
        <v>0</v>
      </c>
      <c r="F15" s="784">
        <f>SUM(F11:F14)</f>
        <v>0</v>
      </c>
    </row>
    <row r="16" spans="1:6" s="801" customFormat="1" ht="16.5" customHeight="1" x14ac:dyDescent="0.2">
      <c r="A16" s="785" t="s">
        <v>37</v>
      </c>
      <c r="B16" s="796" t="s">
        <v>104</v>
      </c>
      <c r="C16" s="797" t="s">
        <v>105</v>
      </c>
      <c r="D16" s="798"/>
      <c r="E16" s="799"/>
      <c r="F16" s="800">
        <f>SUM(D16:E16)</f>
        <v>0</v>
      </c>
    </row>
    <row r="17" spans="1:6" s="801" customFormat="1" ht="16.5" customHeight="1" x14ac:dyDescent="0.2">
      <c r="A17" s="768" t="s">
        <v>38</v>
      </c>
      <c r="B17" s="802" t="s">
        <v>107</v>
      </c>
      <c r="C17" s="79" t="s">
        <v>108</v>
      </c>
      <c r="D17" s="803"/>
      <c r="E17" s="804"/>
      <c r="F17" s="805">
        <f>SUM(D17:E17)</f>
        <v>0</v>
      </c>
    </row>
    <row r="18" spans="1:6" s="801" customFormat="1" ht="16.5" customHeight="1" x14ac:dyDescent="0.2">
      <c r="A18" s="768" t="s">
        <v>40</v>
      </c>
      <c r="B18" s="802" t="s">
        <v>422</v>
      </c>
      <c r="C18" s="79" t="s">
        <v>111</v>
      </c>
      <c r="D18" s="803">
        <f>SUM(D19:D20)</f>
        <v>0</v>
      </c>
      <c r="E18" s="804">
        <f>SUM(E19:E20)</f>
        <v>0</v>
      </c>
      <c r="F18" s="805">
        <f>SUM(F19:F20)</f>
        <v>0</v>
      </c>
    </row>
    <row r="19" spans="1:6" s="801" customFormat="1" ht="16.5" customHeight="1" x14ac:dyDescent="0.2">
      <c r="A19" s="768" t="s">
        <v>42</v>
      </c>
      <c r="B19" s="806" t="s">
        <v>423</v>
      </c>
      <c r="C19" s="80" t="s">
        <v>424</v>
      </c>
      <c r="D19" s="807"/>
      <c r="E19" s="808"/>
      <c r="F19" s="809">
        <f t="shared" ref="F19:F27" si="0">SUM(D19:E19)</f>
        <v>0</v>
      </c>
    </row>
    <row r="20" spans="1:6" s="810" customFormat="1" ht="16.5" customHeight="1" x14ac:dyDescent="0.2">
      <c r="A20" s="768" t="s">
        <v>44</v>
      </c>
      <c r="B20" s="806" t="s">
        <v>425</v>
      </c>
      <c r="C20" s="80" t="s">
        <v>426</v>
      </c>
      <c r="D20" s="807"/>
      <c r="E20" s="808"/>
      <c r="F20" s="809">
        <f t="shared" si="0"/>
        <v>0</v>
      </c>
    </row>
    <row r="21" spans="1:6" s="810" customFormat="1" ht="16.5" customHeight="1" x14ac:dyDescent="0.2">
      <c r="A21" s="768" t="s">
        <v>46</v>
      </c>
      <c r="B21" s="811" t="s">
        <v>113</v>
      </c>
      <c r="C21" s="79" t="s">
        <v>114</v>
      </c>
      <c r="D21" s="807"/>
      <c r="E21" s="808"/>
      <c r="F21" s="809">
        <f t="shared" si="0"/>
        <v>0</v>
      </c>
    </row>
    <row r="22" spans="1:6" s="801" customFormat="1" ht="16.5" customHeight="1" x14ac:dyDescent="0.2">
      <c r="A22" s="768" t="s">
        <v>48</v>
      </c>
      <c r="B22" s="802" t="s">
        <v>116</v>
      </c>
      <c r="C22" s="79" t="s">
        <v>117</v>
      </c>
      <c r="D22" s="803"/>
      <c r="E22" s="804"/>
      <c r="F22" s="809">
        <f t="shared" si="0"/>
        <v>0</v>
      </c>
    </row>
    <row r="23" spans="1:6" s="801" customFormat="1" ht="16.5" customHeight="1" x14ac:dyDescent="0.2">
      <c r="A23" s="768" t="s">
        <v>51</v>
      </c>
      <c r="B23" s="802" t="s">
        <v>427</v>
      </c>
      <c r="C23" s="79" t="s">
        <v>120</v>
      </c>
      <c r="D23" s="803"/>
      <c r="E23" s="804"/>
      <c r="F23" s="809">
        <f t="shared" si="0"/>
        <v>0</v>
      </c>
    </row>
    <row r="24" spans="1:6" s="810" customFormat="1" ht="16.5" customHeight="1" x14ac:dyDescent="0.2">
      <c r="A24" s="768" t="s">
        <v>54</v>
      </c>
      <c r="B24" s="802" t="s">
        <v>428</v>
      </c>
      <c r="C24" s="79" t="s">
        <v>123</v>
      </c>
      <c r="D24" s="803"/>
      <c r="E24" s="804"/>
      <c r="F24" s="809">
        <f t="shared" si="0"/>
        <v>0</v>
      </c>
    </row>
    <row r="25" spans="1:6" s="810" customFormat="1" ht="16.5" customHeight="1" x14ac:dyDescent="0.2">
      <c r="A25" s="768" t="s">
        <v>57</v>
      </c>
      <c r="B25" s="802" t="s">
        <v>125</v>
      </c>
      <c r="C25" s="79" t="s">
        <v>126</v>
      </c>
      <c r="D25" s="803"/>
      <c r="E25" s="804"/>
      <c r="F25" s="809">
        <f t="shared" si="0"/>
        <v>0</v>
      </c>
    </row>
    <row r="26" spans="1:6" s="810" customFormat="1" ht="16.5" customHeight="1" x14ac:dyDescent="0.2">
      <c r="A26" s="768" t="s">
        <v>59</v>
      </c>
      <c r="B26" s="802" t="s">
        <v>429</v>
      </c>
      <c r="C26" s="79" t="s">
        <v>129</v>
      </c>
      <c r="D26" s="803"/>
      <c r="E26" s="804"/>
      <c r="F26" s="809">
        <f t="shared" si="0"/>
        <v>0</v>
      </c>
    </row>
    <row r="27" spans="1:6" s="810" customFormat="1" ht="16.5" customHeight="1" x14ac:dyDescent="0.2">
      <c r="A27" s="768" t="s">
        <v>61</v>
      </c>
      <c r="B27" s="802" t="s">
        <v>430</v>
      </c>
      <c r="C27" s="79" t="s">
        <v>132</v>
      </c>
      <c r="D27" s="803"/>
      <c r="E27" s="804"/>
      <c r="F27" s="809">
        <f t="shared" si="0"/>
        <v>0</v>
      </c>
    </row>
    <row r="28" spans="1:6" s="810" customFormat="1" ht="16.5" customHeight="1" x14ac:dyDescent="0.2">
      <c r="A28" s="774" t="s">
        <v>63</v>
      </c>
      <c r="B28" s="812" t="s">
        <v>134</v>
      </c>
      <c r="C28" s="327" t="s">
        <v>135</v>
      </c>
      <c r="D28" s="813"/>
      <c r="E28" s="1083">
        <v>3940</v>
      </c>
      <c r="F28" s="809">
        <v>3940</v>
      </c>
    </row>
    <row r="29" spans="1:6" s="810" customFormat="1" ht="21" customHeight="1" x14ac:dyDescent="0.2">
      <c r="A29" s="780" t="s">
        <v>65</v>
      </c>
      <c r="B29" s="814" t="s">
        <v>431</v>
      </c>
      <c r="C29" s="815" t="s">
        <v>138</v>
      </c>
      <c r="D29" s="816">
        <f>SUM(D16+D17+D18+D21+D22+D23+D24+D25+D26+D27+D28)</f>
        <v>0</v>
      </c>
      <c r="E29" s="817">
        <f>SUM(E16+E17+E18+E21+E22+E23+E24+E25+E26+E27+E28)</f>
        <v>3940</v>
      </c>
      <c r="F29" s="818">
        <f>SUM(F16+F17+F18+F21+F22+F23+F24+F25+F26+F27+F28)</f>
        <v>3940</v>
      </c>
    </row>
    <row r="30" spans="1:6" s="819" customFormat="1" ht="21" customHeight="1" x14ac:dyDescent="0.2">
      <c r="A30" s="780" t="s">
        <v>67</v>
      </c>
      <c r="B30" s="814" t="s">
        <v>397</v>
      </c>
      <c r="C30" s="815" t="s">
        <v>156</v>
      </c>
      <c r="D30" s="816"/>
      <c r="E30" s="817"/>
      <c r="F30" s="818">
        <f>SUM(D30:E30)</f>
        <v>0</v>
      </c>
    </row>
    <row r="31" spans="1:6" s="810" customFormat="1" ht="21" customHeight="1" x14ac:dyDescent="0.2">
      <c r="A31" s="780" t="s">
        <v>69</v>
      </c>
      <c r="B31" s="814" t="s">
        <v>369</v>
      </c>
      <c r="C31" s="815" t="s">
        <v>165</v>
      </c>
      <c r="D31" s="820"/>
      <c r="E31" s="821"/>
      <c r="F31" s="822">
        <f>SUM(D31:E31)</f>
        <v>0</v>
      </c>
    </row>
    <row r="32" spans="1:6" s="810" customFormat="1" ht="21" customHeight="1" x14ac:dyDescent="0.2">
      <c r="A32" s="823" t="s">
        <v>72</v>
      </c>
      <c r="B32" s="824" t="s">
        <v>398</v>
      </c>
      <c r="C32" s="825" t="s">
        <v>174</v>
      </c>
      <c r="D32" s="826"/>
      <c r="E32" s="827"/>
      <c r="F32" s="828">
        <f>SUM(D32:E32)</f>
        <v>0</v>
      </c>
    </row>
    <row r="33" spans="1:6" s="810" customFormat="1" ht="21" customHeight="1" x14ac:dyDescent="0.2">
      <c r="A33" s="780" t="s">
        <v>75</v>
      </c>
      <c r="B33" s="814" t="s">
        <v>432</v>
      </c>
      <c r="C33" s="829"/>
      <c r="D33" s="816">
        <f>D10+D15+D29+D30+D31+D32</f>
        <v>0</v>
      </c>
      <c r="E33" s="817">
        <f>E10+E15+E29+E30+E31+E32</f>
        <v>1850639</v>
      </c>
      <c r="F33" s="818">
        <f>F10+F15+F29+F30+F31+F32</f>
        <v>1850639</v>
      </c>
    </row>
    <row r="34" spans="1:6" s="801" customFormat="1" ht="20.25" customHeight="1" x14ac:dyDescent="0.2">
      <c r="A34" s="768" t="s">
        <v>78</v>
      </c>
      <c r="B34" s="830" t="s">
        <v>433</v>
      </c>
      <c r="C34" s="831" t="s">
        <v>181</v>
      </c>
      <c r="D34" s="832">
        <f>SUM(D35:D36)</f>
        <v>1000000</v>
      </c>
      <c r="E34" s="833">
        <f>SUM(E35:E36)</f>
        <v>1132237</v>
      </c>
      <c r="F34" s="834">
        <f>SUM(F35:F36)</f>
        <v>1132237</v>
      </c>
    </row>
    <row r="35" spans="1:6" s="801" customFormat="1" ht="20.25" customHeight="1" x14ac:dyDescent="0.2">
      <c r="A35" s="768" t="s">
        <v>80</v>
      </c>
      <c r="B35" s="835" t="s">
        <v>183</v>
      </c>
      <c r="C35" s="831" t="s">
        <v>184</v>
      </c>
      <c r="D35" s="832">
        <v>1000000</v>
      </c>
      <c r="E35" s="833">
        <v>1132237</v>
      </c>
      <c r="F35" s="834">
        <v>1132237</v>
      </c>
    </row>
    <row r="36" spans="1:6" s="801" customFormat="1" ht="20.25" customHeight="1" x14ac:dyDescent="0.2">
      <c r="A36" s="768" t="s">
        <v>82</v>
      </c>
      <c r="B36" s="835" t="s">
        <v>186</v>
      </c>
      <c r="C36" s="831" t="s">
        <v>187</v>
      </c>
      <c r="D36" s="832"/>
      <c r="E36" s="833"/>
      <c r="F36" s="834">
        <f>SUM(D36:E36)</f>
        <v>0</v>
      </c>
    </row>
    <row r="37" spans="1:6" s="801" customFormat="1" ht="20.25" customHeight="1" x14ac:dyDescent="0.2">
      <c r="A37" s="768" t="s">
        <v>84</v>
      </c>
      <c r="B37" s="830" t="s">
        <v>434</v>
      </c>
      <c r="C37" s="831" t="s">
        <v>435</v>
      </c>
      <c r="D37" s="832">
        <f>SUM(D38:D39)</f>
        <v>39696588</v>
      </c>
      <c r="E37" s="833">
        <f t="shared" ref="E37:F37" si="1">SUM(E38:E39)</f>
        <v>43372588</v>
      </c>
      <c r="F37" s="834">
        <f t="shared" si="1"/>
        <v>40683000</v>
      </c>
    </row>
    <row r="38" spans="1:6" s="801" customFormat="1" ht="20.25" customHeight="1" x14ac:dyDescent="0.2">
      <c r="A38" s="768"/>
      <c r="B38" s="836" t="s">
        <v>510</v>
      </c>
      <c r="C38" s="837" t="s">
        <v>435</v>
      </c>
      <c r="D38" s="832"/>
      <c r="E38" s="833"/>
      <c r="F38" s="834"/>
    </row>
    <row r="39" spans="1:6" s="801" customFormat="1" ht="20.25" customHeight="1" x14ac:dyDescent="0.2">
      <c r="A39" s="774"/>
      <c r="B39" s="838" t="s">
        <v>511</v>
      </c>
      <c r="C39" s="839" t="s">
        <v>435</v>
      </c>
      <c r="D39" s="840">
        <v>39696588</v>
      </c>
      <c r="E39" s="841">
        <v>43372588</v>
      </c>
      <c r="F39" s="842">
        <v>40683000</v>
      </c>
    </row>
    <row r="40" spans="1:6" s="801" customFormat="1" ht="20.25" customHeight="1" x14ac:dyDescent="0.2">
      <c r="A40" s="843" t="s">
        <v>87</v>
      </c>
      <c r="B40" s="814" t="s">
        <v>436</v>
      </c>
      <c r="C40" s="844" t="s">
        <v>437</v>
      </c>
      <c r="D40" s="845">
        <f>SUM(D34+D37)</f>
        <v>40696588</v>
      </c>
      <c r="E40" s="846">
        <f t="shared" ref="E40" si="2">SUM(E34+E37)</f>
        <v>44504825</v>
      </c>
      <c r="F40" s="847">
        <f>SUM(F34+F37)</f>
        <v>41815237</v>
      </c>
    </row>
    <row r="41" spans="1:6" s="801" customFormat="1" ht="20.25" customHeight="1" x14ac:dyDescent="0.2">
      <c r="A41" s="780" t="s">
        <v>91</v>
      </c>
      <c r="B41" s="814" t="s">
        <v>438</v>
      </c>
      <c r="C41" s="844" t="s">
        <v>190</v>
      </c>
      <c r="D41" s="845">
        <f>D40</f>
        <v>40696588</v>
      </c>
      <c r="E41" s="846">
        <f t="shared" ref="E41:F41" si="3">E40</f>
        <v>44504825</v>
      </c>
      <c r="F41" s="847">
        <f t="shared" si="3"/>
        <v>41815237</v>
      </c>
    </row>
    <row r="42" spans="1:6" s="801" customFormat="1" ht="27" customHeight="1" x14ac:dyDescent="0.2">
      <c r="A42" s="780" t="s">
        <v>94</v>
      </c>
      <c r="B42" s="814" t="s">
        <v>439</v>
      </c>
      <c r="C42" s="848"/>
      <c r="D42" s="845">
        <f>D33+D41</f>
        <v>40696588</v>
      </c>
      <c r="E42" s="846">
        <f>E33+E41</f>
        <v>46355464</v>
      </c>
      <c r="F42" s="847">
        <f>F33+F41</f>
        <v>43665876</v>
      </c>
    </row>
    <row r="43" spans="1:6" s="801" customFormat="1" ht="15" customHeight="1" x14ac:dyDescent="0.2">
      <c r="A43" s="849"/>
      <c r="B43" s="850"/>
      <c r="C43" s="851"/>
      <c r="D43" s="852"/>
      <c r="E43" s="852"/>
      <c r="F43" s="852"/>
    </row>
    <row r="44" spans="1:6" s="801" customFormat="1" ht="15" customHeight="1" x14ac:dyDescent="0.2">
      <c r="A44" s="1029" t="s">
        <v>440</v>
      </c>
      <c r="B44" s="1029"/>
      <c r="C44" s="1029"/>
      <c r="D44" s="1029"/>
      <c r="E44" s="1029"/>
      <c r="F44" s="853"/>
    </row>
    <row r="45" spans="1:6" s="801" customFormat="1" ht="38.25" customHeight="1" x14ac:dyDescent="0.2">
      <c r="A45" s="491" t="s">
        <v>359</v>
      </c>
      <c r="B45" s="491" t="s">
        <v>258</v>
      </c>
      <c r="C45" s="854" t="s">
        <v>405</v>
      </c>
      <c r="D45" s="491" t="s">
        <v>482</v>
      </c>
      <c r="E45" s="491" t="s">
        <v>720</v>
      </c>
      <c r="F45" s="491" t="s">
        <v>721</v>
      </c>
    </row>
    <row r="46" spans="1:6" s="801" customFormat="1" ht="15" customHeight="1" x14ac:dyDescent="0.2">
      <c r="A46" s="855" t="s">
        <v>5</v>
      </c>
      <c r="B46" s="855" t="s">
        <v>6</v>
      </c>
      <c r="C46" s="855"/>
      <c r="D46" s="856" t="s">
        <v>8</v>
      </c>
      <c r="E46" s="857" t="s">
        <v>259</v>
      </c>
      <c r="F46" s="855" t="s">
        <v>406</v>
      </c>
    </row>
    <row r="47" spans="1:6" s="801" customFormat="1" ht="17.25" customHeight="1" x14ac:dyDescent="0.2">
      <c r="A47" s="858" t="s">
        <v>9</v>
      </c>
      <c r="B47" s="859" t="s">
        <v>195</v>
      </c>
      <c r="C47" s="860" t="s">
        <v>196</v>
      </c>
      <c r="D47" s="861">
        <v>29294962</v>
      </c>
      <c r="E47" s="862">
        <v>33652859</v>
      </c>
      <c r="F47" s="863">
        <v>32165633</v>
      </c>
    </row>
    <row r="48" spans="1:6" s="801" customFormat="1" ht="17.25" customHeight="1" x14ac:dyDescent="0.2">
      <c r="A48" s="864" t="s">
        <v>12</v>
      </c>
      <c r="B48" s="865" t="s">
        <v>197</v>
      </c>
      <c r="C48" s="866" t="s">
        <v>198</v>
      </c>
      <c r="D48" s="867">
        <v>5670546</v>
      </c>
      <c r="E48" s="868">
        <v>6716426</v>
      </c>
      <c r="F48" s="863">
        <v>5990421</v>
      </c>
    </row>
    <row r="49" spans="1:6" s="801" customFormat="1" ht="17.25" customHeight="1" x14ac:dyDescent="0.2">
      <c r="A49" s="864" t="s">
        <v>15</v>
      </c>
      <c r="B49" s="865" t="s">
        <v>199</v>
      </c>
      <c r="C49" s="866" t="s">
        <v>200</v>
      </c>
      <c r="D49" s="867">
        <v>5081080</v>
      </c>
      <c r="E49" s="868">
        <v>5336179</v>
      </c>
      <c r="F49" s="863">
        <v>4340918</v>
      </c>
    </row>
    <row r="50" spans="1:6" s="801" customFormat="1" ht="17.25" customHeight="1" x14ac:dyDescent="0.2">
      <c r="A50" s="864" t="s">
        <v>18</v>
      </c>
      <c r="B50" s="865" t="s">
        <v>201</v>
      </c>
      <c r="C50" s="866" t="s">
        <v>202</v>
      </c>
      <c r="D50" s="867"/>
      <c r="E50" s="868"/>
      <c r="F50" s="863">
        <f>SUM(D50:E50)</f>
        <v>0</v>
      </c>
    </row>
    <row r="51" spans="1:6" s="801" customFormat="1" ht="17.25" customHeight="1" x14ac:dyDescent="0.2">
      <c r="A51" s="864" t="s">
        <v>21</v>
      </c>
      <c r="B51" s="865" t="s">
        <v>203</v>
      </c>
      <c r="C51" s="866" t="s">
        <v>204</v>
      </c>
      <c r="D51" s="867"/>
      <c r="E51" s="868"/>
      <c r="F51" s="863">
        <f>SUM(D51:E51)</f>
        <v>0</v>
      </c>
    </row>
    <row r="52" spans="1:6" s="762" customFormat="1" ht="17.25" customHeight="1" x14ac:dyDescent="0.2">
      <c r="A52" s="869" t="s">
        <v>24</v>
      </c>
      <c r="B52" s="870" t="s">
        <v>441</v>
      </c>
      <c r="C52" s="871" t="s">
        <v>221</v>
      </c>
      <c r="D52" s="872">
        <f>SUM(D47:D51)</f>
        <v>40046588</v>
      </c>
      <c r="E52" s="873">
        <f>SUM(E47:E51)</f>
        <v>45705464</v>
      </c>
      <c r="F52" s="874">
        <f>SUM(F47:F51)</f>
        <v>42496972</v>
      </c>
    </row>
    <row r="53" spans="1:6" s="876" customFormat="1" ht="17.25" customHeight="1" x14ac:dyDescent="0.2">
      <c r="A53" s="864" t="s">
        <v>27</v>
      </c>
      <c r="B53" s="865" t="s">
        <v>442</v>
      </c>
      <c r="C53" s="866" t="s">
        <v>223</v>
      </c>
      <c r="D53" s="867">
        <v>650000</v>
      </c>
      <c r="E53" s="868">
        <v>650000</v>
      </c>
      <c r="F53" s="875"/>
    </row>
    <row r="54" spans="1:6" ht="17.25" customHeight="1" x14ac:dyDescent="0.2">
      <c r="A54" s="864" t="s">
        <v>30</v>
      </c>
      <c r="B54" s="865" t="s">
        <v>224</v>
      </c>
      <c r="C54" s="866" t="s">
        <v>225</v>
      </c>
      <c r="D54" s="867"/>
      <c r="E54" s="868"/>
      <c r="F54" s="875"/>
    </row>
    <row r="55" spans="1:6" ht="17.25" customHeight="1" x14ac:dyDescent="0.2">
      <c r="A55" s="877" t="s">
        <v>33</v>
      </c>
      <c r="B55" s="878" t="s">
        <v>443</v>
      </c>
      <c r="C55" s="879" t="s">
        <v>227</v>
      </c>
      <c r="D55" s="880"/>
      <c r="E55" s="881"/>
      <c r="F55" s="882"/>
    </row>
    <row r="56" spans="1:6" ht="17.25" customHeight="1" x14ac:dyDescent="0.2">
      <c r="A56" s="883" t="s">
        <v>36</v>
      </c>
      <c r="B56" s="884" t="s">
        <v>444</v>
      </c>
      <c r="C56" s="848" t="s">
        <v>239</v>
      </c>
      <c r="D56" s="885">
        <f>SUM(D53:D55)</f>
        <v>650000</v>
      </c>
      <c r="E56" s="712">
        <f>SUM(E53:E55)</f>
        <v>650000</v>
      </c>
      <c r="F56" s="886">
        <f>SUM(F53:F55)</f>
        <v>0</v>
      </c>
    </row>
    <row r="57" spans="1:6" ht="17.25" customHeight="1" x14ac:dyDescent="0.2">
      <c r="A57" s="883" t="s">
        <v>37</v>
      </c>
      <c r="B57" s="887" t="s">
        <v>445</v>
      </c>
      <c r="C57" s="848" t="s">
        <v>446</v>
      </c>
      <c r="D57" s="888">
        <f>D52+D56</f>
        <v>40696588</v>
      </c>
      <c r="E57" s="701">
        <f>E52+E56</f>
        <v>46355464</v>
      </c>
      <c r="F57" s="889">
        <f>F52+F56</f>
        <v>42496972</v>
      </c>
    </row>
    <row r="58" spans="1:6" ht="22.5" customHeight="1" x14ac:dyDescent="0.2">
      <c r="A58" s="890" t="s">
        <v>38</v>
      </c>
      <c r="B58" s="891" t="s">
        <v>447</v>
      </c>
      <c r="C58" s="892" t="s">
        <v>448</v>
      </c>
      <c r="D58" s="893"/>
      <c r="E58" s="894"/>
      <c r="F58" s="895">
        <f>SUM(D58:E58)</f>
        <v>0</v>
      </c>
    </row>
    <row r="59" spans="1:6" ht="20.25" customHeight="1" x14ac:dyDescent="0.2">
      <c r="A59" s="848" t="s">
        <v>42</v>
      </c>
      <c r="B59" s="887" t="s">
        <v>512</v>
      </c>
      <c r="C59" s="848" t="s">
        <v>251</v>
      </c>
      <c r="D59" s="888">
        <f>D58</f>
        <v>0</v>
      </c>
      <c r="E59" s="701">
        <f t="shared" ref="E59:F59" si="4">E58</f>
        <v>0</v>
      </c>
      <c r="F59" s="889">
        <f t="shared" si="4"/>
        <v>0</v>
      </c>
    </row>
    <row r="60" spans="1:6" ht="30.75" customHeight="1" x14ac:dyDescent="0.2">
      <c r="A60" s="896" t="s">
        <v>44</v>
      </c>
      <c r="B60" s="897" t="s">
        <v>449</v>
      </c>
      <c r="C60" s="848" t="s">
        <v>253</v>
      </c>
      <c r="D60" s="898">
        <f>SUM(D57+D59)</f>
        <v>40696588</v>
      </c>
      <c r="E60" s="899">
        <f>SUM(E57+E59)</f>
        <v>46355464</v>
      </c>
      <c r="F60" s="900">
        <f>SUM(F57+F59)</f>
        <v>42496972</v>
      </c>
    </row>
    <row r="61" spans="1:6" ht="12" customHeight="1" x14ac:dyDescent="0.2">
      <c r="A61" s="901"/>
      <c r="B61" s="902"/>
      <c r="C61" s="903"/>
      <c r="D61" s="903"/>
      <c r="E61" s="903"/>
      <c r="F61" s="903"/>
    </row>
    <row r="62" spans="1:6" ht="21" customHeight="1" x14ac:dyDescent="0.2">
      <c r="A62" s="901"/>
      <c r="B62" s="902"/>
      <c r="C62" s="903"/>
      <c r="D62" s="903"/>
      <c r="E62" s="903"/>
      <c r="F62" s="903"/>
    </row>
    <row r="63" spans="1:6" x14ac:dyDescent="0.2">
      <c r="F63" s="609"/>
    </row>
  </sheetData>
  <sheetProtection formatCells="0"/>
  <mergeCells count="3">
    <mergeCell ref="A44:E44"/>
    <mergeCell ref="A1:F1"/>
    <mergeCell ref="A5:F5"/>
  </mergeCells>
  <printOptions horizontalCentered="1"/>
  <pageMargins left="0.51181102362204722" right="0.51181102362204722" top="0.98425196850393704" bottom="0.98425196850393704" header="0.78740157480314965" footer="0.78740157480314965"/>
  <pageSetup paperSize="9" scale="71" orientation="portrait" verticalDpi="300" r:id="rId1"/>
  <headerFooter alignWithMargins="0">
    <oddHeader>&amp;R&amp;"Times New Roman CE,Félkövér dőlt"&amp;11 10. melléklet a ……/2019. (……) önkormányzati rendelethez</oddHead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65"/>
  <sheetViews>
    <sheetView workbookViewId="0">
      <selection sqref="A1:XFD1048576"/>
    </sheetView>
  </sheetViews>
  <sheetFormatPr defaultRowHeight="12.75" x14ac:dyDescent="0.2"/>
  <cols>
    <col min="1" max="1" width="6.83203125" style="904" customWidth="1"/>
    <col min="2" max="2" width="66.83203125" style="758" customWidth="1"/>
    <col min="3" max="3" width="8.1640625" style="758" customWidth="1"/>
    <col min="4" max="6" width="16.33203125" style="758" customWidth="1"/>
    <col min="7" max="7" width="10.6640625" style="1084" bestFit="1" customWidth="1"/>
    <col min="8" max="243" width="9.33203125" style="758"/>
    <col min="244" max="244" width="6.83203125" style="758" customWidth="1"/>
    <col min="245" max="245" width="60.1640625" style="758" customWidth="1"/>
    <col min="246" max="246" width="8.1640625" style="758" customWidth="1"/>
    <col min="247" max="249" width="14.5" style="758" customWidth="1"/>
    <col min="250" max="499" width="9.33203125" style="758"/>
    <col min="500" max="500" width="6.83203125" style="758" customWidth="1"/>
    <col min="501" max="501" width="60.1640625" style="758" customWidth="1"/>
    <col min="502" max="502" width="8.1640625" style="758" customWidth="1"/>
    <col min="503" max="505" width="14.5" style="758" customWidth="1"/>
    <col min="506" max="755" width="9.33203125" style="758"/>
    <col min="756" max="756" width="6.83203125" style="758" customWidth="1"/>
    <col min="757" max="757" width="60.1640625" style="758" customWidth="1"/>
    <col min="758" max="758" width="8.1640625" style="758" customWidth="1"/>
    <col min="759" max="761" width="14.5" style="758" customWidth="1"/>
    <col min="762" max="1011" width="9.33203125" style="758"/>
    <col min="1012" max="1012" width="6.83203125" style="758" customWidth="1"/>
    <col min="1013" max="1013" width="60.1640625" style="758" customWidth="1"/>
    <col min="1014" max="1014" width="8.1640625" style="758" customWidth="1"/>
    <col min="1015" max="1017" width="14.5" style="758" customWidth="1"/>
    <col min="1018" max="1267" width="9.33203125" style="758"/>
    <col min="1268" max="1268" width="6.83203125" style="758" customWidth="1"/>
    <col min="1269" max="1269" width="60.1640625" style="758" customWidth="1"/>
    <col min="1270" max="1270" width="8.1640625" style="758" customWidth="1"/>
    <col min="1271" max="1273" width="14.5" style="758" customWidth="1"/>
    <col min="1274" max="1523" width="9.33203125" style="758"/>
    <col min="1524" max="1524" width="6.83203125" style="758" customWidth="1"/>
    <col min="1525" max="1525" width="60.1640625" style="758" customWidth="1"/>
    <col min="1526" max="1526" width="8.1640625" style="758" customWidth="1"/>
    <col min="1527" max="1529" width="14.5" style="758" customWidth="1"/>
    <col min="1530" max="1779" width="9.33203125" style="758"/>
    <col min="1780" max="1780" width="6.83203125" style="758" customWidth="1"/>
    <col min="1781" max="1781" width="60.1640625" style="758" customWidth="1"/>
    <col min="1782" max="1782" width="8.1640625" style="758" customWidth="1"/>
    <col min="1783" max="1785" width="14.5" style="758" customWidth="1"/>
    <col min="1786" max="2035" width="9.33203125" style="758"/>
    <col min="2036" max="2036" width="6.83203125" style="758" customWidth="1"/>
    <col min="2037" max="2037" width="60.1640625" style="758" customWidth="1"/>
    <col min="2038" max="2038" width="8.1640625" style="758" customWidth="1"/>
    <col min="2039" max="2041" width="14.5" style="758" customWidth="1"/>
    <col min="2042" max="2291" width="9.33203125" style="758"/>
    <col min="2292" max="2292" width="6.83203125" style="758" customWidth="1"/>
    <col min="2293" max="2293" width="60.1640625" style="758" customWidth="1"/>
    <col min="2294" max="2294" width="8.1640625" style="758" customWidth="1"/>
    <col min="2295" max="2297" width="14.5" style="758" customWidth="1"/>
    <col min="2298" max="2547" width="9.33203125" style="758"/>
    <col min="2548" max="2548" width="6.83203125" style="758" customWidth="1"/>
    <col min="2549" max="2549" width="60.1640625" style="758" customWidth="1"/>
    <col min="2550" max="2550" width="8.1640625" style="758" customWidth="1"/>
    <col min="2551" max="2553" width="14.5" style="758" customWidth="1"/>
    <col min="2554" max="2803" width="9.33203125" style="758"/>
    <col min="2804" max="2804" width="6.83203125" style="758" customWidth="1"/>
    <col min="2805" max="2805" width="60.1640625" style="758" customWidth="1"/>
    <col min="2806" max="2806" width="8.1640625" style="758" customWidth="1"/>
    <col min="2807" max="2809" width="14.5" style="758" customWidth="1"/>
    <col min="2810" max="3059" width="9.33203125" style="758"/>
    <col min="3060" max="3060" width="6.83203125" style="758" customWidth="1"/>
    <col min="3061" max="3061" width="60.1640625" style="758" customWidth="1"/>
    <col min="3062" max="3062" width="8.1640625" style="758" customWidth="1"/>
    <col min="3063" max="3065" width="14.5" style="758" customWidth="1"/>
    <col min="3066" max="3315" width="9.33203125" style="758"/>
    <col min="3316" max="3316" width="6.83203125" style="758" customWidth="1"/>
    <col min="3317" max="3317" width="60.1640625" style="758" customWidth="1"/>
    <col min="3318" max="3318" width="8.1640625" style="758" customWidth="1"/>
    <col min="3319" max="3321" width="14.5" style="758" customWidth="1"/>
    <col min="3322" max="3571" width="9.33203125" style="758"/>
    <col min="3572" max="3572" width="6.83203125" style="758" customWidth="1"/>
    <col min="3573" max="3573" width="60.1640625" style="758" customWidth="1"/>
    <col min="3574" max="3574" width="8.1640625" style="758" customWidth="1"/>
    <col min="3575" max="3577" width="14.5" style="758" customWidth="1"/>
    <col min="3578" max="3827" width="9.33203125" style="758"/>
    <col min="3828" max="3828" width="6.83203125" style="758" customWidth="1"/>
    <col min="3829" max="3829" width="60.1640625" style="758" customWidth="1"/>
    <col min="3830" max="3830" width="8.1640625" style="758" customWidth="1"/>
    <col min="3831" max="3833" width="14.5" style="758" customWidth="1"/>
    <col min="3834" max="4083" width="9.33203125" style="758"/>
    <col min="4084" max="4084" width="6.83203125" style="758" customWidth="1"/>
    <col min="4085" max="4085" width="60.1640625" style="758" customWidth="1"/>
    <col min="4086" max="4086" width="8.1640625" style="758" customWidth="1"/>
    <col min="4087" max="4089" width="14.5" style="758" customWidth="1"/>
    <col min="4090" max="4339" width="9.33203125" style="758"/>
    <col min="4340" max="4340" width="6.83203125" style="758" customWidth="1"/>
    <col min="4341" max="4341" width="60.1640625" style="758" customWidth="1"/>
    <col min="4342" max="4342" width="8.1640625" style="758" customWidth="1"/>
    <col min="4343" max="4345" width="14.5" style="758" customWidth="1"/>
    <col min="4346" max="4595" width="9.33203125" style="758"/>
    <col min="4596" max="4596" width="6.83203125" style="758" customWidth="1"/>
    <col min="4597" max="4597" width="60.1640625" style="758" customWidth="1"/>
    <col min="4598" max="4598" width="8.1640625" style="758" customWidth="1"/>
    <col min="4599" max="4601" width="14.5" style="758" customWidth="1"/>
    <col min="4602" max="4851" width="9.33203125" style="758"/>
    <col min="4852" max="4852" width="6.83203125" style="758" customWidth="1"/>
    <col min="4853" max="4853" width="60.1640625" style="758" customWidth="1"/>
    <col min="4854" max="4854" width="8.1640625" style="758" customWidth="1"/>
    <col min="4855" max="4857" width="14.5" style="758" customWidth="1"/>
    <col min="4858" max="5107" width="9.33203125" style="758"/>
    <col min="5108" max="5108" width="6.83203125" style="758" customWidth="1"/>
    <col min="5109" max="5109" width="60.1640625" style="758" customWidth="1"/>
    <col min="5110" max="5110" width="8.1640625" style="758" customWidth="1"/>
    <col min="5111" max="5113" width="14.5" style="758" customWidth="1"/>
    <col min="5114" max="5363" width="9.33203125" style="758"/>
    <col min="5364" max="5364" width="6.83203125" style="758" customWidth="1"/>
    <col min="5365" max="5365" width="60.1640625" style="758" customWidth="1"/>
    <col min="5366" max="5366" width="8.1640625" style="758" customWidth="1"/>
    <col min="5367" max="5369" width="14.5" style="758" customWidth="1"/>
    <col min="5370" max="5619" width="9.33203125" style="758"/>
    <col min="5620" max="5620" width="6.83203125" style="758" customWidth="1"/>
    <col min="5621" max="5621" width="60.1640625" style="758" customWidth="1"/>
    <col min="5622" max="5622" width="8.1640625" style="758" customWidth="1"/>
    <col min="5623" max="5625" width="14.5" style="758" customWidth="1"/>
    <col min="5626" max="5875" width="9.33203125" style="758"/>
    <col min="5876" max="5876" width="6.83203125" style="758" customWidth="1"/>
    <col min="5877" max="5877" width="60.1640625" style="758" customWidth="1"/>
    <col min="5878" max="5878" width="8.1640625" style="758" customWidth="1"/>
    <col min="5879" max="5881" width="14.5" style="758" customWidth="1"/>
    <col min="5882" max="6131" width="9.33203125" style="758"/>
    <col min="6132" max="6132" width="6.83203125" style="758" customWidth="1"/>
    <col min="6133" max="6133" width="60.1640625" style="758" customWidth="1"/>
    <col min="6134" max="6134" width="8.1640625" style="758" customWidth="1"/>
    <col min="6135" max="6137" width="14.5" style="758" customWidth="1"/>
    <col min="6138" max="6387" width="9.33203125" style="758"/>
    <col min="6388" max="6388" width="6.83203125" style="758" customWidth="1"/>
    <col min="6389" max="6389" width="60.1640625" style="758" customWidth="1"/>
    <col min="6390" max="6390" width="8.1640625" style="758" customWidth="1"/>
    <col min="6391" max="6393" width="14.5" style="758" customWidth="1"/>
    <col min="6394" max="6643" width="9.33203125" style="758"/>
    <col min="6644" max="6644" width="6.83203125" style="758" customWidth="1"/>
    <col min="6645" max="6645" width="60.1640625" style="758" customWidth="1"/>
    <col min="6646" max="6646" width="8.1640625" style="758" customWidth="1"/>
    <col min="6647" max="6649" width="14.5" style="758" customWidth="1"/>
    <col min="6650" max="6899" width="9.33203125" style="758"/>
    <col min="6900" max="6900" width="6.83203125" style="758" customWidth="1"/>
    <col min="6901" max="6901" width="60.1640625" style="758" customWidth="1"/>
    <col min="6902" max="6902" width="8.1640625" style="758" customWidth="1"/>
    <col min="6903" max="6905" width="14.5" style="758" customWidth="1"/>
    <col min="6906" max="7155" width="9.33203125" style="758"/>
    <col min="7156" max="7156" width="6.83203125" style="758" customWidth="1"/>
    <col min="7157" max="7157" width="60.1640625" style="758" customWidth="1"/>
    <col min="7158" max="7158" width="8.1640625" style="758" customWidth="1"/>
    <col min="7159" max="7161" width="14.5" style="758" customWidth="1"/>
    <col min="7162" max="7411" width="9.33203125" style="758"/>
    <col min="7412" max="7412" width="6.83203125" style="758" customWidth="1"/>
    <col min="7413" max="7413" width="60.1640625" style="758" customWidth="1"/>
    <col min="7414" max="7414" width="8.1640625" style="758" customWidth="1"/>
    <col min="7415" max="7417" width="14.5" style="758" customWidth="1"/>
    <col min="7418" max="7667" width="9.33203125" style="758"/>
    <col min="7668" max="7668" width="6.83203125" style="758" customWidth="1"/>
    <col min="7669" max="7669" width="60.1640625" style="758" customWidth="1"/>
    <col min="7670" max="7670" width="8.1640625" style="758" customWidth="1"/>
    <col min="7671" max="7673" width="14.5" style="758" customWidth="1"/>
    <col min="7674" max="7923" width="9.33203125" style="758"/>
    <col min="7924" max="7924" width="6.83203125" style="758" customWidth="1"/>
    <col min="7925" max="7925" width="60.1640625" style="758" customWidth="1"/>
    <col min="7926" max="7926" width="8.1640625" style="758" customWidth="1"/>
    <col min="7927" max="7929" width="14.5" style="758" customWidth="1"/>
    <col min="7930" max="8179" width="9.33203125" style="758"/>
    <col min="8180" max="8180" width="6.83203125" style="758" customWidth="1"/>
    <col min="8181" max="8181" width="60.1640625" style="758" customWidth="1"/>
    <col min="8182" max="8182" width="8.1640625" style="758" customWidth="1"/>
    <col min="8183" max="8185" width="14.5" style="758" customWidth="1"/>
    <col min="8186" max="8435" width="9.33203125" style="758"/>
    <col min="8436" max="8436" width="6.83203125" style="758" customWidth="1"/>
    <col min="8437" max="8437" width="60.1640625" style="758" customWidth="1"/>
    <col min="8438" max="8438" width="8.1640625" style="758" customWidth="1"/>
    <col min="8439" max="8441" width="14.5" style="758" customWidth="1"/>
    <col min="8442" max="8691" width="9.33203125" style="758"/>
    <col min="8692" max="8692" width="6.83203125" style="758" customWidth="1"/>
    <col min="8693" max="8693" width="60.1640625" style="758" customWidth="1"/>
    <col min="8694" max="8694" width="8.1640625" style="758" customWidth="1"/>
    <col min="8695" max="8697" width="14.5" style="758" customWidth="1"/>
    <col min="8698" max="8947" width="9.33203125" style="758"/>
    <col min="8948" max="8948" width="6.83203125" style="758" customWidth="1"/>
    <col min="8949" max="8949" width="60.1640625" style="758" customWidth="1"/>
    <col min="8950" max="8950" width="8.1640625" style="758" customWidth="1"/>
    <col min="8951" max="8953" width="14.5" style="758" customWidth="1"/>
    <col min="8954" max="9203" width="9.33203125" style="758"/>
    <col min="9204" max="9204" width="6.83203125" style="758" customWidth="1"/>
    <col min="9205" max="9205" width="60.1640625" style="758" customWidth="1"/>
    <col min="9206" max="9206" width="8.1640625" style="758" customWidth="1"/>
    <col min="9207" max="9209" width="14.5" style="758" customWidth="1"/>
    <col min="9210" max="9459" width="9.33203125" style="758"/>
    <col min="9460" max="9460" width="6.83203125" style="758" customWidth="1"/>
    <col min="9461" max="9461" width="60.1640625" style="758" customWidth="1"/>
    <col min="9462" max="9462" width="8.1640625" style="758" customWidth="1"/>
    <col min="9463" max="9465" width="14.5" style="758" customWidth="1"/>
    <col min="9466" max="9715" width="9.33203125" style="758"/>
    <col min="9716" max="9716" width="6.83203125" style="758" customWidth="1"/>
    <col min="9717" max="9717" width="60.1640625" style="758" customWidth="1"/>
    <col min="9718" max="9718" width="8.1640625" style="758" customWidth="1"/>
    <col min="9719" max="9721" width="14.5" style="758" customWidth="1"/>
    <col min="9722" max="9971" width="9.33203125" style="758"/>
    <col min="9972" max="9972" width="6.83203125" style="758" customWidth="1"/>
    <col min="9973" max="9973" width="60.1640625" style="758" customWidth="1"/>
    <col min="9974" max="9974" width="8.1640625" style="758" customWidth="1"/>
    <col min="9975" max="9977" width="14.5" style="758" customWidth="1"/>
    <col min="9978" max="10227" width="9.33203125" style="758"/>
    <col min="10228" max="10228" width="6.83203125" style="758" customWidth="1"/>
    <col min="10229" max="10229" width="60.1640625" style="758" customWidth="1"/>
    <col min="10230" max="10230" width="8.1640625" style="758" customWidth="1"/>
    <col min="10231" max="10233" width="14.5" style="758" customWidth="1"/>
    <col min="10234" max="10483" width="9.33203125" style="758"/>
    <col min="10484" max="10484" width="6.83203125" style="758" customWidth="1"/>
    <col min="10485" max="10485" width="60.1640625" style="758" customWidth="1"/>
    <col min="10486" max="10486" width="8.1640625" style="758" customWidth="1"/>
    <col min="10487" max="10489" width="14.5" style="758" customWidth="1"/>
    <col min="10490" max="10739" width="9.33203125" style="758"/>
    <col min="10740" max="10740" width="6.83203125" style="758" customWidth="1"/>
    <col min="10741" max="10741" width="60.1640625" style="758" customWidth="1"/>
    <col min="10742" max="10742" width="8.1640625" style="758" customWidth="1"/>
    <col min="10743" max="10745" width="14.5" style="758" customWidth="1"/>
    <col min="10746" max="10995" width="9.33203125" style="758"/>
    <col min="10996" max="10996" width="6.83203125" style="758" customWidth="1"/>
    <col min="10997" max="10997" width="60.1640625" style="758" customWidth="1"/>
    <col min="10998" max="10998" width="8.1640625" style="758" customWidth="1"/>
    <col min="10999" max="11001" width="14.5" style="758" customWidth="1"/>
    <col min="11002" max="11251" width="9.33203125" style="758"/>
    <col min="11252" max="11252" width="6.83203125" style="758" customWidth="1"/>
    <col min="11253" max="11253" width="60.1640625" style="758" customWidth="1"/>
    <col min="11254" max="11254" width="8.1640625" style="758" customWidth="1"/>
    <col min="11255" max="11257" width="14.5" style="758" customWidth="1"/>
    <col min="11258" max="11507" width="9.33203125" style="758"/>
    <col min="11508" max="11508" width="6.83203125" style="758" customWidth="1"/>
    <col min="11509" max="11509" width="60.1640625" style="758" customWidth="1"/>
    <col min="11510" max="11510" width="8.1640625" style="758" customWidth="1"/>
    <col min="11511" max="11513" width="14.5" style="758" customWidth="1"/>
    <col min="11514" max="11763" width="9.33203125" style="758"/>
    <col min="11764" max="11764" width="6.83203125" style="758" customWidth="1"/>
    <col min="11765" max="11765" width="60.1640625" style="758" customWidth="1"/>
    <col min="11766" max="11766" width="8.1640625" style="758" customWidth="1"/>
    <col min="11767" max="11769" width="14.5" style="758" customWidth="1"/>
    <col min="11770" max="12019" width="9.33203125" style="758"/>
    <col min="12020" max="12020" width="6.83203125" style="758" customWidth="1"/>
    <col min="12021" max="12021" width="60.1640625" style="758" customWidth="1"/>
    <col min="12022" max="12022" width="8.1640625" style="758" customWidth="1"/>
    <col min="12023" max="12025" width="14.5" style="758" customWidth="1"/>
    <col min="12026" max="12275" width="9.33203125" style="758"/>
    <col min="12276" max="12276" width="6.83203125" style="758" customWidth="1"/>
    <col min="12277" max="12277" width="60.1640625" style="758" customWidth="1"/>
    <col min="12278" max="12278" width="8.1640625" style="758" customWidth="1"/>
    <col min="12279" max="12281" width="14.5" style="758" customWidth="1"/>
    <col min="12282" max="12531" width="9.33203125" style="758"/>
    <col min="12532" max="12532" width="6.83203125" style="758" customWidth="1"/>
    <col min="12533" max="12533" width="60.1640625" style="758" customWidth="1"/>
    <col min="12534" max="12534" width="8.1640625" style="758" customWidth="1"/>
    <col min="12535" max="12537" width="14.5" style="758" customWidth="1"/>
    <col min="12538" max="12787" width="9.33203125" style="758"/>
    <col min="12788" max="12788" width="6.83203125" style="758" customWidth="1"/>
    <col min="12789" max="12789" width="60.1640625" style="758" customWidth="1"/>
    <col min="12790" max="12790" width="8.1640625" style="758" customWidth="1"/>
    <col min="12791" max="12793" width="14.5" style="758" customWidth="1"/>
    <col min="12794" max="13043" width="9.33203125" style="758"/>
    <col min="13044" max="13044" width="6.83203125" style="758" customWidth="1"/>
    <col min="13045" max="13045" width="60.1640625" style="758" customWidth="1"/>
    <col min="13046" max="13046" width="8.1640625" style="758" customWidth="1"/>
    <col min="13047" max="13049" width="14.5" style="758" customWidth="1"/>
    <col min="13050" max="13299" width="9.33203125" style="758"/>
    <col min="13300" max="13300" width="6.83203125" style="758" customWidth="1"/>
    <col min="13301" max="13301" width="60.1640625" style="758" customWidth="1"/>
    <col min="13302" max="13302" width="8.1640625" style="758" customWidth="1"/>
    <col min="13303" max="13305" width="14.5" style="758" customWidth="1"/>
    <col min="13306" max="13555" width="9.33203125" style="758"/>
    <col min="13556" max="13556" width="6.83203125" style="758" customWidth="1"/>
    <col min="13557" max="13557" width="60.1640625" style="758" customWidth="1"/>
    <col min="13558" max="13558" width="8.1640625" style="758" customWidth="1"/>
    <col min="13559" max="13561" width="14.5" style="758" customWidth="1"/>
    <col min="13562" max="13811" width="9.33203125" style="758"/>
    <col min="13812" max="13812" width="6.83203125" style="758" customWidth="1"/>
    <col min="13813" max="13813" width="60.1640625" style="758" customWidth="1"/>
    <col min="13814" max="13814" width="8.1640625" style="758" customWidth="1"/>
    <col min="13815" max="13817" width="14.5" style="758" customWidth="1"/>
    <col min="13818" max="14067" width="9.33203125" style="758"/>
    <col min="14068" max="14068" width="6.83203125" style="758" customWidth="1"/>
    <col min="14069" max="14069" width="60.1640625" style="758" customWidth="1"/>
    <col min="14070" max="14070" width="8.1640625" style="758" customWidth="1"/>
    <col min="14071" max="14073" width="14.5" style="758" customWidth="1"/>
    <col min="14074" max="14323" width="9.33203125" style="758"/>
    <col min="14324" max="14324" width="6.83203125" style="758" customWidth="1"/>
    <col min="14325" max="14325" width="60.1640625" style="758" customWidth="1"/>
    <col min="14326" max="14326" width="8.1640625" style="758" customWidth="1"/>
    <col min="14327" max="14329" width="14.5" style="758" customWidth="1"/>
    <col min="14330" max="14579" width="9.33203125" style="758"/>
    <col min="14580" max="14580" width="6.83203125" style="758" customWidth="1"/>
    <col min="14581" max="14581" width="60.1640625" style="758" customWidth="1"/>
    <col min="14582" max="14582" width="8.1640625" style="758" customWidth="1"/>
    <col min="14583" max="14585" width="14.5" style="758" customWidth="1"/>
    <col min="14586" max="14835" width="9.33203125" style="758"/>
    <col min="14836" max="14836" width="6.83203125" style="758" customWidth="1"/>
    <col min="14837" max="14837" width="60.1640625" style="758" customWidth="1"/>
    <col min="14838" max="14838" width="8.1640625" style="758" customWidth="1"/>
    <col min="14839" max="14841" width="14.5" style="758" customWidth="1"/>
    <col min="14842" max="15091" width="9.33203125" style="758"/>
    <col min="15092" max="15092" width="6.83203125" style="758" customWidth="1"/>
    <col min="15093" max="15093" width="60.1640625" style="758" customWidth="1"/>
    <col min="15094" max="15094" width="8.1640625" style="758" customWidth="1"/>
    <col min="15095" max="15097" width="14.5" style="758" customWidth="1"/>
    <col min="15098" max="15347" width="9.33203125" style="758"/>
    <col min="15348" max="15348" width="6.83203125" style="758" customWidth="1"/>
    <col min="15349" max="15349" width="60.1640625" style="758" customWidth="1"/>
    <col min="15350" max="15350" width="8.1640625" style="758" customWidth="1"/>
    <col min="15351" max="15353" width="14.5" style="758" customWidth="1"/>
    <col min="15354" max="15603" width="9.33203125" style="758"/>
    <col min="15604" max="15604" width="6.83203125" style="758" customWidth="1"/>
    <col min="15605" max="15605" width="60.1640625" style="758" customWidth="1"/>
    <col min="15606" max="15606" width="8.1640625" style="758" customWidth="1"/>
    <col min="15607" max="15609" width="14.5" style="758" customWidth="1"/>
    <col min="15610" max="15859" width="9.33203125" style="758"/>
    <col min="15860" max="15860" width="6.83203125" style="758" customWidth="1"/>
    <col min="15861" max="15861" width="60.1640625" style="758" customWidth="1"/>
    <col min="15862" max="15862" width="8.1640625" style="758" customWidth="1"/>
    <col min="15863" max="15865" width="14.5" style="758" customWidth="1"/>
    <col min="15866" max="16115" width="9.33203125" style="758"/>
    <col min="16116" max="16116" width="6.83203125" style="758" customWidth="1"/>
    <col min="16117" max="16117" width="60.1640625" style="758" customWidth="1"/>
    <col min="16118" max="16118" width="8.1640625" style="758" customWidth="1"/>
    <col min="16119" max="16121" width="14.5" style="758" customWidth="1"/>
    <col min="16122" max="16384" width="9.33203125" style="758"/>
  </cols>
  <sheetData>
    <row r="1" spans="1:7" s="753" customFormat="1" ht="40.5" customHeight="1" x14ac:dyDescent="0.2">
      <c r="A1" s="1030" t="s">
        <v>692</v>
      </c>
      <c r="B1" s="1031"/>
      <c r="C1" s="1031"/>
      <c r="D1" s="1031"/>
      <c r="E1" s="1031"/>
      <c r="F1" s="1031"/>
    </row>
    <row r="2" spans="1:7" s="756" customFormat="1" ht="15.95" customHeight="1" x14ac:dyDescent="0.2">
      <c r="A2" s="754"/>
      <c r="B2" s="754"/>
      <c r="C2" s="755"/>
      <c r="D2" s="755"/>
      <c r="E2" s="755"/>
      <c r="F2" s="755" t="s">
        <v>1</v>
      </c>
    </row>
    <row r="3" spans="1:7" ht="38.25" customHeight="1" x14ac:dyDescent="0.2">
      <c r="A3" s="757" t="s">
        <v>359</v>
      </c>
      <c r="B3" s="757" t="s">
        <v>404</v>
      </c>
      <c r="C3" s="491" t="s">
        <v>405</v>
      </c>
      <c r="D3" s="491" t="s">
        <v>482</v>
      </c>
      <c r="E3" s="491" t="s">
        <v>720</v>
      </c>
      <c r="F3" s="491" t="s">
        <v>721</v>
      </c>
    </row>
    <row r="4" spans="1:7" s="762" customFormat="1" ht="12.95" customHeight="1" x14ac:dyDescent="0.2">
      <c r="A4" s="759" t="s">
        <v>5</v>
      </c>
      <c r="B4" s="759" t="s">
        <v>6</v>
      </c>
      <c r="C4" s="759" t="s">
        <v>7</v>
      </c>
      <c r="D4" s="759" t="s">
        <v>8</v>
      </c>
      <c r="E4" s="759" t="s">
        <v>259</v>
      </c>
      <c r="F4" s="759" t="s">
        <v>406</v>
      </c>
      <c r="G4" s="1085"/>
    </row>
    <row r="5" spans="1:7" s="762" customFormat="1" ht="15.95" customHeight="1" x14ac:dyDescent="0.2">
      <c r="A5" s="1032" t="s">
        <v>256</v>
      </c>
      <c r="B5" s="1033"/>
      <c r="C5" s="1033"/>
      <c r="D5" s="1033"/>
      <c r="E5" s="1033"/>
      <c r="F5" s="1034"/>
      <c r="G5" s="1085"/>
    </row>
    <row r="6" spans="1:7" s="762" customFormat="1" ht="25.5" customHeight="1" x14ac:dyDescent="0.2">
      <c r="A6" s="763" t="s">
        <v>9</v>
      </c>
      <c r="B6" s="392" t="s">
        <v>407</v>
      </c>
      <c r="C6" s="763" t="s">
        <v>408</v>
      </c>
      <c r="D6" s="767"/>
      <c r="E6" s="767"/>
      <c r="F6" s="767"/>
      <c r="G6" s="1085"/>
    </row>
    <row r="7" spans="1:7" s="762" customFormat="1" ht="30" customHeight="1" x14ac:dyDescent="0.2">
      <c r="A7" s="768" t="s">
        <v>12</v>
      </c>
      <c r="B7" s="393" t="s">
        <v>735</v>
      </c>
      <c r="C7" s="768" t="s">
        <v>736</v>
      </c>
      <c r="D7" s="772"/>
      <c r="E7" s="772"/>
      <c r="F7" s="772">
        <f>SUM(D7:E7)</f>
        <v>0</v>
      </c>
      <c r="G7" s="1085"/>
    </row>
    <row r="8" spans="1:7" s="762" customFormat="1" ht="25.5" customHeight="1" x14ac:dyDescent="0.2">
      <c r="A8" s="768" t="s">
        <v>15</v>
      </c>
      <c r="B8" s="393" t="s">
        <v>409</v>
      </c>
      <c r="C8" s="773" t="s">
        <v>410</v>
      </c>
      <c r="D8" s="772"/>
      <c r="E8" s="772">
        <v>400000</v>
      </c>
      <c r="F8" s="772">
        <v>400000</v>
      </c>
      <c r="G8" s="1085"/>
    </row>
    <row r="9" spans="1:7" s="762" customFormat="1" ht="25.5" customHeight="1" x14ac:dyDescent="0.2">
      <c r="A9" s="768" t="s">
        <v>18</v>
      </c>
      <c r="B9" s="393" t="s">
        <v>411</v>
      </c>
      <c r="C9" s="773" t="s">
        <v>412</v>
      </c>
      <c r="D9" s="772"/>
      <c r="E9" s="772"/>
      <c r="F9" s="772">
        <f>SUM(D9:E9)</f>
        <v>0</v>
      </c>
      <c r="G9" s="1085"/>
    </row>
    <row r="10" spans="1:7" s="762" customFormat="1" ht="27.75" customHeight="1" x14ac:dyDescent="0.2">
      <c r="A10" s="905" t="s">
        <v>21</v>
      </c>
      <c r="B10" s="906" t="s">
        <v>413</v>
      </c>
      <c r="C10" s="905" t="s">
        <v>35</v>
      </c>
      <c r="D10" s="772">
        <f>SUM(D6:D9)</f>
        <v>0</v>
      </c>
      <c r="E10" s="772">
        <f>SUM(E6:E9)</f>
        <v>400000</v>
      </c>
      <c r="F10" s="772">
        <f>SUM(F6:F9)</f>
        <v>400000</v>
      </c>
      <c r="G10" s="1085"/>
    </row>
    <row r="11" spans="1:7" s="762" customFormat="1" ht="24.75" customHeight="1" x14ac:dyDescent="0.2">
      <c r="A11" s="768" t="s">
        <v>24</v>
      </c>
      <c r="B11" s="393" t="s">
        <v>414</v>
      </c>
      <c r="C11" s="768" t="s">
        <v>415</v>
      </c>
      <c r="D11" s="772"/>
      <c r="E11" s="772"/>
      <c r="F11" s="772">
        <f t="shared" ref="F11:F14" si="0">SUM(D11:E11)</f>
        <v>0</v>
      </c>
      <c r="G11" s="1085"/>
    </row>
    <row r="12" spans="1:7" s="762" customFormat="1" ht="30" customHeight="1" x14ac:dyDescent="0.2">
      <c r="A12" s="768" t="s">
        <v>27</v>
      </c>
      <c r="B12" s="393" t="s">
        <v>416</v>
      </c>
      <c r="C12" s="768" t="s">
        <v>417</v>
      </c>
      <c r="D12" s="772"/>
      <c r="E12" s="772"/>
      <c r="F12" s="772">
        <f t="shared" si="0"/>
        <v>0</v>
      </c>
      <c r="G12" s="1085"/>
    </row>
    <row r="13" spans="1:7" s="762" customFormat="1" ht="30" customHeight="1" x14ac:dyDescent="0.2">
      <c r="A13" s="768" t="s">
        <v>30</v>
      </c>
      <c r="B13" s="393" t="s">
        <v>418</v>
      </c>
      <c r="C13" s="768" t="s">
        <v>419</v>
      </c>
      <c r="D13" s="772"/>
      <c r="E13" s="772"/>
      <c r="F13" s="772">
        <f t="shared" si="0"/>
        <v>0</v>
      </c>
      <c r="G13" s="1085"/>
    </row>
    <row r="14" spans="1:7" s="762" customFormat="1" ht="30" customHeight="1" x14ac:dyDescent="0.2">
      <c r="A14" s="768" t="s">
        <v>33</v>
      </c>
      <c r="B14" s="393" t="s">
        <v>420</v>
      </c>
      <c r="C14" s="768" t="s">
        <v>421</v>
      </c>
      <c r="D14" s="772"/>
      <c r="E14" s="772"/>
      <c r="F14" s="772">
        <f t="shared" si="0"/>
        <v>0</v>
      </c>
      <c r="G14" s="1085"/>
    </row>
    <row r="15" spans="1:7" s="762" customFormat="1" ht="21.75" customHeight="1" x14ac:dyDescent="0.2">
      <c r="A15" s="905" t="s">
        <v>36</v>
      </c>
      <c r="B15" s="907" t="s">
        <v>395</v>
      </c>
      <c r="C15" s="908" t="s">
        <v>56</v>
      </c>
      <c r="D15" s="909">
        <f>SUM(D11:D14)</f>
        <v>0</v>
      </c>
      <c r="E15" s="909">
        <f>SUM(E11:E14)</f>
        <v>0</v>
      </c>
      <c r="F15" s="909">
        <f>SUM(F11:F14)</f>
        <v>0</v>
      </c>
      <c r="G15" s="1085"/>
    </row>
    <row r="16" spans="1:7" s="801" customFormat="1" ht="16.5" customHeight="1" x14ac:dyDescent="0.2">
      <c r="A16" s="768" t="s">
        <v>37</v>
      </c>
      <c r="B16" s="394" t="s">
        <v>104</v>
      </c>
      <c r="C16" s="79" t="s">
        <v>105</v>
      </c>
      <c r="D16" s="805"/>
      <c r="E16" s="805"/>
      <c r="F16" s="805"/>
      <c r="G16" s="1086"/>
    </row>
    <row r="17" spans="1:7" s="801" customFormat="1" ht="16.5" customHeight="1" x14ac:dyDescent="0.2">
      <c r="A17" s="768" t="s">
        <v>38</v>
      </c>
      <c r="B17" s="394" t="s">
        <v>107</v>
      </c>
      <c r="C17" s="79" t="s">
        <v>108</v>
      </c>
      <c r="D17" s="805">
        <v>733858</v>
      </c>
      <c r="E17" s="805">
        <v>1070945</v>
      </c>
      <c r="F17" s="805">
        <v>846067</v>
      </c>
      <c r="G17" s="1086"/>
    </row>
    <row r="18" spans="1:7" s="801" customFormat="1" ht="16.5" customHeight="1" x14ac:dyDescent="0.2">
      <c r="A18" s="768" t="s">
        <v>40</v>
      </c>
      <c r="B18" s="394" t="s">
        <v>422</v>
      </c>
      <c r="C18" s="79" t="s">
        <v>111</v>
      </c>
      <c r="D18" s="805">
        <f>SUM(D19:D20)</f>
        <v>0</v>
      </c>
      <c r="E18" s="805">
        <f>SUM(E19:E20)</f>
        <v>0</v>
      </c>
      <c r="F18" s="805"/>
      <c r="G18" s="1086"/>
    </row>
    <row r="19" spans="1:7" s="801" customFormat="1" ht="16.5" customHeight="1" x14ac:dyDescent="0.2">
      <c r="A19" s="768" t="s">
        <v>42</v>
      </c>
      <c r="B19" s="395" t="s">
        <v>423</v>
      </c>
      <c r="C19" s="80" t="s">
        <v>424</v>
      </c>
      <c r="D19" s="809"/>
      <c r="E19" s="809"/>
      <c r="F19" s="809"/>
      <c r="G19" s="1086"/>
    </row>
    <row r="20" spans="1:7" s="810" customFormat="1" ht="16.5" customHeight="1" x14ac:dyDescent="0.2">
      <c r="A20" s="768" t="s">
        <v>44</v>
      </c>
      <c r="B20" s="395" t="s">
        <v>425</v>
      </c>
      <c r="C20" s="80" t="s">
        <v>426</v>
      </c>
      <c r="D20" s="809"/>
      <c r="E20" s="809"/>
      <c r="F20" s="809"/>
      <c r="G20" s="1087"/>
    </row>
    <row r="21" spans="1:7" s="810" customFormat="1" ht="16.5" customHeight="1" x14ac:dyDescent="0.2">
      <c r="A21" s="768" t="s">
        <v>46</v>
      </c>
      <c r="B21" s="396" t="s">
        <v>113</v>
      </c>
      <c r="C21" s="79" t="s">
        <v>114</v>
      </c>
      <c r="D21" s="809"/>
      <c r="E21" s="809"/>
      <c r="F21" s="809"/>
      <c r="G21" s="1087"/>
    </row>
    <row r="22" spans="1:7" s="801" customFormat="1" ht="16.5" customHeight="1" x14ac:dyDescent="0.2">
      <c r="A22" s="768" t="s">
        <v>48</v>
      </c>
      <c r="B22" s="394" t="s">
        <v>116</v>
      </c>
      <c r="C22" s="79" t="s">
        <v>117</v>
      </c>
      <c r="D22" s="805"/>
      <c r="E22" s="805"/>
      <c r="F22" s="809"/>
      <c r="G22" s="1086"/>
    </row>
    <row r="23" spans="1:7" s="801" customFormat="1" ht="16.5" customHeight="1" x14ac:dyDescent="0.2">
      <c r="A23" s="768" t="s">
        <v>51</v>
      </c>
      <c r="B23" s="394" t="s">
        <v>427</v>
      </c>
      <c r="C23" s="79" t="s">
        <v>120</v>
      </c>
      <c r="D23" s="805">
        <v>36142</v>
      </c>
      <c r="E23" s="805">
        <v>36142</v>
      </c>
      <c r="F23" s="809">
        <v>20833</v>
      </c>
      <c r="G23" s="1086"/>
    </row>
    <row r="24" spans="1:7" s="810" customFormat="1" ht="16.5" customHeight="1" x14ac:dyDescent="0.2">
      <c r="A24" s="768" t="s">
        <v>54</v>
      </c>
      <c r="B24" s="394" t="s">
        <v>428</v>
      </c>
      <c r="C24" s="79" t="s">
        <v>123</v>
      </c>
      <c r="D24" s="805"/>
      <c r="E24" s="805"/>
      <c r="F24" s="809"/>
      <c r="G24" s="1087"/>
    </row>
    <row r="25" spans="1:7" s="810" customFormat="1" ht="16.5" customHeight="1" x14ac:dyDescent="0.2">
      <c r="A25" s="768" t="s">
        <v>57</v>
      </c>
      <c r="B25" s="394" t="s">
        <v>125</v>
      </c>
      <c r="C25" s="79" t="s">
        <v>126</v>
      </c>
      <c r="D25" s="805"/>
      <c r="E25" s="805"/>
      <c r="F25" s="809"/>
      <c r="G25" s="1087"/>
    </row>
    <row r="26" spans="1:7" s="810" customFormat="1" ht="16.5" customHeight="1" x14ac:dyDescent="0.2">
      <c r="A26" s="768" t="s">
        <v>59</v>
      </c>
      <c r="B26" s="394" t="s">
        <v>429</v>
      </c>
      <c r="C26" s="79" t="s">
        <v>129</v>
      </c>
      <c r="D26" s="805"/>
      <c r="E26" s="805"/>
      <c r="F26" s="809"/>
      <c r="G26" s="1087"/>
    </row>
    <row r="27" spans="1:7" s="810" customFormat="1" ht="16.5" customHeight="1" x14ac:dyDescent="0.2">
      <c r="A27" s="768" t="s">
        <v>61</v>
      </c>
      <c r="B27" s="394" t="s">
        <v>430</v>
      </c>
      <c r="C27" s="79" t="s">
        <v>132</v>
      </c>
      <c r="D27" s="805"/>
      <c r="E27" s="805"/>
      <c r="F27" s="809"/>
      <c r="G27" s="1087"/>
    </row>
    <row r="28" spans="1:7" s="810" customFormat="1" ht="16.5" customHeight="1" x14ac:dyDescent="0.2">
      <c r="A28" s="774" t="s">
        <v>63</v>
      </c>
      <c r="B28" s="397" t="s">
        <v>134</v>
      </c>
      <c r="C28" s="327" t="s">
        <v>135</v>
      </c>
      <c r="D28" s="910"/>
      <c r="E28" s="1088">
        <v>3844</v>
      </c>
      <c r="F28" s="911">
        <v>3844</v>
      </c>
      <c r="G28" s="1087"/>
    </row>
    <row r="29" spans="1:7" s="810" customFormat="1" ht="21.75" customHeight="1" x14ac:dyDescent="0.2">
      <c r="A29" s="780" t="s">
        <v>65</v>
      </c>
      <c r="B29" s="912" t="s">
        <v>431</v>
      </c>
      <c r="C29" s="815" t="s">
        <v>138</v>
      </c>
      <c r="D29" s="818">
        <f>SUM(D16+D17+D18+D21+D22+D23+D24+D25+D26+D27+D28)</f>
        <v>770000</v>
      </c>
      <c r="E29" s="818">
        <f>SUM(E16+E17+E18+E21+E22+E23+E24+E25+E26+E27+E28)</f>
        <v>1110931</v>
      </c>
      <c r="F29" s="818">
        <f>SUM(F16+F17+F18+F21+F22+F23+F24+F25+F26+F27+F28)</f>
        <v>870744</v>
      </c>
      <c r="G29" s="1087"/>
    </row>
    <row r="30" spans="1:7" s="819" customFormat="1" ht="21.75" customHeight="1" x14ac:dyDescent="0.2">
      <c r="A30" s="780" t="s">
        <v>67</v>
      </c>
      <c r="B30" s="912" t="s">
        <v>397</v>
      </c>
      <c r="C30" s="815" t="s">
        <v>156</v>
      </c>
      <c r="D30" s="818"/>
      <c r="E30" s="818"/>
      <c r="F30" s="818"/>
      <c r="G30" s="1089"/>
    </row>
    <row r="31" spans="1:7" s="810" customFormat="1" ht="21.75" customHeight="1" x14ac:dyDescent="0.2">
      <c r="A31" s="780" t="s">
        <v>69</v>
      </c>
      <c r="B31" s="912" t="s">
        <v>369</v>
      </c>
      <c r="C31" s="815" t="s">
        <v>165</v>
      </c>
      <c r="D31" s="822">
        <v>600000</v>
      </c>
      <c r="E31" s="822">
        <v>622000</v>
      </c>
      <c r="F31" s="822">
        <v>445500</v>
      </c>
      <c r="G31" s="1087"/>
    </row>
    <row r="32" spans="1:7" s="810" customFormat="1" ht="21.75" customHeight="1" x14ac:dyDescent="0.2">
      <c r="A32" s="823" t="s">
        <v>72</v>
      </c>
      <c r="B32" s="913" t="s">
        <v>398</v>
      </c>
      <c r="C32" s="825" t="s">
        <v>174</v>
      </c>
      <c r="D32" s="828"/>
      <c r="E32" s="828"/>
      <c r="F32" s="828"/>
      <c r="G32" s="1087"/>
    </row>
    <row r="33" spans="1:7" s="810" customFormat="1" ht="21.75" customHeight="1" x14ac:dyDescent="0.2">
      <c r="A33" s="780" t="s">
        <v>75</v>
      </c>
      <c r="B33" s="912" t="s">
        <v>432</v>
      </c>
      <c r="C33" s="829"/>
      <c r="D33" s="818">
        <f>D10+D15+D29+D30+D31+D32</f>
        <v>1370000</v>
      </c>
      <c r="E33" s="818">
        <f>E10+E15+E29+E30+E31+E32</f>
        <v>2132931</v>
      </c>
      <c r="F33" s="818">
        <f>F10+F15+F29+F30+F31+F32</f>
        <v>1716244</v>
      </c>
      <c r="G33" s="1087"/>
    </row>
    <row r="34" spans="1:7" s="801" customFormat="1" ht="21.75" customHeight="1" x14ac:dyDescent="0.2">
      <c r="A34" s="768" t="s">
        <v>78</v>
      </c>
      <c r="B34" s="914" t="s">
        <v>433</v>
      </c>
      <c r="C34" s="915" t="s">
        <v>181</v>
      </c>
      <c r="D34" s="916">
        <f>SUM(D35:D36)</f>
        <v>475000</v>
      </c>
      <c r="E34" s="916">
        <f>SUM(E35:E36)</f>
        <v>475439</v>
      </c>
      <c r="F34" s="916">
        <f>SUM(F35:F36)</f>
        <v>475439</v>
      </c>
      <c r="G34" s="1086"/>
    </row>
    <row r="35" spans="1:7" s="801" customFormat="1" ht="21.75" customHeight="1" x14ac:dyDescent="0.2">
      <c r="A35" s="768" t="s">
        <v>80</v>
      </c>
      <c r="B35" s="917" t="s">
        <v>183</v>
      </c>
      <c r="C35" s="915" t="s">
        <v>184</v>
      </c>
      <c r="D35" s="916">
        <v>475000</v>
      </c>
      <c r="E35" s="916">
        <v>475439</v>
      </c>
      <c r="F35" s="916">
        <v>475439</v>
      </c>
      <c r="G35" s="1086"/>
    </row>
    <row r="36" spans="1:7" s="801" customFormat="1" ht="21.75" customHeight="1" x14ac:dyDescent="0.2">
      <c r="A36" s="768" t="s">
        <v>82</v>
      </c>
      <c r="B36" s="917" t="s">
        <v>186</v>
      </c>
      <c r="C36" s="915" t="s">
        <v>187</v>
      </c>
      <c r="D36" s="916"/>
      <c r="E36" s="916"/>
      <c r="F36" s="916"/>
      <c r="G36" s="1086"/>
    </row>
    <row r="37" spans="1:7" s="801" customFormat="1" ht="21.75" customHeight="1" x14ac:dyDescent="0.2">
      <c r="A37" s="768" t="s">
        <v>84</v>
      </c>
      <c r="B37" s="914" t="s">
        <v>434</v>
      </c>
      <c r="C37" s="831" t="s">
        <v>435</v>
      </c>
      <c r="D37" s="916">
        <f>SUM(D38:D39)</f>
        <v>22382863</v>
      </c>
      <c r="E37" s="916">
        <f t="shared" ref="E37:F37" si="1">SUM(E38:E39)</f>
        <v>21382863</v>
      </c>
      <c r="F37" s="916">
        <f t="shared" si="1"/>
        <v>18502960</v>
      </c>
      <c r="G37" s="1086"/>
    </row>
    <row r="38" spans="1:7" s="801" customFormat="1" ht="21.75" customHeight="1" x14ac:dyDescent="0.2">
      <c r="A38" s="768"/>
      <c r="B38" s="918" t="s">
        <v>510</v>
      </c>
      <c r="C38" s="837" t="s">
        <v>435</v>
      </c>
      <c r="D38" s="919"/>
      <c r="E38" s="919"/>
      <c r="F38" s="919"/>
      <c r="G38" s="1090"/>
    </row>
    <row r="39" spans="1:7" s="801" customFormat="1" ht="21.75" customHeight="1" x14ac:dyDescent="0.2">
      <c r="A39" s="774"/>
      <c r="B39" s="920" t="s">
        <v>511</v>
      </c>
      <c r="C39" s="839" t="s">
        <v>435</v>
      </c>
      <c r="D39" s="921">
        <v>22382863</v>
      </c>
      <c r="E39" s="921">
        <v>21382863</v>
      </c>
      <c r="F39" s="921">
        <v>18502960</v>
      </c>
      <c r="G39" s="1086"/>
    </row>
    <row r="40" spans="1:7" s="801" customFormat="1" ht="21.75" customHeight="1" x14ac:dyDescent="0.2">
      <c r="A40" s="843" t="s">
        <v>87</v>
      </c>
      <c r="B40" s="912" t="s">
        <v>436</v>
      </c>
      <c r="C40" s="844" t="s">
        <v>437</v>
      </c>
      <c r="D40" s="847">
        <f>SUM(D34+D37)</f>
        <v>22857863</v>
      </c>
      <c r="E40" s="847">
        <f>SUM(E34+E37)</f>
        <v>21858302</v>
      </c>
      <c r="F40" s="847">
        <f>SUM(F34+F37)</f>
        <v>18978399</v>
      </c>
      <c r="G40" s="1086"/>
    </row>
    <row r="41" spans="1:7" s="801" customFormat="1" ht="21.75" customHeight="1" x14ac:dyDescent="0.2">
      <c r="A41" s="780" t="s">
        <v>91</v>
      </c>
      <c r="B41" s="912" t="s">
        <v>513</v>
      </c>
      <c r="C41" s="844" t="s">
        <v>190</v>
      </c>
      <c r="D41" s="847">
        <f>D40</f>
        <v>22857863</v>
      </c>
      <c r="E41" s="847">
        <f t="shared" ref="E41:F41" si="2">E40</f>
        <v>21858302</v>
      </c>
      <c r="F41" s="847">
        <f t="shared" si="2"/>
        <v>18978399</v>
      </c>
      <c r="G41" s="1086"/>
    </row>
    <row r="42" spans="1:7" s="801" customFormat="1" ht="21.75" customHeight="1" x14ac:dyDescent="0.2">
      <c r="A42" s="780" t="s">
        <v>94</v>
      </c>
      <c r="B42" s="912" t="s">
        <v>439</v>
      </c>
      <c r="C42" s="848"/>
      <c r="D42" s="847">
        <f>D33+D41</f>
        <v>24227863</v>
      </c>
      <c r="E42" s="847">
        <f>E33+E41</f>
        <v>23991233</v>
      </c>
      <c r="F42" s="847">
        <f>F33+F41</f>
        <v>20694643</v>
      </c>
      <c r="G42" s="1086"/>
    </row>
    <row r="43" spans="1:7" s="801" customFormat="1" ht="15" customHeight="1" x14ac:dyDescent="0.2">
      <c r="A43" s="849"/>
      <c r="B43" s="850"/>
      <c r="C43" s="851"/>
      <c r="D43" s="852"/>
      <c r="E43" s="852"/>
      <c r="F43" s="852"/>
      <c r="G43" s="1086"/>
    </row>
    <row r="44" spans="1:7" s="801" customFormat="1" ht="15" customHeight="1" x14ac:dyDescent="0.2">
      <c r="A44" s="1029" t="s">
        <v>440</v>
      </c>
      <c r="B44" s="1029"/>
      <c r="C44" s="1029"/>
      <c r="D44" s="1029"/>
      <c r="E44" s="1029"/>
      <c r="F44" s="853"/>
      <c r="G44" s="1086"/>
    </row>
    <row r="45" spans="1:7" s="801" customFormat="1" ht="38.25" customHeight="1" x14ac:dyDescent="0.2">
      <c r="A45" s="491" t="s">
        <v>359</v>
      </c>
      <c r="B45" s="491" t="s">
        <v>258</v>
      </c>
      <c r="C45" s="854" t="s">
        <v>405</v>
      </c>
      <c r="D45" s="491" t="s">
        <v>482</v>
      </c>
      <c r="E45" s="491" t="s">
        <v>720</v>
      </c>
      <c r="F45" s="491" t="s">
        <v>721</v>
      </c>
      <c r="G45" s="1086"/>
    </row>
    <row r="46" spans="1:7" s="801" customFormat="1" ht="15" customHeight="1" x14ac:dyDescent="0.2">
      <c r="A46" s="855" t="s">
        <v>5</v>
      </c>
      <c r="B46" s="855" t="s">
        <v>6</v>
      </c>
      <c r="C46" s="855"/>
      <c r="D46" s="855" t="s">
        <v>8</v>
      </c>
      <c r="E46" s="855" t="s">
        <v>259</v>
      </c>
      <c r="F46" s="855" t="s">
        <v>406</v>
      </c>
      <c r="G46" s="1086"/>
    </row>
    <row r="47" spans="1:7" s="801" customFormat="1" ht="24.75" customHeight="1" x14ac:dyDescent="0.2">
      <c r="A47" s="922" t="s">
        <v>9</v>
      </c>
      <c r="B47" s="923" t="s">
        <v>195</v>
      </c>
      <c r="C47" s="924" t="s">
        <v>196</v>
      </c>
      <c r="D47" s="925">
        <v>12127292</v>
      </c>
      <c r="E47" s="925">
        <v>11127292</v>
      </c>
      <c r="F47" s="925">
        <v>10543274</v>
      </c>
      <c r="G47" s="1086"/>
    </row>
    <row r="48" spans="1:7" s="801" customFormat="1" ht="24.75" customHeight="1" x14ac:dyDescent="0.2">
      <c r="A48" s="926" t="s">
        <v>12</v>
      </c>
      <c r="B48" s="927" t="s">
        <v>197</v>
      </c>
      <c r="C48" s="928" t="s">
        <v>198</v>
      </c>
      <c r="D48" s="929">
        <v>2286075</v>
      </c>
      <c r="E48" s="929">
        <v>2286075</v>
      </c>
      <c r="F48" s="925">
        <v>1988904</v>
      </c>
      <c r="G48" s="1086"/>
    </row>
    <row r="49" spans="1:7" s="801" customFormat="1" ht="24.75" customHeight="1" x14ac:dyDescent="0.2">
      <c r="A49" s="926" t="s">
        <v>15</v>
      </c>
      <c r="B49" s="927" t="s">
        <v>199</v>
      </c>
      <c r="C49" s="928" t="s">
        <v>200</v>
      </c>
      <c r="D49" s="929">
        <v>9364496</v>
      </c>
      <c r="E49" s="929">
        <v>10127866</v>
      </c>
      <c r="F49" s="925">
        <v>7343877</v>
      </c>
      <c r="G49" s="1086"/>
    </row>
    <row r="50" spans="1:7" s="801" customFormat="1" ht="24.75" customHeight="1" x14ac:dyDescent="0.2">
      <c r="A50" s="926" t="s">
        <v>18</v>
      </c>
      <c r="B50" s="927" t="s">
        <v>201</v>
      </c>
      <c r="C50" s="928" t="s">
        <v>202</v>
      </c>
      <c r="D50" s="929"/>
      <c r="E50" s="929"/>
      <c r="F50" s="925"/>
      <c r="G50" s="1086"/>
    </row>
    <row r="51" spans="1:7" s="801" customFormat="1" ht="24.75" customHeight="1" x14ac:dyDescent="0.2">
      <c r="A51" s="926" t="s">
        <v>21</v>
      </c>
      <c r="B51" s="927" t="s">
        <v>203</v>
      </c>
      <c r="C51" s="928" t="s">
        <v>204</v>
      </c>
      <c r="D51" s="929"/>
      <c r="E51" s="929"/>
      <c r="F51" s="925"/>
      <c r="G51" s="1086"/>
    </row>
    <row r="52" spans="1:7" s="762" customFormat="1" ht="24.75" customHeight="1" x14ac:dyDescent="0.2">
      <c r="A52" s="930" t="s">
        <v>24</v>
      </c>
      <c r="B52" s="931" t="s">
        <v>441</v>
      </c>
      <c r="C52" s="932" t="s">
        <v>221</v>
      </c>
      <c r="D52" s="933">
        <f>SUM(D47:D51)</f>
        <v>23777863</v>
      </c>
      <c r="E52" s="933">
        <f>SUM(E47:E51)</f>
        <v>23541233</v>
      </c>
      <c r="F52" s="933">
        <f>SUM(F47:F51)</f>
        <v>19876055</v>
      </c>
      <c r="G52" s="1085"/>
    </row>
    <row r="53" spans="1:7" s="876" customFormat="1" ht="24.75" customHeight="1" x14ac:dyDescent="0.2">
      <c r="A53" s="926" t="s">
        <v>27</v>
      </c>
      <c r="B53" s="927" t="s">
        <v>442</v>
      </c>
      <c r="C53" s="928" t="s">
        <v>223</v>
      </c>
      <c r="D53" s="929">
        <v>450000</v>
      </c>
      <c r="E53" s="929">
        <v>450000</v>
      </c>
      <c r="F53" s="929">
        <v>0</v>
      </c>
      <c r="G53" s="1091"/>
    </row>
    <row r="54" spans="1:7" ht="24.75" customHeight="1" x14ac:dyDescent="0.2">
      <c r="A54" s="926" t="s">
        <v>30</v>
      </c>
      <c r="B54" s="927" t="s">
        <v>224</v>
      </c>
      <c r="C54" s="928" t="s">
        <v>225</v>
      </c>
      <c r="D54" s="929"/>
      <c r="E54" s="929"/>
      <c r="F54" s="929"/>
    </row>
    <row r="55" spans="1:7" ht="24.75" customHeight="1" x14ac:dyDescent="0.2">
      <c r="A55" s="926" t="s">
        <v>33</v>
      </c>
      <c r="B55" s="927" t="s">
        <v>443</v>
      </c>
      <c r="C55" s="928" t="s">
        <v>227</v>
      </c>
      <c r="D55" s="929"/>
      <c r="E55" s="929"/>
      <c r="F55" s="929"/>
    </row>
    <row r="56" spans="1:7" ht="24.75" customHeight="1" x14ac:dyDescent="0.2">
      <c r="A56" s="934" t="s">
        <v>36</v>
      </c>
      <c r="B56" s="935" t="s">
        <v>444</v>
      </c>
      <c r="C56" s="936" t="s">
        <v>239</v>
      </c>
      <c r="D56" s="937">
        <f>SUM(D53:D55)</f>
        <v>450000</v>
      </c>
      <c r="E56" s="937">
        <f>SUM(E53:E55)</f>
        <v>450000</v>
      </c>
      <c r="F56" s="933">
        <f>SUM(F53:F55)</f>
        <v>0</v>
      </c>
    </row>
    <row r="57" spans="1:7" ht="24.75" customHeight="1" x14ac:dyDescent="0.2">
      <c r="A57" s="938" t="s">
        <v>37</v>
      </c>
      <c r="B57" s="939" t="s">
        <v>445</v>
      </c>
      <c r="C57" s="940" t="s">
        <v>446</v>
      </c>
      <c r="D57" s="941">
        <f>D52+D56</f>
        <v>24227863</v>
      </c>
      <c r="E57" s="941">
        <f>E52+E56</f>
        <v>23991233</v>
      </c>
      <c r="F57" s="941">
        <f>F52+F56</f>
        <v>19876055</v>
      </c>
    </row>
    <row r="58" spans="1:7" ht="24.75" customHeight="1" x14ac:dyDescent="0.2">
      <c r="A58" s="924" t="s">
        <v>38</v>
      </c>
      <c r="B58" s="942" t="s">
        <v>447</v>
      </c>
      <c r="C58" s="943" t="s">
        <v>448</v>
      </c>
      <c r="D58" s="944"/>
      <c r="E58" s="944"/>
      <c r="F58" s="944">
        <f>SUM(D58:E58)</f>
        <v>0</v>
      </c>
    </row>
    <row r="59" spans="1:7" ht="24.75" customHeight="1" x14ac:dyDescent="0.2">
      <c r="A59" s="940" t="s">
        <v>42</v>
      </c>
      <c r="B59" s="939" t="s">
        <v>512</v>
      </c>
      <c r="C59" s="940" t="s">
        <v>251</v>
      </c>
      <c r="D59" s="941">
        <f>SUM(D58:D58)</f>
        <v>0</v>
      </c>
      <c r="E59" s="941">
        <f>SUM(E58:E58)</f>
        <v>0</v>
      </c>
      <c r="F59" s="941">
        <f>SUM(F58:F58)</f>
        <v>0</v>
      </c>
    </row>
    <row r="60" spans="1:7" ht="24.75" customHeight="1" x14ac:dyDescent="0.2">
      <c r="A60" s="945" t="s">
        <v>44</v>
      </c>
      <c r="B60" s="946" t="s">
        <v>449</v>
      </c>
      <c r="C60" s="940" t="s">
        <v>253</v>
      </c>
      <c r="D60" s="947">
        <f>SUM(D57+D59)</f>
        <v>24227863</v>
      </c>
      <c r="E60" s="947">
        <f>SUM(E57+E59)</f>
        <v>23991233</v>
      </c>
      <c r="F60" s="947">
        <f>SUM(F57+F59)</f>
        <v>19876055</v>
      </c>
    </row>
    <row r="61" spans="1:7" ht="12" customHeight="1" x14ac:dyDescent="0.2">
      <c r="A61" s="901"/>
      <c r="B61" s="902"/>
      <c r="C61" s="903"/>
      <c r="D61" s="903"/>
      <c r="E61" s="903"/>
      <c r="F61" s="903"/>
    </row>
    <row r="62" spans="1:7" ht="12" customHeight="1" x14ac:dyDescent="0.2">
      <c r="A62" s="901"/>
      <c r="B62" s="902"/>
      <c r="C62" s="903"/>
      <c r="D62" s="903"/>
      <c r="E62" s="903"/>
      <c r="F62" s="903"/>
    </row>
    <row r="63" spans="1:7" x14ac:dyDescent="0.2">
      <c r="A63" s="948"/>
      <c r="B63" s="949"/>
      <c r="C63" s="949"/>
    </row>
    <row r="64" spans="1:7" x14ac:dyDescent="0.2">
      <c r="A64" s="948"/>
      <c r="B64" s="949"/>
      <c r="C64" s="949"/>
      <c r="F64" s="609"/>
    </row>
    <row r="65" spans="1:3" x14ac:dyDescent="0.2">
      <c r="A65" s="948"/>
      <c r="B65" s="949"/>
      <c r="C65" s="949"/>
    </row>
  </sheetData>
  <sheetProtection formatCells="0"/>
  <mergeCells count="3">
    <mergeCell ref="A1:F1"/>
    <mergeCell ref="A5:F5"/>
    <mergeCell ref="A44:E44"/>
  </mergeCells>
  <printOptions horizontalCentered="1"/>
  <pageMargins left="0.51181102362204722" right="0.51181102362204722" top="0.98425196850393704" bottom="0.98425196850393704" header="0.59055118110236227" footer="0.78740157480314965"/>
  <pageSetup paperSize="9" scale="73" orientation="portrait" verticalDpi="300" r:id="rId1"/>
  <headerFooter alignWithMargins="0">
    <oddHeader>&amp;R&amp;"Times New Roman CE,Félkövér dőlt"&amp;11 11. melléklet a ……/2019. (……) önkormányzati rendelethez</oddHeader>
  </headerFooter>
  <rowBreaks count="1" manualBreakCount="1">
    <brk id="4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65"/>
  <sheetViews>
    <sheetView tabSelected="1" topLeftCell="A16" zoomScaleNormal="100" workbookViewId="0">
      <selection activeCell="A28" sqref="A1:XFD1048576"/>
    </sheetView>
  </sheetViews>
  <sheetFormatPr defaultRowHeight="12.75" x14ac:dyDescent="0.2"/>
  <cols>
    <col min="1" max="1" width="6.83203125" style="904" customWidth="1"/>
    <col min="2" max="2" width="66.83203125" style="758" customWidth="1"/>
    <col min="3" max="3" width="8.1640625" style="758" customWidth="1"/>
    <col min="4" max="6" width="16.33203125" style="758" customWidth="1"/>
    <col min="7" max="252" width="9.33203125" style="758"/>
    <col min="253" max="253" width="6.83203125" style="758" customWidth="1"/>
    <col min="254" max="254" width="60.1640625" style="758" customWidth="1"/>
    <col min="255" max="255" width="8.1640625" style="758" customWidth="1"/>
    <col min="256" max="258" width="14.5" style="758" customWidth="1"/>
    <col min="259" max="508" width="9.33203125" style="758"/>
    <col min="509" max="509" width="6.83203125" style="758" customWidth="1"/>
    <col min="510" max="510" width="60.1640625" style="758" customWidth="1"/>
    <col min="511" max="511" width="8.1640625" style="758" customWidth="1"/>
    <col min="512" max="514" width="14.5" style="758" customWidth="1"/>
    <col min="515" max="764" width="9.33203125" style="758"/>
    <col min="765" max="765" width="6.83203125" style="758" customWidth="1"/>
    <col min="766" max="766" width="60.1640625" style="758" customWidth="1"/>
    <col min="767" max="767" width="8.1640625" style="758" customWidth="1"/>
    <col min="768" max="770" width="14.5" style="758" customWidth="1"/>
    <col min="771" max="1020" width="9.33203125" style="758"/>
    <col min="1021" max="1021" width="6.83203125" style="758" customWidth="1"/>
    <col min="1022" max="1022" width="60.1640625" style="758" customWidth="1"/>
    <col min="1023" max="1023" width="8.1640625" style="758" customWidth="1"/>
    <col min="1024" max="1026" width="14.5" style="758" customWidth="1"/>
    <col min="1027" max="1276" width="9.33203125" style="758"/>
    <col min="1277" max="1277" width="6.83203125" style="758" customWidth="1"/>
    <col min="1278" max="1278" width="60.1640625" style="758" customWidth="1"/>
    <col min="1279" max="1279" width="8.1640625" style="758" customWidth="1"/>
    <col min="1280" max="1282" width="14.5" style="758" customWidth="1"/>
    <col min="1283" max="1532" width="9.33203125" style="758"/>
    <col min="1533" max="1533" width="6.83203125" style="758" customWidth="1"/>
    <col min="1534" max="1534" width="60.1640625" style="758" customWidth="1"/>
    <col min="1535" max="1535" width="8.1640625" style="758" customWidth="1"/>
    <col min="1536" max="1538" width="14.5" style="758" customWidth="1"/>
    <col min="1539" max="1788" width="9.33203125" style="758"/>
    <col min="1789" max="1789" width="6.83203125" style="758" customWidth="1"/>
    <col min="1790" max="1790" width="60.1640625" style="758" customWidth="1"/>
    <col min="1791" max="1791" width="8.1640625" style="758" customWidth="1"/>
    <col min="1792" max="1794" width="14.5" style="758" customWidth="1"/>
    <col min="1795" max="2044" width="9.33203125" style="758"/>
    <col min="2045" max="2045" width="6.83203125" style="758" customWidth="1"/>
    <col min="2046" max="2046" width="60.1640625" style="758" customWidth="1"/>
    <col min="2047" max="2047" width="8.1640625" style="758" customWidth="1"/>
    <col min="2048" max="2050" width="14.5" style="758" customWidth="1"/>
    <col min="2051" max="2300" width="9.33203125" style="758"/>
    <col min="2301" max="2301" width="6.83203125" style="758" customWidth="1"/>
    <col min="2302" max="2302" width="60.1640625" style="758" customWidth="1"/>
    <col min="2303" max="2303" width="8.1640625" style="758" customWidth="1"/>
    <col min="2304" max="2306" width="14.5" style="758" customWidth="1"/>
    <col min="2307" max="2556" width="9.33203125" style="758"/>
    <col min="2557" max="2557" width="6.83203125" style="758" customWidth="1"/>
    <col min="2558" max="2558" width="60.1640625" style="758" customWidth="1"/>
    <col min="2559" max="2559" width="8.1640625" style="758" customWidth="1"/>
    <col min="2560" max="2562" width="14.5" style="758" customWidth="1"/>
    <col min="2563" max="2812" width="9.33203125" style="758"/>
    <col min="2813" max="2813" width="6.83203125" style="758" customWidth="1"/>
    <col min="2814" max="2814" width="60.1640625" style="758" customWidth="1"/>
    <col min="2815" max="2815" width="8.1640625" style="758" customWidth="1"/>
    <col min="2816" max="2818" width="14.5" style="758" customWidth="1"/>
    <col min="2819" max="3068" width="9.33203125" style="758"/>
    <col min="3069" max="3069" width="6.83203125" style="758" customWidth="1"/>
    <col min="3070" max="3070" width="60.1640625" style="758" customWidth="1"/>
    <col min="3071" max="3071" width="8.1640625" style="758" customWidth="1"/>
    <col min="3072" max="3074" width="14.5" style="758" customWidth="1"/>
    <col min="3075" max="3324" width="9.33203125" style="758"/>
    <col min="3325" max="3325" width="6.83203125" style="758" customWidth="1"/>
    <col min="3326" max="3326" width="60.1640625" style="758" customWidth="1"/>
    <col min="3327" max="3327" width="8.1640625" style="758" customWidth="1"/>
    <col min="3328" max="3330" width="14.5" style="758" customWidth="1"/>
    <col min="3331" max="3580" width="9.33203125" style="758"/>
    <col min="3581" max="3581" width="6.83203125" style="758" customWidth="1"/>
    <col min="3582" max="3582" width="60.1640625" style="758" customWidth="1"/>
    <col min="3583" max="3583" width="8.1640625" style="758" customWidth="1"/>
    <col min="3584" max="3586" width="14.5" style="758" customWidth="1"/>
    <col min="3587" max="3836" width="9.33203125" style="758"/>
    <col min="3837" max="3837" width="6.83203125" style="758" customWidth="1"/>
    <col min="3838" max="3838" width="60.1640625" style="758" customWidth="1"/>
    <col min="3839" max="3839" width="8.1640625" style="758" customWidth="1"/>
    <col min="3840" max="3842" width="14.5" style="758" customWidth="1"/>
    <col min="3843" max="4092" width="9.33203125" style="758"/>
    <col min="4093" max="4093" width="6.83203125" style="758" customWidth="1"/>
    <col min="4094" max="4094" width="60.1640625" style="758" customWidth="1"/>
    <col min="4095" max="4095" width="8.1640625" style="758" customWidth="1"/>
    <col min="4096" max="4098" width="14.5" style="758" customWidth="1"/>
    <col min="4099" max="4348" width="9.33203125" style="758"/>
    <col min="4349" max="4349" width="6.83203125" style="758" customWidth="1"/>
    <col min="4350" max="4350" width="60.1640625" style="758" customWidth="1"/>
    <col min="4351" max="4351" width="8.1640625" style="758" customWidth="1"/>
    <col min="4352" max="4354" width="14.5" style="758" customWidth="1"/>
    <col min="4355" max="4604" width="9.33203125" style="758"/>
    <col min="4605" max="4605" width="6.83203125" style="758" customWidth="1"/>
    <col min="4606" max="4606" width="60.1640625" style="758" customWidth="1"/>
    <col min="4607" max="4607" width="8.1640625" style="758" customWidth="1"/>
    <col min="4608" max="4610" width="14.5" style="758" customWidth="1"/>
    <col min="4611" max="4860" width="9.33203125" style="758"/>
    <col min="4861" max="4861" width="6.83203125" style="758" customWidth="1"/>
    <col min="4862" max="4862" width="60.1640625" style="758" customWidth="1"/>
    <col min="4863" max="4863" width="8.1640625" style="758" customWidth="1"/>
    <col min="4864" max="4866" width="14.5" style="758" customWidth="1"/>
    <col min="4867" max="5116" width="9.33203125" style="758"/>
    <col min="5117" max="5117" width="6.83203125" style="758" customWidth="1"/>
    <col min="5118" max="5118" width="60.1640625" style="758" customWidth="1"/>
    <col min="5119" max="5119" width="8.1640625" style="758" customWidth="1"/>
    <col min="5120" max="5122" width="14.5" style="758" customWidth="1"/>
    <col min="5123" max="5372" width="9.33203125" style="758"/>
    <col min="5373" max="5373" width="6.83203125" style="758" customWidth="1"/>
    <col min="5374" max="5374" width="60.1640625" style="758" customWidth="1"/>
    <col min="5375" max="5375" width="8.1640625" style="758" customWidth="1"/>
    <col min="5376" max="5378" width="14.5" style="758" customWidth="1"/>
    <col min="5379" max="5628" width="9.33203125" style="758"/>
    <col min="5629" max="5629" width="6.83203125" style="758" customWidth="1"/>
    <col min="5630" max="5630" width="60.1640625" style="758" customWidth="1"/>
    <col min="5631" max="5631" width="8.1640625" style="758" customWidth="1"/>
    <col min="5632" max="5634" width="14.5" style="758" customWidth="1"/>
    <col min="5635" max="5884" width="9.33203125" style="758"/>
    <col min="5885" max="5885" width="6.83203125" style="758" customWidth="1"/>
    <col min="5886" max="5886" width="60.1640625" style="758" customWidth="1"/>
    <col min="5887" max="5887" width="8.1640625" style="758" customWidth="1"/>
    <col min="5888" max="5890" width="14.5" style="758" customWidth="1"/>
    <col min="5891" max="6140" width="9.33203125" style="758"/>
    <col min="6141" max="6141" width="6.83203125" style="758" customWidth="1"/>
    <col min="6142" max="6142" width="60.1640625" style="758" customWidth="1"/>
    <col min="6143" max="6143" width="8.1640625" style="758" customWidth="1"/>
    <col min="6144" max="6146" width="14.5" style="758" customWidth="1"/>
    <col min="6147" max="6396" width="9.33203125" style="758"/>
    <col min="6397" max="6397" width="6.83203125" style="758" customWidth="1"/>
    <col min="6398" max="6398" width="60.1640625" style="758" customWidth="1"/>
    <col min="6399" max="6399" width="8.1640625" style="758" customWidth="1"/>
    <col min="6400" max="6402" width="14.5" style="758" customWidth="1"/>
    <col min="6403" max="6652" width="9.33203125" style="758"/>
    <col min="6653" max="6653" width="6.83203125" style="758" customWidth="1"/>
    <col min="6654" max="6654" width="60.1640625" style="758" customWidth="1"/>
    <col min="6655" max="6655" width="8.1640625" style="758" customWidth="1"/>
    <col min="6656" max="6658" width="14.5" style="758" customWidth="1"/>
    <col min="6659" max="6908" width="9.33203125" style="758"/>
    <col min="6909" max="6909" width="6.83203125" style="758" customWidth="1"/>
    <col min="6910" max="6910" width="60.1640625" style="758" customWidth="1"/>
    <col min="6911" max="6911" width="8.1640625" style="758" customWidth="1"/>
    <col min="6912" max="6914" width="14.5" style="758" customWidth="1"/>
    <col min="6915" max="7164" width="9.33203125" style="758"/>
    <col min="7165" max="7165" width="6.83203125" style="758" customWidth="1"/>
    <col min="7166" max="7166" width="60.1640625" style="758" customWidth="1"/>
    <col min="7167" max="7167" width="8.1640625" style="758" customWidth="1"/>
    <col min="7168" max="7170" width="14.5" style="758" customWidth="1"/>
    <col min="7171" max="7420" width="9.33203125" style="758"/>
    <col min="7421" max="7421" width="6.83203125" style="758" customWidth="1"/>
    <col min="7422" max="7422" width="60.1640625" style="758" customWidth="1"/>
    <col min="7423" max="7423" width="8.1640625" style="758" customWidth="1"/>
    <col min="7424" max="7426" width="14.5" style="758" customWidth="1"/>
    <col min="7427" max="7676" width="9.33203125" style="758"/>
    <col min="7677" max="7677" width="6.83203125" style="758" customWidth="1"/>
    <col min="7678" max="7678" width="60.1640625" style="758" customWidth="1"/>
    <col min="7679" max="7679" width="8.1640625" style="758" customWidth="1"/>
    <col min="7680" max="7682" width="14.5" style="758" customWidth="1"/>
    <col min="7683" max="7932" width="9.33203125" style="758"/>
    <col min="7933" max="7933" width="6.83203125" style="758" customWidth="1"/>
    <col min="7934" max="7934" width="60.1640625" style="758" customWidth="1"/>
    <col min="7935" max="7935" width="8.1640625" style="758" customWidth="1"/>
    <col min="7936" max="7938" width="14.5" style="758" customWidth="1"/>
    <col min="7939" max="8188" width="9.33203125" style="758"/>
    <col min="8189" max="8189" width="6.83203125" style="758" customWidth="1"/>
    <col min="8190" max="8190" width="60.1640625" style="758" customWidth="1"/>
    <col min="8191" max="8191" width="8.1640625" style="758" customWidth="1"/>
    <col min="8192" max="8194" width="14.5" style="758" customWidth="1"/>
    <col min="8195" max="8444" width="9.33203125" style="758"/>
    <col min="8445" max="8445" width="6.83203125" style="758" customWidth="1"/>
    <col min="8446" max="8446" width="60.1640625" style="758" customWidth="1"/>
    <col min="8447" max="8447" width="8.1640625" style="758" customWidth="1"/>
    <col min="8448" max="8450" width="14.5" style="758" customWidth="1"/>
    <col min="8451" max="8700" width="9.33203125" style="758"/>
    <col min="8701" max="8701" width="6.83203125" style="758" customWidth="1"/>
    <col min="8702" max="8702" width="60.1640625" style="758" customWidth="1"/>
    <col min="8703" max="8703" width="8.1640625" style="758" customWidth="1"/>
    <col min="8704" max="8706" width="14.5" style="758" customWidth="1"/>
    <col min="8707" max="8956" width="9.33203125" style="758"/>
    <col min="8957" max="8957" width="6.83203125" style="758" customWidth="1"/>
    <col min="8958" max="8958" width="60.1640625" style="758" customWidth="1"/>
    <col min="8959" max="8959" width="8.1640625" style="758" customWidth="1"/>
    <col min="8960" max="8962" width="14.5" style="758" customWidth="1"/>
    <col min="8963" max="9212" width="9.33203125" style="758"/>
    <col min="9213" max="9213" width="6.83203125" style="758" customWidth="1"/>
    <col min="9214" max="9214" width="60.1640625" style="758" customWidth="1"/>
    <col min="9215" max="9215" width="8.1640625" style="758" customWidth="1"/>
    <col min="9216" max="9218" width="14.5" style="758" customWidth="1"/>
    <col min="9219" max="9468" width="9.33203125" style="758"/>
    <col min="9469" max="9469" width="6.83203125" style="758" customWidth="1"/>
    <col min="9470" max="9470" width="60.1640625" style="758" customWidth="1"/>
    <col min="9471" max="9471" width="8.1640625" style="758" customWidth="1"/>
    <col min="9472" max="9474" width="14.5" style="758" customWidth="1"/>
    <col min="9475" max="9724" width="9.33203125" style="758"/>
    <col min="9725" max="9725" width="6.83203125" style="758" customWidth="1"/>
    <col min="9726" max="9726" width="60.1640625" style="758" customWidth="1"/>
    <col min="9727" max="9727" width="8.1640625" style="758" customWidth="1"/>
    <col min="9728" max="9730" width="14.5" style="758" customWidth="1"/>
    <col min="9731" max="9980" width="9.33203125" style="758"/>
    <col min="9981" max="9981" width="6.83203125" style="758" customWidth="1"/>
    <col min="9982" max="9982" width="60.1640625" style="758" customWidth="1"/>
    <col min="9983" max="9983" width="8.1640625" style="758" customWidth="1"/>
    <col min="9984" max="9986" width="14.5" style="758" customWidth="1"/>
    <col min="9987" max="10236" width="9.33203125" style="758"/>
    <col min="10237" max="10237" width="6.83203125" style="758" customWidth="1"/>
    <col min="10238" max="10238" width="60.1640625" style="758" customWidth="1"/>
    <col min="10239" max="10239" width="8.1640625" style="758" customWidth="1"/>
    <col min="10240" max="10242" width="14.5" style="758" customWidth="1"/>
    <col min="10243" max="10492" width="9.33203125" style="758"/>
    <col min="10493" max="10493" width="6.83203125" style="758" customWidth="1"/>
    <col min="10494" max="10494" width="60.1640625" style="758" customWidth="1"/>
    <col min="10495" max="10495" width="8.1640625" style="758" customWidth="1"/>
    <col min="10496" max="10498" width="14.5" style="758" customWidth="1"/>
    <col min="10499" max="10748" width="9.33203125" style="758"/>
    <col min="10749" max="10749" width="6.83203125" style="758" customWidth="1"/>
    <col min="10750" max="10750" width="60.1640625" style="758" customWidth="1"/>
    <col min="10751" max="10751" width="8.1640625" style="758" customWidth="1"/>
    <col min="10752" max="10754" width="14.5" style="758" customWidth="1"/>
    <col min="10755" max="11004" width="9.33203125" style="758"/>
    <col min="11005" max="11005" width="6.83203125" style="758" customWidth="1"/>
    <col min="11006" max="11006" width="60.1640625" style="758" customWidth="1"/>
    <col min="11007" max="11007" width="8.1640625" style="758" customWidth="1"/>
    <col min="11008" max="11010" width="14.5" style="758" customWidth="1"/>
    <col min="11011" max="11260" width="9.33203125" style="758"/>
    <col min="11261" max="11261" width="6.83203125" style="758" customWidth="1"/>
    <col min="11262" max="11262" width="60.1640625" style="758" customWidth="1"/>
    <col min="11263" max="11263" width="8.1640625" style="758" customWidth="1"/>
    <col min="11264" max="11266" width="14.5" style="758" customWidth="1"/>
    <col min="11267" max="11516" width="9.33203125" style="758"/>
    <col min="11517" max="11517" width="6.83203125" style="758" customWidth="1"/>
    <col min="11518" max="11518" width="60.1640625" style="758" customWidth="1"/>
    <col min="11519" max="11519" width="8.1640625" style="758" customWidth="1"/>
    <col min="11520" max="11522" width="14.5" style="758" customWidth="1"/>
    <col min="11523" max="11772" width="9.33203125" style="758"/>
    <col min="11773" max="11773" width="6.83203125" style="758" customWidth="1"/>
    <col min="11774" max="11774" width="60.1640625" style="758" customWidth="1"/>
    <col min="11775" max="11775" width="8.1640625" style="758" customWidth="1"/>
    <col min="11776" max="11778" width="14.5" style="758" customWidth="1"/>
    <col min="11779" max="12028" width="9.33203125" style="758"/>
    <col min="12029" max="12029" width="6.83203125" style="758" customWidth="1"/>
    <col min="12030" max="12030" width="60.1640625" style="758" customWidth="1"/>
    <col min="12031" max="12031" width="8.1640625" style="758" customWidth="1"/>
    <col min="12032" max="12034" width="14.5" style="758" customWidth="1"/>
    <col min="12035" max="12284" width="9.33203125" style="758"/>
    <col min="12285" max="12285" width="6.83203125" style="758" customWidth="1"/>
    <col min="12286" max="12286" width="60.1640625" style="758" customWidth="1"/>
    <col min="12287" max="12287" width="8.1640625" style="758" customWidth="1"/>
    <col min="12288" max="12290" width="14.5" style="758" customWidth="1"/>
    <col min="12291" max="12540" width="9.33203125" style="758"/>
    <col min="12541" max="12541" width="6.83203125" style="758" customWidth="1"/>
    <col min="12542" max="12542" width="60.1640625" style="758" customWidth="1"/>
    <col min="12543" max="12543" width="8.1640625" style="758" customWidth="1"/>
    <col min="12544" max="12546" width="14.5" style="758" customWidth="1"/>
    <col min="12547" max="12796" width="9.33203125" style="758"/>
    <col min="12797" max="12797" width="6.83203125" style="758" customWidth="1"/>
    <col min="12798" max="12798" width="60.1640625" style="758" customWidth="1"/>
    <col min="12799" max="12799" width="8.1640625" style="758" customWidth="1"/>
    <col min="12800" max="12802" width="14.5" style="758" customWidth="1"/>
    <col min="12803" max="13052" width="9.33203125" style="758"/>
    <col min="13053" max="13053" width="6.83203125" style="758" customWidth="1"/>
    <col min="13054" max="13054" width="60.1640625" style="758" customWidth="1"/>
    <col min="13055" max="13055" width="8.1640625" style="758" customWidth="1"/>
    <col min="13056" max="13058" width="14.5" style="758" customWidth="1"/>
    <col min="13059" max="13308" width="9.33203125" style="758"/>
    <col min="13309" max="13309" width="6.83203125" style="758" customWidth="1"/>
    <col min="13310" max="13310" width="60.1640625" style="758" customWidth="1"/>
    <col min="13311" max="13311" width="8.1640625" style="758" customWidth="1"/>
    <col min="13312" max="13314" width="14.5" style="758" customWidth="1"/>
    <col min="13315" max="13564" width="9.33203125" style="758"/>
    <col min="13565" max="13565" width="6.83203125" style="758" customWidth="1"/>
    <col min="13566" max="13566" width="60.1640625" style="758" customWidth="1"/>
    <col min="13567" max="13567" width="8.1640625" style="758" customWidth="1"/>
    <col min="13568" max="13570" width="14.5" style="758" customWidth="1"/>
    <col min="13571" max="13820" width="9.33203125" style="758"/>
    <col min="13821" max="13821" width="6.83203125" style="758" customWidth="1"/>
    <col min="13822" max="13822" width="60.1640625" style="758" customWidth="1"/>
    <col min="13823" max="13823" width="8.1640625" style="758" customWidth="1"/>
    <col min="13824" max="13826" width="14.5" style="758" customWidth="1"/>
    <col min="13827" max="14076" width="9.33203125" style="758"/>
    <col min="14077" max="14077" width="6.83203125" style="758" customWidth="1"/>
    <col min="14078" max="14078" width="60.1640625" style="758" customWidth="1"/>
    <col min="14079" max="14079" width="8.1640625" style="758" customWidth="1"/>
    <col min="14080" max="14082" width="14.5" style="758" customWidth="1"/>
    <col min="14083" max="14332" width="9.33203125" style="758"/>
    <col min="14333" max="14333" width="6.83203125" style="758" customWidth="1"/>
    <col min="14334" max="14334" width="60.1640625" style="758" customWidth="1"/>
    <col min="14335" max="14335" width="8.1640625" style="758" customWidth="1"/>
    <col min="14336" max="14338" width="14.5" style="758" customWidth="1"/>
    <col min="14339" max="14588" width="9.33203125" style="758"/>
    <col min="14589" max="14589" width="6.83203125" style="758" customWidth="1"/>
    <col min="14590" max="14590" width="60.1640625" style="758" customWidth="1"/>
    <col min="14591" max="14591" width="8.1640625" style="758" customWidth="1"/>
    <col min="14592" max="14594" width="14.5" style="758" customWidth="1"/>
    <col min="14595" max="14844" width="9.33203125" style="758"/>
    <col min="14845" max="14845" width="6.83203125" style="758" customWidth="1"/>
    <col min="14846" max="14846" width="60.1640625" style="758" customWidth="1"/>
    <col min="14847" max="14847" width="8.1640625" style="758" customWidth="1"/>
    <col min="14848" max="14850" width="14.5" style="758" customWidth="1"/>
    <col min="14851" max="15100" width="9.33203125" style="758"/>
    <col min="15101" max="15101" width="6.83203125" style="758" customWidth="1"/>
    <col min="15102" max="15102" width="60.1640625" style="758" customWidth="1"/>
    <col min="15103" max="15103" width="8.1640625" style="758" customWidth="1"/>
    <col min="15104" max="15106" width="14.5" style="758" customWidth="1"/>
    <col min="15107" max="15356" width="9.33203125" style="758"/>
    <col min="15357" max="15357" width="6.83203125" style="758" customWidth="1"/>
    <col min="15358" max="15358" width="60.1640625" style="758" customWidth="1"/>
    <col min="15359" max="15359" width="8.1640625" style="758" customWidth="1"/>
    <col min="15360" max="15362" width="14.5" style="758" customWidth="1"/>
    <col min="15363" max="15612" width="9.33203125" style="758"/>
    <col min="15613" max="15613" width="6.83203125" style="758" customWidth="1"/>
    <col min="15614" max="15614" width="60.1640625" style="758" customWidth="1"/>
    <col min="15615" max="15615" width="8.1640625" style="758" customWidth="1"/>
    <col min="15616" max="15618" width="14.5" style="758" customWidth="1"/>
    <col min="15619" max="15868" width="9.33203125" style="758"/>
    <col min="15869" max="15869" width="6.83203125" style="758" customWidth="1"/>
    <col min="15870" max="15870" width="60.1640625" style="758" customWidth="1"/>
    <col min="15871" max="15871" width="8.1640625" style="758" customWidth="1"/>
    <col min="15872" max="15874" width="14.5" style="758" customWidth="1"/>
    <col min="15875" max="16124" width="9.33203125" style="758"/>
    <col min="16125" max="16125" width="6.83203125" style="758" customWidth="1"/>
    <col min="16126" max="16126" width="60.1640625" style="758" customWidth="1"/>
    <col min="16127" max="16127" width="8.1640625" style="758" customWidth="1"/>
    <col min="16128" max="16130" width="14.5" style="758" customWidth="1"/>
    <col min="16131" max="16384" width="9.33203125" style="758"/>
  </cols>
  <sheetData>
    <row r="1" spans="1:6" s="753" customFormat="1" ht="40.5" customHeight="1" x14ac:dyDescent="0.2">
      <c r="A1" s="1030" t="s">
        <v>691</v>
      </c>
      <c r="B1" s="1031"/>
      <c r="C1" s="1031"/>
      <c r="D1" s="1031"/>
      <c r="E1" s="1031"/>
      <c r="F1" s="1031"/>
    </row>
    <row r="2" spans="1:6" s="756" customFormat="1" ht="15.95" customHeight="1" x14ac:dyDescent="0.2">
      <c r="A2" s="754"/>
      <c r="B2" s="754"/>
      <c r="C2" s="755"/>
      <c r="D2" s="755"/>
      <c r="E2" s="755"/>
      <c r="F2" s="755" t="s">
        <v>1</v>
      </c>
    </row>
    <row r="3" spans="1:6" ht="38.25" customHeight="1" x14ac:dyDescent="0.2">
      <c r="A3" s="757" t="s">
        <v>359</v>
      </c>
      <c r="B3" s="757" t="s">
        <v>404</v>
      </c>
      <c r="C3" s="491" t="s">
        <v>405</v>
      </c>
      <c r="D3" s="491" t="s">
        <v>482</v>
      </c>
      <c r="E3" s="491" t="s">
        <v>720</v>
      </c>
      <c r="F3" s="491" t="s">
        <v>721</v>
      </c>
    </row>
    <row r="4" spans="1:6" s="762" customFormat="1" ht="12.95" customHeight="1" x14ac:dyDescent="0.2">
      <c r="A4" s="759" t="s">
        <v>5</v>
      </c>
      <c r="B4" s="759" t="s">
        <v>6</v>
      </c>
      <c r="C4" s="759" t="s">
        <v>7</v>
      </c>
      <c r="D4" s="759" t="s">
        <v>8</v>
      </c>
      <c r="E4" s="759" t="s">
        <v>259</v>
      </c>
      <c r="F4" s="759" t="s">
        <v>406</v>
      </c>
    </row>
    <row r="5" spans="1:6" s="762" customFormat="1" ht="15.95" customHeight="1" x14ac:dyDescent="0.2">
      <c r="A5" s="1032" t="s">
        <v>256</v>
      </c>
      <c r="B5" s="1033"/>
      <c r="C5" s="1033"/>
      <c r="D5" s="1033"/>
      <c r="E5" s="1033"/>
      <c r="F5" s="1034"/>
    </row>
    <row r="6" spans="1:6" s="762" customFormat="1" ht="25.5" customHeight="1" x14ac:dyDescent="0.2">
      <c r="A6" s="763" t="s">
        <v>9</v>
      </c>
      <c r="B6" s="392" t="s">
        <v>407</v>
      </c>
      <c r="C6" s="763" t="s">
        <v>408</v>
      </c>
      <c r="D6" s="767"/>
      <c r="E6" s="767"/>
      <c r="F6" s="767">
        <f>SUM(D6:E6)</f>
        <v>0</v>
      </c>
    </row>
    <row r="7" spans="1:6" s="762" customFormat="1" ht="30" customHeight="1" x14ac:dyDescent="0.2">
      <c r="A7" s="768" t="s">
        <v>12</v>
      </c>
      <c r="B7" s="393" t="s">
        <v>735</v>
      </c>
      <c r="C7" s="768" t="s">
        <v>736</v>
      </c>
      <c r="D7" s="772"/>
      <c r="E7" s="772"/>
      <c r="F7" s="772">
        <f>SUM(D7:E7)</f>
        <v>0</v>
      </c>
    </row>
    <row r="8" spans="1:6" s="762" customFormat="1" ht="25.5" customHeight="1" x14ac:dyDescent="0.2">
      <c r="A8" s="768" t="s">
        <v>15</v>
      </c>
      <c r="B8" s="393" t="s">
        <v>409</v>
      </c>
      <c r="C8" s="773" t="s">
        <v>410</v>
      </c>
      <c r="D8" s="772"/>
      <c r="E8" s="772"/>
      <c r="F8" s="772">
        <f>SUM(D8:E8)</f>
        <v>0</v>
      </c>
    </row>
    <row r="9" spans="1:6" s="762" customFormat="1" ht="25.5" customHeight="1" x14ac:dyDescent="0.2">
      <c r="A9" s="768" t="s">
        <v>18</v>
      </c>
      <c r="B9" s="393" t="s">
        <v>411</v>
      </c>
      <c r="C9" s="773" t="s">
        <v>412</v>
      </c>
      <c r="D9" s="772"/>
      <c r="E9" s="772"/>
      <c r="F9" s="772">
        <f>SUM(D9:E9)</f>
        <v>0</v>
      </c>
    </row>
    <row r="10" spans="1:6" s="762" customFormat="1" ht="27.75" customHeight="1" x14ac:dyDescent="0.2">
      <c r="A10" s="905" t="s">
        <v>21</v>
      </c>
      <c r="B10" s="906" t="s">
        <v>413</v>
      </c>
      <c r="C10" s="905" t="s">
        <v>35</v>
      </c>
      <c r="D10" s="772">
        <f>SUM(D6:D9)</f>
        <v>0</v>
      </c>
      <c r="E10" s="772">
        <f>SUM(E6:E9)</f>
        <v>0</v>
      </c>
      <c r="F10" s="772">
        <f t="shared" ref="F10:F14" si="0">SUM(D10:E10)</f>
        <v>0</v>
      </c>
    </row>
    <row r="11" spans="1:6" s="762" customFormat="1" ht="24.75" customHeight="1" x14ac:dyDescent="0.2">
      <c r="A11" s="768" t="s">
        <v>24</v>
      </c>
      <c r="B11" s="393" t="s">
        <v>414</v>
      </c>
      <c r="C11" s="768" t="s">
        <v>415</v>
      </c>
      <c r="D11" s="772"/>
      <c r="E11" s="772"/>
      <c r="F11" s="772">
        <f t="shared" si="0"/>
        <v>0</v>
      </c>
    </row>
    <row r="12" spans="1:6" s="762" customFormat="1" ht="30" customHeight="1" x14ac:dyDescent="0.2">
      <c r="A12" s="768" t="s">
        <v>27</v>
      </c>
      <c r="B12" s="393" t="s">
        <v>416</v>
      </c>
      <c r="C12" s="768" t="s">
        <v>417</v>
      </c>
      <c r="D12" s="772"/>
      <c r="E12" s="772"/>
      <c r="F12" s="772">
        <f t="shared" si="0"/>
        <v>0</v>
      </c>
    </row>
    <row r="13" spans="1:6" s="762" customFormat="1" ht="30" customHeight="1" x14ac:dyDescent="0.2">
      <c r="A13" s="768" t="s">
        <v>30</v>
      </c>
      <c r="B13" s="393" t="s">
        <v>418</v>
      </c>
      <c r="C13" s="768" t="s">
        <v>419</v>
      </c>
      <c r="D13" s="772"/>
      <c r="E13" s="772"/>
      <c r="F13" s="772">
        <f t="shared" si="0"/>
        <v>0</v>
      </c>
    </row>
    <row r="14" spans="1:6" s="762" customFormat="1" ht="30" customHeight="1" x14ac:dyDescent="0.2">
      <c r="A14" s="768" t="s">
        <v>33</v>
      </c>
      <c r="B14" s="393" t="s">
        <v>420</v>
      </c>
      <c r="C14" s="768" t="s">
        <v>421</v>
      </c>
      <c r="D14" s="772"/>
      <c r="E14" s="772"/>
      <c r="F14" s="772">
        <f t="shared" si="0"/>
        <v>0</v>
      </c>
    </row>
    <row r="15" spans="1:6" s="762" customFormat="1" ht="21.75" customHeight="1" x14ac:dyDescent="0.2">
      <c r="A15" s="905" t="s">
        <v>36</v>
      </c>
      <c r="B15" s="907" t="s">
        <v>395</v>
      </c>
      <c r="C15" s="908" t="s">
        <v>56</v>
      </c>
      <c r="D15" s="909">
        <f>SUM(D11:D14)</f>
        <v>0</v>
      </c>
      <c r="E15" s="909">
        <f>SUM(E11:E14)</f>
        <v>0</v>
      </c>
      <c r="F15" s="909">
        <f>SUM(F11:F14)</f>
        <v>0</v>
      </c>
    </row>
    <row r="16" spans="1:6" s="801" customFormat="1" ht="16.5" customHeight="1" x14ac:dyDescent="0.2">
      <c r="A16" s="768" t="s">
        <v>37</v>
      </c>
      <c r="B16" s="394" t="s">
        <v>104</v>
      </c>
      <c r="C16" s="79" t="s">
        <v>105</v>
      </c>
      <c r="D16" s="805"/>
      <c r="E16" s="805"/>
      <c r="F16" s="805">
        <f>SUM(D16:E16)</f>
        <v>0</v>
      </c>
    </row>
    <row r="17" spans="1:6" s="801" customFormat="1" ht="16.5" customHeight="1" x14ac:dyDescent="0.2">
      <c r="A17" s="768" t="s">
        <v>38</v>
      </c>
      <c r="B17" s="394" t="s">
        <v>107</v>
      </c>
      <c r="C17" s="79" t="s">
        <v>108</v>
      </c>
      <c r="D17" s="805"/>
      <c r="E17" s="805"/>
      <c r="F17" s="805">
        <f>SUM(D17:E17)</f>
        <v>0</v>
      </c>
    </row>
    <row r="18" spans="1:6" s="801" customFormat="1" ht="16.5" customHeight="1" x14ac:dyDescent="0.2">
      <c r="A18" s="768" t="s">
        <v>40</v>
      </c>
      <c r="B18" s="394" t="s">
        <v>422</v>
      </c>
      <c r="C18" s="79" t="s">
        <v>111</v>
      </c>
      <c r="D18" s="805">
        <f>SUM(D19:D20)</f>
        <v>0</v>
      </c>
      <c r="E18" s="805">
        <f>SUM(E19:E20)</f>
        <v>0</v>
      </c>
      <c r="F18" s="805">
        <f>SUM(F19:F20)</f>
        <v>0</v>
      </c>
    </row>
    <row r="19" spans="1:6" s="801" customFormat="1" ht="16.5" customHeight="1" x14ac:dyDescent="0.2">
      <c r="A19" s="768" t="s">
        <v>42</v>
      </c>
      <c r="B19" s="395" t="s">
        <v>423</v>
      </c>
      <c r="C19" s="80" t="s">
        <v>424</v>
      </c>
      <c r="D19" s="809"/>
      <c r="E19" s="809"/>
      <c r="F19" s="809">
        <f>SUM(D19:E19)</f>
        <v>0</v>
      </c>
    </row>
    <row r="20" spans="1:6" s="810" customFormat="1" ht="16.5" customHeight="1" x14ac:dyDescent="0.2">
      <c r="A20" s="768" t="s">
        <v>44</v>
      </c>
      <c r="B20" s="395" t="s">
        <v>425</v>
      </c>
      <c r="C20" s="80" t="s">
        <v>426</v>
      </c>
      <c r="D20" s="809"/>
      <c r="E20" s="809"/>
      <c r="F20" s="809">
        <f>SUM(D20:E20)</f>
        <v>0</v>
      </c>
    </row>
    <row r="21" spans="1:6" s="810" customFormat="1" ht="16.5" customHeight="1" x14ac:dyDescent="0.2">
      <c r="A21" s="768" t="s">
        <v>46</v>
      </c>
      <c r="B21" s="396" t="s">
        <v>113</v>
      </c>
      <c r="C21" s="79" t="s">
        <v>114</v>
      </c>
      <c r="D21" s="809"/>
      <c r="E21" s="809"/>
      <c r="F21" s="809">
        <f>SUM(D21:E21)</f>
        <v>0</v>
      </c>
    </row>
    <row r="22" spans="1:6" s="801" customFormat="1" ht="16.5" customHeight="1" x14ac:dyDescent="0.2">
      <c r="A22" s="768" t="s">
        <v>48</v>
      </c>
      <c r="B22" s="394" t="s">
        <v>116</v>
      </c>
      <c r="C22" s="79" t="s">
        <v>117</v>
      </c>
      <c r="D22" s="805"/>
      <c r="E22" s="805"/>
      <c r="F22" s="809">
        <f t="shared" ref="F22:F27" si="1">SUM(D22:E22)</f>
        <v>0</v>
      </c>
    </row>
    <row r="23" spans="1:6" s="801" customFormat="1" ht="16.5" customHeight="1" x14ac:dyDescent="0.2">
      <c r="A23" s="768" t="s">
        <v>51</v>
      </c>
      <c r="B23" s="394" t="s">
        <v>427</v>
      </c>
      <c r="C23" s="79" t="s">
        <v>120</v>
      </c>
      <c r="D23" s="805"/>
      <c r="E23" s="805"/>
      <c r="F23" s="809">
        <f t="shared" si="1"/>
        <v>0</v>
      </c>
    </row>
    <row r="24" spans="1:6" s="810" customFormat="1" ht="16.5" customHeight="1" x14ac:dyDescent="0.2">
      <c r="A24" s="768" t="s">
        <v>54</v>
      </c>
      <c r="B24" s="394" t="s">
        <v>428</v>
      </c>
      <c r="C24" s="79" t="s">
        <v>123</v>
      </c>
      <c r="D24" s="805"/>
      <c r="E24" s="805"/>
      <c r="F24" s="809">
        <f t="shared" si="1"/>
        <v>0</v>
      </c>
    </row>
    <row r="25" spans="1:6" s="810" customFormat="1" ht="16.5" customHeight="1" x14ac:dyDescent="0.2">
      <c r="A25" s="768" t="s">
        <v>57</v>
      </c>
      <c r="B25" s="394" t="s">
        <v>125</v>
      </c>
      <c r="C25" s="79" t="s">
        <v>126</v>
      </c>
      <c r="D25" s="805"/>
      <c r="E25" s="805"/>
      <c r="F25" s="809">
        <f t="shared" si="1"/>
        <v>0</v>
      </c>
    </row>
    <row r="26" spans="1:6" s="810" customFormat="1" ht="16.5" customHeight="1" x14ac:dyDescent="0.2">
      <c r="A26" s="768" t="s">
        <v>59</v>
      </c>
      <c r="B26" s="394" t="s">
        <v>429</v>
      </c>
      <c r="C26" s="79" t="s">
        <v>129</v>
      </c>
      <c r="D26" s="805"/>
      <c r="E26" s="805"/>
      <c r="F26" s="809">
        <f t="shared" si="1"/>
        <v>0</v>
      </c>
    </row>
    <row r="27" spans="1:6" s="810" customFormat="1" ht="16.5" customHeight="1" x14ac:dyDescent="0.2">
      <c r="A27" s="768" t="s">
        <v>61</v>
      </c>
      <c r="B27" s="394" t="s">
        <v>430</v>
      </c>
      <c r="C27" s="79" t="s">
        <v>132</v>
      </c>
      <c r="D27" s="805"/>
      <c r="E27" s="805"/>
      <c r="F27" s="809">
        <f t="shared" si="1"/>
        <v>0</v>
      </c>
    </row>
    <row r="28" spans="1:6" s="810" customFormat="1" ht="16.5" customHeight="1" x14ac:dyDescent="0.2">
      <c r="A28" s="774" t="s">
        <v>63</v>
      </c>
      <c r="B28" s="397" t="s">
        <v>134</v>
      </c>
      <c r="C28" s="327" t="s">
        <v>135</v>
      </c>
      <c r="D28" s="910"/>
      <c r="E28" s="1088">
        <v>3524</v>
      </c>
      <c r="F28" s="1092">
        <v>3524</v>
      </c>
    </row>
    <row r="29" spans="1:6" s="810" customFormat="1" ht="21.75" customHeight="1" x14ac:dyDescent="0.2">
      <c r="A29" s="780" t="s">
        <v>65</v>
      </c>
      <c r="B29" s="912" t="s">
        <v>431</v>
      </c>
      <c r="C29" s="815" t="s">
        <v>138</v>
      </c>
      <c r="D29" s="818">
        <f>SUM(D16+D17+D18+D21+D22+D23+D24+D25+D26+D27+D28)</f>
        <v>0</v>
      </c>
      <c r="E29" s="818">
        <f>SUM(E16+E17+E18+E21+E22+E23+E24+E25+E26+E27+E28)</f>
        <v>3524</v>
      </c>
      <c r="F29" s="818">
        <f>SUM(F16+F17+F18+F21+F22+F23+F24+F25+F26+F27+F28)</f>
        <v>3524</v>
      </c>
    </row>
    <row r="30" spans="1:6" s="819" customFormat="1" ht="21.75" customHeight="1" x14ac:dyDescent="0.2">
      <c r="A30" s="780" t="s">
        <v>67</v>
      </c>
      <c r="B30" s="912" t="s">
        <v>397</v>
      </c>
      <c r="C30" s="815" t="s">
        <v>156</v>
      </c>
      <c r="D30" s="818"/>
      <c r="E30" s="818"/>
      <c r="F30" s="818">
        <f>SUM(D30:E30)</f>
        <v>0</v>
      </c>
    </row>
    <row r="31" spans="1:6" s="810" customFormat="1" ht="21.75" customHeight="1" x14ac:dyDescent="0.2">
      <c r="A31" s="780" t="s">
        <v>69</v>
      </c>
      <c r="B31" s="912" t="s">
        <v>369</v>
      </c>
      <c r="C31" s="815" t="s">
        <v>165</v>
      </c>
      <c r="D31" s="822"/>
      <c r="E31" s="822"/>
      <c r="F31" s="822">
        <f>SUM(D31:E31)</f>
        <v>0</v>
      </c>
    </row>
    <row r="32" spans="1:6" s="810" customFormat="1" ht="21.75" customHeight="1" x14ac:dyDescent="0.2">
      <c r="A32" s="823" t="s">
        <v>72</v>
      </c>
      <c r="B32" s="913" t="s">
        <v>398</v>
      </c>
      <c r="C32" s="825" t="s">
        <v>174</v>
      </c>
      <c r="D32" s="828"/>
      <c r="E32" s="828"/>
      <c r="F32" s="828">
        <f>SUM(D32:E32)</f>
        <v>0</v>
      </c>
    </row>
    <row r="33" spans="1:6" s="810" customFormat="1" ht="21.75" customHeight="1" x14ac:dyDescent="0.2">
      <c r="A33" s="780" t="s">
        <v>75</v>
      </c>
      <c r="B33" s="912" t="s">
        <v>432</v>
      </c>
      <c r="C33" s="829"/>
      <c r="D33" s="818">
        <f>D10+D15+D29+D30+D31+D32</f>
        <v>0</v>
      </c>
      <c r="E33" s="818">
        <f>E10+E15+E29+E30+E31+E32</f>
        <v>3524</v>
      </c>
      <c r="F33" s="818">
        <f>F10+F15+F29+F30+F31+F32</f>
        <v>3524</v>
      </c>
    </row>
    <row r="34" spans="1:6" s="801" customFormat="1" ht="21.75" customHeight="1" x14ac:dyDescent="0.2">
      <c r="A34" s="768" t="s">
        <v>78</v>
      </c>
      <c r="B34" s="914" t="s">
        <v>433</v>
      </c>
      <c r="C34" s="915" t="s">
        <v>181</v>
      </c>
      <c r="D34" s="916">
        <f>SUM(D35:D36)</f>
        <v>100000</v>
      </c>
      <c r="E34" s="916">
        <f>SUM(E35:E36)</f>
        <v>101758</v>
      </c>
      <c r="F34" s="916">
        <f>SUM(F35:F36)</f>
        <v>101758</v>
      </c>
    </row>
    <row r="35" spans="1:6" s="801" customFormat="1" ht="21.75" customHeight="1" x14ac:dyDescent="0.2">
      <c r="A35" s="768" t="s">
        <v>80</v>
      </c>
      <c r="B35" s="917" t="s">
        <v>183</v>
      </c>
      <c r="C35" s="915" t="s">
        <v>184</v>
      </c>
      <c r="D35" s="916">
        <v>100000</v>
      </c>
      <c r="E35" s="916">
        <v>101758</v>
      </c>
      <c r="F35" s="916">
        <v>101758</v>
      </c>
    </row>
    <row r="36" spans="1:6" s="801" customFormat="1" ht="21.75" customHeight="1" x14ac:dyDescent="0.2">
      <c r="A36" s="768" t="s">
        <v>82</v>
      </c>
      <c r="B36" s="917" t="s">
        <v>186</v>
      </c>
      <c r="C36" s="915" t="s">
        <v>187</v>
      </c>
      <c r="D36" s="916"/>
      <c r="E36" s="916"/>
      <c r="F36" s="916">
        <f>SUM(D36:E36)</f>
        <v>0</v>
      </c>
    </row>
    <row r="37" spans="1:6" s="801" customFormat="1" ht="21.75" customHeight="1" x14ac:dyDescent="0.2">
      <c r="A37" s="768" t="s">
        <v>84</v>
      </c>
      <c r="B37" s="914" t="s">
        <v>434</v>
      </c>
      <c r="C37" s="831" t="s">
        <v>435</v>
      </c>
      <c r="D37" s="916">
        <f>SUM(D38:D39)</f>
        <v>66253068</v>
      </c>
      <c r="E37" s="916">
        <f t="shared" ref="E37:F37" si="2">SUM(E38:E39)</f>
        <v>65164768</v>
      </c>
      <c r="F37" s="916">
        <f t="shared" si="2"/>
        <v>57670815</v>
      </c>
    </row>
    <row r="38" spans="1:6" s="801" customFormat="1" ht="21.75" customHeight="1" x14ac:dyDescent="0.2">
      <c r="A38" s="768"/>
      <c r="B38" s="918" t="s">
        <v>510</v>
      </c>
      <c r="C38" s="837" t="s">
        <v>435</v>
      </c>
      <c r="D38" s="919"/>
      <c r="E38" s="919"/>
      <c r="F38" s="919"/>
    </row>
    <row r="39" spans="1:6" s="801" customFormat="1" ht="21.75" customHeight="1" x14ac:dyDescent="0.2">
      <c r="A39" s="774"/>
      <c r="B39" s="920" t="s">
        <v>511</v>
      </c>
      <c r="C39" s="839" t="s">
        <v>435</v>
      </c>
      <c r="D39" s="921">
        <v>66253068</v>
      </c>
      <c r="E39" s="921">
        <v>65164768</v>
      </c>
      <c r="F39" s="921">
        <v>57670815</v>
      </c>
    </row>
    <row r="40" spans="1:6" s="801" customFormat="1" ht="21.75" customHeight="1" x14ac:dyDescent="0.2">
      <c r="A40" s="843" t="s">
        <v>87</v>
      </c>
      <c r="B40" s="912" t="s">
        <v>436</v>
      </c>
      <c r="C40" s="844" t="s">
        <v>437</v>
      </c>
      <c r="D40" s="847">
        <f>SUM(D34+D37)</f>
        <v>66353068</v>
      </c>
      <c r="E40" s="847">
        <f>SUM(E34+E37)</f>
        <v>65266526</v>
      </c>
      <c r="F40" s="847">
        <f>SUM(F34+F37)</f>
        <v>57772573</v>
      </c>
    </row>
    <row r="41" spans="1:6" s="801" customFormat="1" ht="21.75" customHeight="1" x14ac:dyDescent="0.2">
      <c r="A41" s="780" t="s">
        <v>91</v>
      </c>
      <c r="B41" s="912" t="s">
        <v>513</v>
      </c>
      <c r="C41" s="844" t="s">
        <v>190</v>
      </c>
      <c r="D41" s="847">
        <f>D40</f>
        <v>66353068</v>
      </c>
      <c r="E41" s="847">
        <f t="shared" ref="E41:F41" si="3">E40</f>
        <v>65266526</v>
      </c>
      <c r="F41" s="847">
        <f t="shared" si="3"/>
        <v>57772573</v>
      </c>
    </row>
    <row r="42" spans="1:6" s="801" customFormat="1" ht="21.75" customHeight="1" x14ac:dyDescent="0.2">
      <c r="A42" s="780" t="s">
        <v>94</v>
      </c>
      <c r="B42" s="912" t="s">
        <v>439</v>
      </c>
      <c r="C42" s="848"/>
      <c r="D42" s="847">
        <f>D33+D41</f>
        <v>66353068</v>
      </c>
      <c r="E42" s="847">
        <f>E33+E41</f>
        <v>65270050</v>
      </c>
      <c r="F42" s="847">
        <f>F33+F41</f>
        <v>57776097</v>
      </c>
    </row>
    <row r="43" spans="1:6" s="801" customFormat="1" ht="15" customHeight="1" x14ac:dyDescent="0.2">
      <c r="A43" s="849"/>
      <c r="B43" s="850"/>
      <c r="C43" s="851"/>
      <c r="D43" s="852"/>
      <c r="E43" s="852"/>
      <c r="F43" s="852"/>
    </row>
    <row r="44" spans="1:6" s="801" customFormat="1" ht="15" customHeight="1" x14ac:dyDescent="0.2">
      <c r="A44" s="1029" t="s">
        <v>440</v>
      </c>
      <c r="B44" s="1029"/>
      <c r="C44" s="1029"/>
      <c r="D44" s="1029"/>
      <c r="E44" s="1029"/>
      <c r="F44" s="853"/>
    </row>
    <row r="45" spans="1:6" s="801" customFormat="1" ht="38.25" customHeight="1" x14ac:dyDescent="0.2">
      <c r="A45" s="491" t="s">
        <v>359</v>
      </c>
      <c r="B45" s="491" t="s">
        <v>258</v>
      </c>
      <c r="C45" s="854" t="s">
        <v>405</v>
      </c>
      <c r="D45" s="491" t="s">
        <v>482</v>
      </c>
      <c r="E45" s="491" t="s">
        <v>720</v>
      </c>
      <c r="F45" s="491" t="s">
        <v>721</v>
      </c>
    </row>
    <row r="46" spans="1:6" s="801" customFormat="1" ht="15" customHeight="1" x14ac:dyDescent="0.2">
      <c r="A46" s="855" t="s">
        <v>5</v>
      </c>
      <c r="B46" s="855" t="s">
        <v>6</v>
      </c>
      <c r="C46" s="855"/>
      <c r="D46" s="855" t="s">
        <v>8</v>
      </c>
      <c r="E46" s="855" t="s">
        <v>259</v>
      </c>
      <c r="F46" s="855" t="s">
        <v>406</v>
      </c>
    </row>
    <row r="47" spans="1:6" s="801" customFormat="1" ht="24.75" customHeight="1" x14ac:dyDescent="0.2">
      <c r="A47" s="922" t="s">
        <v>9</v>
      </c>
      <c r="B47" s="923" t="s">
        <v>195</v>
      </c>
      <c r="C47" s="924" t="s">
        <v>196</v>
      </c>
      <c r="D47" s="925">
        <v>50820716</v>
      </c>
      <c r="E47" s="925">
        <v>49420466</v>
      </c>
      <c r="F47" s="925">
        <v>46722696</v>
      </c>
    </row>
    <row r="48" spans="1:6" s="801" customFormat="1" ht="24.75" customHeight="1" x14ac:dyDescent="0.2">
      <c r="A48" s="926" t="s">
        <v>12</v>
      </c>
      <c r="B48" s="927" t="s">
        <v>197</v>
      </c>
      <c r="C48" s="928" t="s">
        <v>198</v>
      </c>
      <c r="D48" s="929">
        <v>9945140</v>
      </c>
      <c r="E48" s="929">
        <v>10257090</v>
      </c>
      <c r="F48" s="925">
        <v>8814504</v>
      </c>
    </row>
    <row r="49" spans="1:6" s="801" customFormat="1" ht="24.75" customHeight="1" x14ac:dyDescent="0.2">
      <c r="A49" s="926" t="s">
        <v>15</v>
      </c>
      <c r="B49" s="927" t="s">
        <v>199</v>
      </c>
      <c r="C49" s="928" t="s">
        <v>200</v>
      </c>
      <c r="D49" s="929">
        <v>5087212</v>
      </c>
      <c r="E49" s="929">
        <v>5092494</v>
      </c>
      <c r="F49" s="925">
        <v>1542776</v>
      </c>
    </row>
    <row r="50" spans="1:6" s="801" customFormat="1" ht="24.75" customHeight="1" x14ac:dyDescent="0.2">
      <c r="A50" s="926" t="s">
        <v>18</v>
      </c>
      <c r="B50" s="927" t="s">
        <v>201</v>
      </c>
      <c r="C50" s="928" t="s">
        <v>202</v>
      </c>
      <c r="D50" s="929"/>
      <c r="E50" s="929"/>
      <c r="F50" s="925">
        <f>SUM(D50:E50)</f>
        <v>0</v>
      </c>
    </row>
    <row r="51" spans="1:6" s="801" customFormat="1" ht="24.75" customHeight="1" x14ac:dyDescent="0.2">
      <c r="A51" s="926" t="s">
        <v>21</v>
      </c>
      <c r="B51" s="927" t="s">
        <v>203</v>
      </c>
      <c r="C51" s="928" t="s">
        <v>204</v>
      </c>
      <c r="D51" s="929"/>
      <c r="E51" s="929"/>
      <c r="F51" s="925">
        <f>SUM(D51:E51)</f>
        <v>0</v>
      </c>
    </row>
    <row r="52" spans="1:6" s="762" customFormat="1" ht="24.75" customHeight="1" x14ac:dyDescent="0.2">
      <c r="A52" s="930" t="s">
        <v>24</v>
      </c>
      <c r="B52" s="931" t="s">
        <v>441</v>
      </c>
      <c r="C52" s="932" t="s">
        <v>221</v>
      </c>
      <c r="D52" s="933">
        <f>SUM(D47:D51)</f>
        <v>65853068</v>
      </c>
      <c r="E52" s="933">
        <f>SUM(E47:E51)</f>
        <v>64770050</v>
      </c>
      <c r="F52" s="933">
        <f>SUM(F47:F51)</f>
        <v>57079976</v>
      </c>
    </row>
    <row r="53" spans="1:6" s="876" customFormat="1" ht="24.75" customHeight="1" x14ac:dyDescent="0.2">
      <c r="A53" s="926" t="s">
        <v>27</v>
      </c>
      <c r="B53" s="927" t="s">
        <v>442</v>
      </c>
      <c r="C53" s="928" t="s">
        <v>223</v>
      </c>
      <c r="D53" s="929">
        <v>500000</v>
      </c>
      <c r="E53" s="929">
        <v>500000</v>
      </c>
      <c r="F53" s="929">
        <v>252095</v>
      </c>
    </row>
    <row r="54" spans="1:6" ht="24.75" customHeight="1" x14ac:dyDescent="0.2">
      <c r="A54" s="926" t="s">
        <v>30</v>
      </c>
      <c r="B54" s="927" t="s">
        <v>224</v>
      </c>
      <c r="C54" s="928" t="s">
        <v>225</v>
      </c>
      <c r="D54" s="929"/>
      <c r="E54" s="929"/>
      <c r="F54" s="929"/>
    </row>
    <row r="55" spans="1:6" ht="24.75" customHeight="1" x14ac:dyDescent="0.2">
      <c r="A55" s="926" t="s">
        <v>33</v>
      </c>
      <c r="B55" s="927" t="s">
        <v>443</v>
      </c>
      <c r="C55" s="928" t="s">
        <v>227</v>
      </c>
      <c r="D55" s="929"/>
      <c r="E55" s="929"/>
      <c r="F55" s="929">
        <f>SUM(D55:E55)</f>
        <v>0</v>
      </c>
    </row>
    <row r="56" spans="1:6" ht="24.75" customHeight="1" x14ac:dyDescent="0.2">
      <c r="A56" s="934" t="s">
        <v>36</v>
      </c>
      <c r="B56" s="935" t="s">
        <v>444</v>
      </c>
      <c r="C56" s="936" t="s">
        <v>239</v>
      </c>
      <c r="D56" s="937">
        <f>SUM(D53:D55)</f>
        <v>500000</v>
      </c>
      <c r="E56" s="937">
        <f>SUM(E53:E55)</f>
        <v>500000</v>
      </c>
      <c r="F56" s="933">
        <f>SUM(F53:F55)</f>
        <v>252095</v>
      </c>
    </row>
    <row r="57" spans="1:6" ht="24.75" customHeight="1" x14ac:dyDescent="0.2">
      <c r="A57" s="938" t="s">
        <v>37</v>
      </c>
      <c r="B57" s="939" t="s">
        <v>445</v>
      </c>
      <c r="C57" s="940" t="s">
        <v>446</v>
      </c>
      <c r="D57" s="941">
        <f>D52+D56</f>
        <v>66353068</v>
      </c>
      <c r="E57" s="941">
        <f>E52+E56</f>
        <v>65270050</v>
      </c>
      <c r="F57" s="941">
        <f>F52+F56</f>
        <v>57332071</v>
      </c>
    </row>
    <row r="58" spans="1:6" ht="24.75" customHeight="1" x14ac:dyDescent="0.2">
      <c r="A58" s="924" t="s">
        <v>38</v>
      </c>
      <c r="B58" s="942" t="s">
        <v>447</v>
      </c>
      <c r="C58" s="943" t="s">
        <v>448</v>
      </c>
      <c r="D58" s="944"/>
      <c r="E58" s="944"/>
      <c r="F58" s="944">
        <f>SUM(D58:E58)</f>
        <v>0</v>
      </c>
    </row>
    <row r="59" spans="1:6" ht="24.75" customHeight="1" x14ac:dyDescent="0.2">
      <c r="A59" s="940" t="s">
        <v>42</v>
      </c>
      <c r="B59" s="939" t="s">
        <v>512</v>
      </c>
      <c r="C59" s="940" t="s">
        <v>251</v>
      </c>
      <c r="D59" s="941">
        <f>SUM(D58:D58)</f>
        <v>0</v>
      </c>
      <c r="E59" s="941">
        <f>SUM(E58:E58)</f>
        <v>0</v>
      </c>
      <c r="F59" s="941">
        <f>SUM(F58:F58)</f>
        <v>0</v>
      </c>
    </row>
    <row r="60" spans="1:6" ht="24.75" customHeight="1" x14ac:dyDescent="0.2">
      <c r="A60" s="945" t="s">
        <v>44</v>
      </c>
      <c r="B60" s="946" t="s">
        <v>449</v>
      </c>
      <c r="C60" s="940" t="s">
        <v>253</v>
      </c>
      <c r="D60" s="947">
        <f>SUM(D57+D59)</f>
        <v>66353068</v>
      </c>
      <c r="E60" s="947">
        <f>SUM(E57+E59)</f>
        <v>65270050</v>
      </c>
      <c r="F60" s="947">
        <f>SUM(F57+F59)</f>
        <v>57332071</v>
      </c>
    </row>
    <row r="61" spans="1:6" ht="12" customHeight="1" x14ac:dyDescent="0.2">
      <c r="A61" s="901"/>
      <c r="B61" s="902"/>
      <c r="C61" s="903"/>
      <c r="D61" s="903"/>
      <c r="E61" s="903"/>
      <c r="F61" s="903"/>
    </row>
    <row r="62" spans="1:6" ht="12" customHeight="1" x14ac:dyDescent="0.2">
      <c r="A62" s="901"/>
      <c r="B62" s="902"/>
      <c r="C62" s="903"/>
      <c r="D62" s="903"/>
      <c r="E62" s="903"/>
      <c r="F62" s="903"/>
    </row>
    <row r="63" spans="1:6" x14ac:dyDescent="0.2">
      <c r="A63" s="948"/>
      <c r="B63" s="949"/>
      <c r="C63" s="949"/>
      <c r="F63" s="609"/>
    </row>
    <row r="64" spans="1:6" x14ac:dyDescent="0.2">
      <c r="A64" s="948"/>
      <c r="B64" s="949"/>
      <c r="C64" s="949"/>
    </row>
    <row r="65" spans="1:3" x14ac:dyDescent="0.2">
      <c r="A65" s="948"/>
      <c r="B65" s="949"/>
      <c r="C65" s="949"/>
    </row>
  </sheetData>
  <mergeCells count="3">
    <mergeCell ref="A1:F1"/>
    <mergeCell ref="A5:F5"/>
    <mergeCell ref="A44:E44"/>
  </mergeCells>
  <pageMargins left="0.7" right="0.7" top="0.75" bottom="0.75" header="0.3" footer="0.3"/>
  <pageSetup paperSize="9" scale="74" orientation="portrait" r:id="rId1"/>
  <headerFooter>
    <oddHeader>&amp;R12. melléklet a ....../2019. (......) önkormányzati rendelethez</oddHeader>
  </headerFooter>
  <rowBreaks count="1" manualBreakCount="1">
    <brk id="42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26"/>
  <sheetViews>
    <sheetView zoomScaleNormal="100" workbookViewId="0">
      <selection activeCell="C7" sqref="C7"/>
    </sheetView>
  </sheetViews>
  <sheetFormatPr defaultRowHeight="15.75" x14ac:dyDescent="0.25"/>
  <cols>
    <col min="1" max="1" width="5.5" style="83" customWidth="1"/>
    <col min="2" max="2" width="28.83203125" style="82" customWidth="1"/>
    <col min="3" max="14" width="11.33203125" style="82" customWidth="1"/>
    <col min="15" max="15" width="11.33203125" style="83" customWidth="1"/>
    <col min="16" max="17" width="9.33203125" style="82"/>
    <col min="18" max="18" width="13.33203125" style="82" bestFit="1" customWidth="1"/>
    <col min="19" max="256" width="9.33203125" style="82"/>
    <col min="257" max="257" width="5.5" style="82" customWidth="1"/>
    <col min="258" max="258" width="28.83203125" style="82" customWidth="1"/>
    <col min="259" max="271" width="11.33203125" style="82" customWidth="1"/>
    <col min="272" max="512" width="9.33203125" style="82"/>
    <col min="513" max="513" width="5.5" style="82" customWidth="1"/>
    <col min="514" max="514" width="28.83203125" style="82" customWidth="1"/>
    <col min="515" max="527" width="11.33203125" style="82" customWidth="1"/>
    <col min="528" max="768" width="9.33203125" style="82"/>
    <col min="769" max="769" width="5.5" style="82" customWidth="1"/>
    <col min="770" max="770" width="28.83203125" style="82" customWidth="1"/>
    <col min="771" max="783" width="11.33203125" style="82" customWidth="1"/>
    <col min="784" max="1024" width="9.33203125" style="82"/>
    <col min="1025" max="1025" width="5.5" style="82" customWidth="1"/>
    <col min="1026" max="1026" width="28.83203125" style="82" customWidth="1"/>
    <col min="1027" max="1039" width="11.33203125" style="82" customWidth="1"/>
    <col min="1040" max="1280" width="9.33203125" style="82"/>
    <col min="1281" max="1281" width="5.5" style="82" customWidth="1"/>
    <col min="1282" max="1282" width="28.83203125" style="82" customWidth="1"/>
    <col min="1283" max="1295" width="11.33203125" style="82" customWidth="1"/>
    <col min="1296" max="1536" width="9.33203125" style="82"/>
    <col min="1537" max="1537" width="5.5" style="82" customWidth="1"/>
    <col min="1538" max="1538" width="28.83203125" style="82" customWidth="1"/>
    <col min="1539" max="1551" width="11.33203125" style="82" customWidth="1"/>
    <col min="1552" max="1792" width="9.33203125" style="82"/>
    <col min="1793" max="1793" width="5.5" style="82" customWidth="1"/>
    <col min="1794" max="1794" width="28.83203125" style="82" customWidth="1"/>
    <col min="1795" max="1807" width="11.33203125" style="82" customWidth="1"/>
    <col min="1808" max="2048" width="9.33203125" style="82"/>
    <col min="2049" max="2049" width="5.5" style="82" customWidth="1"/>
    <col min="2050" max="2050" width="28.83203125" style="82" customWidth="1"/>
    <col min="2051" max="2063" width="11.33203125" style="82" customWidth="1"/>
    <col min="2064" max="2304" width="9.33203125" style="82"/>
    <col min="2305" max="2305" width="5.5" style="82" customWidth="1"/>
    <col min="2306" max="2306" width="28.83203125" style="82" customWidth="1"/>
    <col min="2307" max="2319" width="11.33203125" style="82" customWidth="1"/>
    <col min="2320" max="2560" width="9.33203125" style="82"/>
    <col min="2561" max="2561" width="5.5" style="82" customWidth="1"/>
    <col min="2562" max="2562" width="28.83203125" style="82" customWidth="1"/>
    <col min="2563" max="2575" width="11.33203125" style="82" customWidth="1"/>
    <col min="2576" max="2816" width="9.33203125" style="82"/>
    <col min="2817" max="2817" width="5.5" style="82" customWidth="1"/>
    <col min="2818" max="2818" width="28.83203125" style="82" customWidth="1"/>
    <col min="2819" max="2831" width="11.33203125" style="82" customWidth="1"/>
    <col min="2832" max="3072" width="9.33203125" style="82"/>
    <col min="3073" max="3073" width="5.5" style="82" customWidth="1"/>
    <col min="3074" max="3074" width="28.83203125" style="82" customWidth="1"/>
    <col min="3075" max="3087" width="11.33203125" style="82" customWidth="1"/>
    <col min="3088" max="3328" width="9.33203125" style="82"/>
    <col min="3329" max="3329" width="5.5" style="82" customWidth="1"/>
    <col min="3330" max="3330" width="28.83203125" style="82" customWidth="1"/>
    <col min="3331" max="3343" width="11.33203125" style="82" customWidth="1"/>
    <col min="3344" max="3584" width="9.33203125" style="82"/>
    <col min="3585" max="3585" width="5.5" style="82" customWidth="1"/>
    <col min="3586" max="3586" width="28.83203125" style="82" customWidth="1"/>
    <col min="3587" max="3599" width="11.33203125" style="82" customWidth="1"/>
    <col min="3600" max="3840" width="9.33203125" style="82"/>
    <col min="3841" max="3841" width="5.5" style="82" customWidth="1"/>
    <col min="3842" max="3842" width="28.83203125" style="82" customWidth="1"/>
    <col min="3843" max="3855" width="11.33203125" style="82" customWidth="1"/>
    <col min="3856" max="4096" width="9.33203125" style="82"/>
    <col min="4097" max="4097" width="5.5" style="82" customWidth="1"/>
    <col min="4098" max="4098" width="28.83203125" style="82" customWidth="1"/>
    <col min="4099" max="4111" width="11.33203125" style="82" customWidth="1"/>
    <col min="4112" max="4352" width="9.33203125" style="82"/>
    <col min="4353" max="4353" width="5.5" style="82" customWidth="1"/>
    <col min="4354" max="4354" width="28.83203125" style="82" customWidth="1"/>
    <col min="4355" max="4367" width="11.33203125" style="82" customWidth="1"/>
    <col min="4368" max="4608" width="9.33203125" style="82"/>
    <col min="4609" max="4609" width="5.5" style="82" customWidth="1"/>
    <col min="4610" max="4610" width="28.83203125" style="82" customWidth="1"/>
    <col min="4611" max="4623" width="11.33203125" style="82" customWidth="1"/>
    <col min="4624" max="4864" width="9.33203125" style="82"/>
    <col min="4865" max="4865" width="5.5" style="82" customWidth="1"/>
    <col min="4866" max="4866" width="28.83203125" style="82" customWidth="1"/>
    <col min="4867" max="4879" width="11.33203125" style="82" customWidth="1"/>
    <col min="4880" max="5120" width="9.33203125" style="82"/>
    <col min="5121" max="5121" width="5.5" style="82" customWidth="1"/>
    <col min="5122" max="5122" width="28.83203125" style="82" customWidth="1"/>
    <col min="5123" max="5135" width="11.33203125" style="82" customWidth="1"/>
    <col min="5136" max="5376" width="9.33203125" style="82"/>
    <col min="5377" max="5377" width="5.5" style="82" customWidth="1"/>
    <col min="5378" max="5378" width="28.83203125" style="82" customWidth="1"/>
    <col min="5379" max="5391" width="11.33203125" style="82" customWidth="1"/>
    <col min="5392" max="5632" width="9.33203125" style="82"/>
    <col min="5633" max="5633" width="5.5" style="82" customWidth="1"/>
    <col min="5634" max="5634" width="28.83203125" style="82" customWidth="1"/>
    <col min="5635" max="5647" width="11.33203125" style="82" customWidth="1"/>
    <col min="5648" max="5888" width="9.33203125" style="82"/>
    <col min="5889" max="5889" width="5.5" style="82" customWidth="1"/>
    <col min="5890" max="5890" width="28.83203125" style="82" customWidth="1"/>
    <col min="5891" max="5903" width="11.33203125" style="82" customWidth="1"/>
    <col min="5904" max="6144" width="9.33203125" style="82"/>
    <col min="6145" max="6145" width="5.5" style="82" customWidth="1"/>
    <col min="6146" max="6146" width="28.83203125" style="82" customWidth="1"/>
    <col min="6147" max="6159" width="11.33203125" style="82" customWidth="1"/>
    <col min="6160" max="6400" width="9.33203125" style="82"/>
    <col min="6401" max="6401" width="5.5" style="82" customWidth="1"/>
    <col min="6402" max="6402" width="28.83203125" style="82" customWidth="1"/>
    <col min="6403" max="6415" width="11.33203125" style="82" customWidth="1"/>
    <col min="6416" max="6656" width="9.33203125" style="82"/>
    <col min="6657" max="6657" width="5.5" style="82" customWidth="1"/>
    <col min="6658" max="6658" width="28.83203125" style="82" customWidth="1"/>
    <col min="6659" max="6671" width="11.33203125" style="82" customWidth="1"/>
    <col min="6672" max="6912" width="9.33203125" style="82"/>
    <col min="6913" max="6913" width="5.5" style="82" customWidth="1"/>
    <col min="6914" max="6914" width="28.83203125" style="82" customWidth="1"/>
    <col min="6915" max="6927" width="11.33203125" style="82" customWidth="1"/>
    <col min="6928" max="7168" width="9.33203125" style="82"/>
    <col min="7169" max="7169" width="5.5" style="82" customWidth="1"/>
    <col min="7170" max="7170" width="28.83203125" style="82" customWidth="1"/>
    <col min="7171" max="7183" width="11.33203125" style="82" customWidth="1"/>
    <col min="7184" max="7424" width="9.33203125" style="82"/>
    <col min="7425" max="7425" width="5.5" style="82" customWidth="1"/>
    <col min="7426" max="7426" width="28.83203125" style="82" customWidth="1"/>
    <col min="7427" max="7439" width="11.33203125" style="82" customWidth="1"/>
    <col min="7440" max="7680" width="9.33203125" style="82"/>
    <col min="7681" max="7681" width="5.5" style="82" customWidth="1"/>
    <col min="7682" max="7682" width="28.83203125" style="82" customWidth="1"/>
    <col min="7683" max="7695" width="11.33203125" style="82" customWidth="1"/>
    <col min="7696" max="7936" width="9.33203125" style="82"/>
    <col min="7937" max="7937" width="5.5" style="82" customWidth="1"/>
    <col min="7938" max="7938" width="28.83203125" style="82" customWidth="1"/>
    <col min="7939" max="7951" width="11.33203125" style="82" customWidth="1"/>
    <col min="7952" max="8192" width="9.33203125" style="82"/>
    <col min="8193" max="8193" width="5.5" style="82" customWidth="1"/>
    <col min="8194" max="8194" width="28.83203125" style="82" customWidth="1"/>
    <col min="8195" max="8207" width="11.33203125" style="82" customWidth="1"/>
    <col min="8208" max="8448" width="9.33203125" style="82"/>
    <col min="8449" max="8449" width="5.5" style="82" customWidth="1"/>
    <col min="8450" max="8450" width="28.83203125" style="82" customWidth="1"/>
    <col min="8451" max="8463" width="11.33203125" style="82" customWidth="1"/>
    <col min="8464" max="8704" width="9.33203125" style="82"/>
    <col min="8705" max="8705" width="5.5" style="82" customWidth="1"/>
    <col min="8706" max="8706" width="28.83203125" style="82" customWidth="1"/>
    <col min="8707" max="8719" width="11.33203125" style="82" customWidth="1"/>
    <col min="8720" max="8960" width="9.33203125" style="82"/>
    <col min="8961" max="8961" width="5.5" style="82" customWidth="1"/>
    <col min="8962" max="8962" width="28.83203125" style="82" customWidth="1"/>
    <col min="8963" max="8975" width="11.33203125" style="82" customWidth="1"/>
    <col min="8976" max="9216" width="9.33203125" style="82"/>
    <col min="9217" max="9217" width="5.5" style="82" customWidth="1"/>
    <col min="9218" max="9218" width="28.83203125" style="82" customWidth="1"/>
    <col min="9219" max="9231" width="11.33203125" style="82" customWidth="1"/>
    <col min="9232" max="9472" width="9.33203125" style="82"/>
    <col min="9473" max="9473" width="5.5" style="82" customWidth="1"/>
    <col min="9474" max="9474" width="28.83203125" style="82" customWidth="1"/>
    <col min="9475" max="9487" width="11.33203125" style="82" customWidth="1"/>
    <col min="9488" max="9728" width="9.33203125" style="82"/>
    <col min="9729" max="9729" width="5.5" style="82" customWidth="1"/>
    <col min="9730" max="9730" width="28.83203125" style="82" customWidth="1"/>
    <col min="9731" max="9743" width="11.33203125" style="82" customWidth="1"/>
    <col min="9744" max="9984" width="9.33203125" style="82"/>
    <col min="9985" max="9985" width="5.5" style="82" customWidth="1"/>
    <col min="9986" max="9986" width="28.83203125" style="82" customWidth="1"/>
    <col min="9987" max="9999" width="11.33203125" style="82" customWidth="1"/>
    <col min="10000" max="10240" width="9.33203125" style="82"/>
    <col min="10241" max="10241" width="5.5" style="82" customWidth="1"/>
    <col min="10242" max="10242" width="28.83203125" style="82" customWidth="1"/>
    <col min="10243" max="10255" width="11.33203125" style="82" customWidth="1"/>
    <col min="10256" max="10496" width="9.33203125" style="82"/>
    <col min="10497" max="10497" width="5.5" style="82" customWidth="1"/>
    <col min="10498" max="10498" width="28.83203125" style="82" customWidth="1"/>
    <col min="10499" max="10511" width="11.33203125" style="82" customWidth="1"/>
    <col min="10512" max="10752" width="9.33203125" style="82"/>
    <col min="10753" max="10753" width="5.5" style="82" customWidth="1"/>
    <col min="10754" max="10754" width="28.83203125" style="82" customWidth="1"/>
    <col min="10755" max="10767" width="11.33203125" style="82" customWidth="1"/>
    <col min="10768" max="11008" width="9.33203125" style="82"/>
    <col min="11009" max="11009" width="5.5" style="82" customWidth="1"/>
    <col min="11010" max="11010" width="28.83203125" style="82" customWidth="1"/>
    <col min="11011" max="11023" width="11.33203125" style="82" customWidth="1"/>
    <col min="11024" max="11264" width="9.33203125" style="82"/>
    <col min="11265" max="11265" width="5.5" style="82" customWidth="1"/>
    <col min="11266" max="11266" width="28.83203125" style="82" customWidth="1"/>
    <col min="11267" max="11279" width="11.33203125" style="82" customWidth="1"/>
    <col min="11280" max="11520" width="9.33203125" style="82"/>
    <col min="11521" max="11521" width="5.5" style="82" customWidth="1"/>
    <col min="11522" max="11522" width="28.83203125" style="82" customWidth="1"/>
    <col min="11523" max="11535" width="11.33203125" style="82" customWidth="1"/>
    <col min="11536" max="11776" width="9.33203125" style="82"/>
    <col min="11777" max="11777" width="5.5" style="82" customWidth="1"/>
    <col min="11778" max="11778" width="28.83203125" style="82" customWidth="1"/>
    <col min="11779" max="11791" width="11.33203125" style="82" customWidth="1"/>
    <col min="11792" max="12032" width="9.33203125" style="82"/>
    <col min="12033" max="12033" width="5.5" style="82" customWidth="1"/>
    <col min="12034" max="12034" width="28.83203125" style="82" customWidth="1"/>
    <col min="12035" max="12047" width="11.33203125" style="82" customWidth="1"/>
    <col min="12048" max="12288" width="9.33203125" style="82"/>
    <col min="12289" max="12289" width="5.5" style="82" customWidth="1"/>
    <col min="12290" max="12290" width="28.83203125" style="82" customWidth="1"/>
    <col min="12291" max="12303" width="11.33203125" style="82" customWidth="1"/>
    <col min="12304" max="12544" width="9.33203125" style="82"/>
    <col min="12545" max="12545" width="5.5" style="82" customWidth="1"/>
    <col min="12546" max="12546" width="28.83203125" style="82" customWidth="1"/>
    <col min="12547" max="12559" width="11.33203125" style="82" customWidth="1"/>
    <col min="12560" max="12800" width="9.33203125" style="82"/>
    <col min="12801" max="12801" width="5.5" style="82" customWidth="1"/>
    <col min="12802" max="12802" width="28.83203125" style="82" customWidth="1"/>
    <col min="12803" max="12815" width="11.33203125" style="82" customWidth="1"/>
    <col min="12816" max="13056" width="9.33203125" style="82"/>
    <col min="13057" max="13057" width="5.5" style="82" customWidth="1"/>
    <col min="13058" max="13058" width="28.83203125" style="82" customWidth="1"/>
    <col min="13059" max="13071" width="11.33203125" style="82" customWidth="1"/>
    <col min="13072" max="13312" width="9.33203125" style="82"/>
    <col min="13313" max="13313" width="5.5" style="82" customWidth="1"/>
    <col min="13314" max="13314" width="28.83203125" style="82" customWidth="1"/>
    <col min="13315" max="13327" width="11.33203125" style="82" customWidth="1"/>
    <col min="13328" max="13568" width="9.33203125" style="82"/>
    <col min="13569" max="13569" width="5.5" style="82" customWidth="1"/>
    <col min="13570" max="13570" width="28.83203125" style="82" customWidth="1"/>
    <col min="13571" max="13583" width="11.33203125" style="82" customWidth="1"/>
    <col min="13584" max="13824" width="9.33203125" style="82"/>
    <col min="13825" max="13825" width="5.5" style="82" customWidth="1"/>
    <col min="13826" max="13826" width="28.83203125" style="82" customWidth="1"/>
    <col min="13827" max="13839" width="11.33203125" style="82" customWidth="1"/>
    <col min="13840" max="14080" width="9.33203125" style="82"/>
    <col min="14081" max="14081" width="5.5" style="82" customWidth="1"/>
    <col min="14082" max="14082" width="28.83203125" style="82" customWidth="1"/>
    <col min="14083" max="14095" width="11.33203125" style="82" customWidth="1"/>
    <col min="14096" max="14336" width="9.33203125" style="82"/>
    <col min="14337" max="14337" width="5.5" style="82" customWidth="1"/>
    <col min="14338" max="14338" width="28.83203125" style="82" customWidth="1"/>
    <col min="14339" max="14351" width="11.33203125" style="82" customWidth="1"/>
    <col min="14352" max="14592" width="9.33203125" style="82"/>
    <col min="14593" max="14593" width="5.5" style="82" customWidth="1"/>
    <col min="14594" max="14594" width="28.83203125" style="82" customWidth="1"/>
    <col min="14595" max="14607" width="11.33203125" style="82" customWidth="1"/>
    <col min="14608" max="14848" width="9.33203125" style="82"/>
    <col min="14849" max="14849" width="5.5" style="82" customWidth="1"/>
    <col min="14850" max="14850" width="28.83203125" style="82" customWidth="1"/>
    <col min="14851" max="14863" width="11.33203125" style="82" customWidth="1"/>
    <col min="14864" max="15104" width="9.33203125" style="82"/>
    <col min="15105" max="15105" width="5.5" style="82" customWidth="1"/>
    <col min="15106" max="15106" width="28.83203125" style="82" customWidth="1"/>
    <col min="15107" max="15119" width="11.33203125" style="82" customWidth="1"/>
    <col min="15120" max="15360" width="9.33203125" style="82"/>
    <col min="15361" max="15361" width="5.5" style="82" customWidth="1"/>
    <col min="15362" max="15362" width="28.83203125" style="82" customWidth="1"/>
    <col min="15363" max="15375" width="11.33203125" style="82" customWidth="1"/>
    <col min="15376" max="15616" width="9.33203125" style="82"/>
    <col min="15617" max="15617" width="5.5" style="82" customWidth="1"/>
    <col min="15618" max="15618" width="28.83203125" style="82" customWidth="1"/>
    <col min="15619" max="15631" width="11.33203125" style="82" customWidth="1"/>
    <col min="15632" max="15872" width="9.33203125" style="82"/>
    <col min="15873" max="15873" width="5.5" style="82" customWidth="1"/>
    <col min="15874" max="15874" width="28.83203125" style="82" customWidth="1"/>
    <col min="15875" max="15887" width="11.33203125" style="82" customWidth="1"/>
    <col min="15888" max="16128" width="9.33203125" style="82"/>
    <col min="16129" max="16129" width="5.5" style="82" customWidth="1"/>
    <col min="16130" max="16130" width="28.83203125" style="82" customWidth="1"/>
    <col min="16131" max="16143" width="11.33203125" style="82" customWidth="1"/>
    <col min="16144" max="16384" width="9.33203125" style="82"/>
  </cols>
  <sheetData>
    <row r="1" spans="1:15" ht="45.75" customHeight="1" x14ac:dyDescent="0.25">
      <c r="A1" s="1035" t="s">
        <v>693</v>
      </c>
      <c r="B1" s="1036"/>
      <c r="C1" s="1036"/>
      <c r="D1" s="1036"/>
      <c r="E1" s="1036"/>
      <c r="F1" s="1036"/>
      <c r="G1" s="1036"/>
      <c r="H1" s="1036"/>
      <c r="I1" s="1036"/>
      <c r="J1" s="1036"/>
      <c r="K1" s="1036"/>
      <c r="L1" s="1036"/>
      <c r="M1" s="1036"/>
      <c r="N1" s="1036"/>
      <c r="O1" s="1036"/>
    </row>
    <row r="2" spans="1:15" ht="12" customHeight="1" x14ac:dyDescent="0.25">
      <c r="N2" s="84"/>
      <c r="O2" s="85" t="s">
        <v>365</v>
      </c>
    </row>
    <row r="3" spans="1:15" s="83" customFormat="1" ht="31.5" customHeight="1" x14ac:dyDescent="0.25">
      <c r="A3" s="86" t="s">
        <v>359</v>
      </c>
      <c r="B3" s="87" t="s">
        <v>258</v>
      </c>
      <c r="C3" s="87" t="s">
        <v>450</v>
      </c>
      <c r="D3" s="87" t="s">
        <v>451</v>
      </c>
      <c r="E3" s="87" t="s">
        <v>452</v>
      </c>
      <c r="F3" s="87" t="s">
        <v>453</v>
      </c>
      <c r="G3" s="87" t="s">
        <v>454</v>
      </c>
      <c r="H3" s="87" t="s">
        <v>455</v>
      </c>
      <c r="I3" s="87" t="s">
        <v>456</v>
      </c>
      <c r="J3" s="87" t="s">
        <v>457</v>
      </c>
      <c r="K3" s="87" t="s">
        <v>458</v>
      </c>
      <c r="L3" s="87" t="s">
        <v>459</v>
      </c>
      <c r="M3" s="87" t="s">
        <v>460</v>
      </c>
      <c r="N3" s="87" t="s">
        <v>461</v>
      </c>
      <c r="O3" s="88" t="s">
        <v>462</v>
      </c>
    </row>
    <row r="4" spans="1:15" s="90" customFormat="1" ht="21" customHeight="1" x14ac:dyDescent="0.2">
      <c r="A4" s="89" t="s">
        <v>9</v>
      </c>
      <c r="B4" s="1037" t="s">
        <v>256</v>
      </c>
      <c r="C4" s="1037"/>
      <c r="D4" s="1037"/>
      <c r="E4" s="1037"/>
      <c r="F4" s="1037"/>
      <c r="G4" s="1037"/>
      <c r="H4" s="1037"/>
      <c r="I4" s="1037"/>
      <c r="J4" s="1037"/>
      <c r="K4" s="1037"/>
      <c r="L4" s="1037"/>
      <c r="M4" s="1037"/>
      <c r="N4" s="1037"/>
      <c r="O4" s="1038"/>
    </row>
    <row r="5" spans="1:15" s="95" customFormat="1" ht="21" customHeight="1" x14ac:dyDescent="0.2">
      <c r="A5" s="91" t="s">
        <v>12</v>
      </c>
      <c r="B5" s="92" t="s">
        <v>463</v>
      </c>
      <c r="C5" s="93">
        <f>'1.sz.mell. módosított'!D22/12</f>
        <v>28468284.5</v>
      </c>
      <c r="D5" s="93">
        <f>C5</f>
        <v>28468284.5</v>
      </c>
      <c r="E5" s="93">
        <f t="shared" ref="E5:N5" si="0">D5</f>
        <v>28468284.5</v>
      </c>
      <c r="F5" s="93">
        <f t="shared" si="0"/>
        <v>28468284.5</v>
      </c>
      <c r="G5" s="93">
        <f t="shared" si="0"/>
        <v>28468284.5</v>
      </c>
      <c r="H5" s="93">
        <f t="shared" si="0"/>
        <v>28468284.5</v>
      </c>
      <c r="I5" s="93">
        <f t="shared" si="0"/>
        <v>28468284.5</v>
      </c>
      <c r="J5" s="93">
        <f t="shared" si="0"/>
        <v>28468284.5</v>
      </c>
      <c r="K5" s="93">
        <f t="shared" si="0"/>
        <v>28468284.5</v>
      </c>
      <c r="L5" s="93">
        <f t="shared" si="0"/>
        <v>28468284.5</v>
      </c>
      <c r="M5" s="93">
        <f t="shared" si="0"/>
        <v>28468284.5</v>
      </c>
      <c r="N5" s="93">
        <f t="shared" si="0"/>
        <v>28468284.5</v>
      </c>
      <c r="O5" s="94">
        <f>SUM(C5:N5)</f>
        <v>341619414</v>
      </c>
    </row>
    <row r="6" spans="1:15" s="95" customFormat="1" ht="21" customHeight="1" x14ac:dyDescent="0.2">
      <c r="A6" s="96" t="s">
        <v>15</v>
      </c>
      <c r="B6" s="97" t="s">
        <v>464</v>
      </c>
      <c r="C6" s="98">
        <f>'1.sz.mell. módosított'!D31/12</f>
        <v>8210921.583333333</v>
      </c>
      <c r="D6" s="98">
        <f>C6</f>
        <v>8210921.583333333</v>
      </c>
      <c r="E6" s="98">
        <f t="shared" ref="E6:N6" si="1">D6</f>
        <v>8210921.583333333</v>
      </c>
      <c r="F6" s="98">
        <f t="shared" si="1"/>
        <v>8210921.583333333</v>
      </c>
      <c r="G6" s="98">
        <f t="shared" si="1"/>
        <v>8210921.583333333</v>
      </c>
      <c r="H6" s="98">
        <f t="shared" si="1"/>
        <v>8210921.583333333</v>
      </c>
      <c r="I6" s="98">
        <f t="shared" si="1"/>
        <v>8210921.583333333</v>
      </c>
      <c r="J6" s="98">
        <f t="shared" si="1"/>
        <v>8210921.583333333</v>
      </c>
      <c r="K6" s="98">
        <f t="shared" si="1"/>
        <v>8210921.583333333</v>
      </c>
      <c r="L6" s="98">
        <f t="shared" si="1"/>
        <v>8210921.583333333</v>
      </c>
      <c r="M6" s="98">
        <f t="shared" si="1"/>
        <v>8210921.583333333</v>
      </c>
      <c r="N6" s="98">
        <f t="shared" si="1"/>
        <v>8210921.583333333</v>
      </c>
      <c r="O6" s="99">
        <f>SUM(C6:N6)</f>
        <v>98531058.999999985</v>
      </c>
    </row>
    <row r="7" spans="1:15" s="95" customFormat="1" ht="21" customHeight="1" x14ac:dyDescent="0.2">
      <c r="A7" s="96" t="s">
        <v>18</v>
      </c>
      <c r="B7" s="100" t="s">
        <v>396</v>
      </c>
      <c r="C7" s="98">
        <f>('1.sz.mell. módosított'!D45+'1.sz.mell. módosított'!D57)/12</f>
        <v>8533166.666666666</v>
      </c>
      <c r="D7" s="98">
        <f>C7</f>
        <v>8533166.666666666</v>
      </c>
      <c r="E7" s="98">
        <f t="shared" ref="E7:N7" si="2">D7</f>
        <v>8533166.666666666</v>
      </c>
      <c r="F7" s="98">
        <f t="shared" si="2"/>
        <v>8533166.666666666</v>
      </c>
      <c r="G7" s="98">
        <f t="shared" si="2"/>
        <v>8533166.666666666</v>
      </c>
      <c r="H7" s="98">
        <f t="shared" si="2"/>
        <v>8533166.666666666</v>
      </c>
      <c r="I7" s="98">
        <f t="shared" si="2"/>
        <v>8533166.666666666</v>
      </c>
      <c r="J7" s="98">
        <f t="shared" si="2"/>
        <v>8533166.666666666</v>
      </c>
      <c r="K7" s="98">
        <f t="shared" si="2"/>
        <v>8533166.666666666</v>
      </c>
      <c r="L7" s="98">
        <f t="shared" si="2"/>
        <v>8533166.666666666</v>
      </c>
      <c r="M7" s="98">
        <f t="shared" si="2"/>
        <v>8533166.666666666</v>
      </c>
      <c r="N7" s="98">
        <f t="shared" si="2"/>
        <v>8533166.666666666</v>
      </c>
      <c r="O7" s="99">
        <f t="shared" ref="O7:O11" si="3">SUM(C7:N7)</f>
        <v>102398000.00000001</v>
      </c>
    </row>
    <row r="8" spans="1:15" s="95" customFormat="1" ht="21" customHeight="1" x14ac:dyDescent="0.2">
      <c r="A8" s="96" t="s">
        <v>21</v>
      </c>
      <c r="B8" s="100" t="s">
        <v>397</v>
      </c>
      <c r="C8" s="98"/>
      <c r="D8" s="98"/>
      <c r="E8" s="98">
        <v>240000</v>
      </c>
      <c r="F8" s="98"/>
      <c r="G8" s="98"/>
      <c r="H8" s="98">
        <v>10000000</v>
      </c>
      <c r="I8" s="98"/>
      <c r="J8" s="98">
        <v>3300000</v>
      </c>
      <c r="K8" s="98">
        <v>3300000</v>
      </c>
      <c r="L8" s="98"/>
      <c r="M8" s="98">
        <v>3400000</v>
      </c>
      <c r="N8" s="98"/>
      <c r="O8" s="99">
        <f t="shared" si="3"/>
        <v>20240000</v>
      </c>
    </row>
    <row r="9" spans="1:15" s="95" customFormat="1" ht="21" customHeight="1" x14ac:dyDescent="0.2">
      <c r="A9" s="96" t="s">
        <v>24</v>
      </c>
      <c r="B9" s="100" t="s">
        <v>465</v>
      </c>
      <c r="C9" s="98"/>
      <c r="D9" s="98"/>
      <c r="E9" s="98"/>
      <c r="F9" s="98"/>
      <c r="G9" s="98"/>
      <c r="H9" s="98"/>
      <c r="I9" s="98">
        <v>600000</v>
      </c>
      <c r="J9" s="98"/>
      <c r="K9" s="98"/>
      <c r="L9" s="98">
        <v>1600000</v>
      </c>
      <c r="M9" s="98"/>
      <c r="N9" s="98"/>
      <c r="O9" s="99">
        <f t="shared" si="3"/>
        <v>2200000</v>
      </c>
    </row>
    <row r="10" spans="1:15" s="95" customFormat="1" ht="21" customHeight="1" x14ac:dyDescent="0.2">
      <c r="A10" s="96" t="s">
        <v>27</v>
      </c>
      <c r="B10" s="100" t="s">
        <v>466</v>
      </c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9">
        <f t="shared" si="3"/>
        <v>0</v>
      </c>
    </row>
    <row r="11" spans="1:15" s="95" customFormat="1" ht="21" customHeight="1" x14ac:dyDescent="0.2">
      <c r="A11" s="101" t="s">
        <v>30</v>
      </c>
      <c r="B11" s="102" t="s">
        <v>467</v>
      </c>
      <c r="C11" s="103">
        <f>'1.sz.mell. módosított'!D76</f>
        <v>57180355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99">
        <f t="shared" si="3"/>
        <v>57180355</v>
      </c>
    </row>
    <row r="12" spans="1:15" s="90" customFormat="1" ht="21" customHeight="1" x14ac:dyDescent="0.2">
      <c r="A12" s="104" t="s">
        <v>33</v>
      </c>
      <c r="B12" s="105" t="s">
        <v>468</v>
      </c>
      <c r="C12" s="106">
        <f t="shared" ref="C12:N12" si="4">SUM(C5:C11)</f>
        <v>102392727.75</v>
      </c>
      <c r="D12" s="106">
        <f t="shared" si="4"/>
        <v>45212372.75</v>
      </c>
      <c r="E12" s="106">
        <f t="shared" si="4"/>
        <v>45452372.75</v>
      </c>
      <c r="F12" s="106">
        <f t="shared" si="4"/>
        <v>45212372.75</v>
      </c>
      <c r="G12" s="106">
        <f t="shared" si="4"/>
        <v>45212372.75</v>
      </c>
      <c r="H12" s="106">
        <f t="shared" si="4"/>
        <v>55212372.75</v>
      </c>
      <c r="I12" s="106">
        <f t="shared" si="4"/>
        <v>45812372.75</v>
      </c>
      <c r="J12" s="106">
        <f t="shared" si="4"/>
        <v>48512372.75</v>
      </c>
      <c r="K12" s="106">
        <f t="shared" si="4"/>
        <v>48512372.75</v>
      </c>
      <c r="L12" s="106">
        <f t="shared" si="4"/>
        <v>46812372.75</v>
      </c>
      <c r="M12" s="106">
        <f t="shared" si="4"/>
        <v>48612372.75</v>
      </c>
      <c r="N12" s="106">
        <f t="shared" si="4"/>
        <v>45212372.75</v>
      </c>
      <c r="O12" s="107">
        <f t="shared" ref="O12" si="5">SUM(C12:N12)</f>
        <v>622168828</v>
      </c>
    </row>
    <row r="13" spans="1:15" s="90" customFormat="1" ht="21" customHeight="1" x14ac:dyDescent="0.2">
      <c r="A13" s="89" t="s">
        <v>36</v>
      </c>
      <c r="B13" s="1037" t="s">
        <v>257</v>
      </c>
      <c r="C13" s="1037"/>
      <c r="D13" s="1037"/>
      <c r="E13" s="1037"/>
      <c r="F13" s="1037"/>
      <c r="G13" s="1037"/>
      <c r="H13" s="1037"/>
      <c r="I13" s="1037"/>
      <c r="J13" s="1037"/>
      <c r="K13" s="1037"/>
      <c r="L13" s="1037"/>
      <c r="M13" s="1037"/>
      <c r="N13" s="1037"/>
      <c r="O13" s="1038"/>
    </row>
    <row r="14" spans="1:15" s="95" customFormat="1" ht="21" customHeight="1" x14ac:dyDescent="0.2">
      <c r="A14" s="91" t="s">
        <v>37</v>
      </c>
      <c r="B14" s="92" t="s">
        <v>399</v>
      </c>
      <c r="C14" s="93">
        <f>'1.sz.mell. módosított'!D82/12</f>
        <v>18576717.583333332</v>
      </c>
      <c r="D14" s="93">
        <f>C14</f>
        <v>18576717.583333332</v>
      </c>
      <c r="E14" s="93">
        <f t="shared" ref="E14:N14" si="6">D14</f>
        <v>18576717.583333332</v>
      </c>
      <c r="F14" s="93">
        <f t="shared" si="6"/>
        <v>18576717.583333332</v>
      </c>
      <c r="G14" s="93">
        <f t="shared" si="6"/>
        <v>18576717.583333332</v>
      </c>
      <c r="H14" s="93">
        <f t="shared" si="6"/>
        <v>18576717.583333332</v>
      </c>
      <c r="I14" s="93">
        <f t="shared" si="6"/>
        <v>18576717.583333332</v>
      </c>
      <c r="J14" s="93">
        <f t="shared" si="6"/>
        <v>18576717.583333332</v>
      </c>
      <c r="K14" s="93">
        <f t="shared" si="6"/>
        <v>18576717.583333332</v>
      </c>
      <c r="L14" s="93">
        <f t="shared" si="6"/>
        <v>18576717.583333332</v>
      </c>
      <c r="M14" s="93">
        <f t="shared" si="6"/>
        <v>18576717.583333332</v>
      </c>
      <c r="N14" s="93">
        <f t="shared" si="6"/>
        <v>18576717.583333332</v>
      </c>
      <c r="O14" s="94">
        <f>SUM(C14:N14)</f>
        <v>222920611.00000003</v>
      </c>
    </row>
    <row r="15" spans="1:15" s="95" customFormat="1" ht="24" customHeight="1" x14ac:dyDescent="0.2">
      <c r="A15" s="96" t="s">
        <v>38</v>
      </c>
      <c r="B15" s="97" t="s">
        <v>197</v>
      </c>
      <c r="C15" s="98">
        <f>'1.sz.mell. módosított'!D83/12</f>
        <v>2946303.9166666665</v>
      </c>
      <c r="D15" s="98">
        <f t="shared" ref="D15:N19" si="7">C15</f>
        <v>2946303.9166666665</v>
      </c>
      <c r="E15" s="98">
        <f t="shared" si="7"/>
        <v>2946303.9166666665</v>
      </c>
      <c r="F15" s="98">
        <f t="shared" si="7"/>
        <v>2946303.9166666665</v>
      </c>
      <c r="G15" s="98">
        <f t="shared" si="7"/>
        <v>2946303.9166666665</v>
      </c>
      <c r="H15" s="98">
        <f t="shared" si="7"/>
        <v>2946303.9166666665</v>
      </c>
      <c r="I15" s="98">
        <f t="shared" si="7"/>
        <v>2946303.9166666665</v>
      </c>
      <c r="J15" s="98">
        <f t="shared" si="7"/>
        <v>2946303.9166666665</v>
      </c>
      <c r="K15" s="98">
        <f t="shared" si="7"/>
        <v>2946303.9166666665</v>
      </c>
      <c r="L15" s="98">
        <f t="shared" si="7"/>
        <v>2946303.9166666665</v>
      </c>
      <c r="M15" s="98">
        <f t="shared" si="7"/>
        <v>2946303.9166666665</v>
      </c>
      <c r="N15" s="98">
        <f t="shared" si="7"/>
        <v>2946303.9166666665</v>
      </c>
      <c r="O15" s="99">
        <f t="shared" ref="O15:O22" si="8">SUM(C15:N15)</f>
        <v>35355647.000000007</v>
      </c>
    </row>
    <row r="16" spans="1:15" s="95" customFormat="1" ht="21" customHeight="1" x14ac:dyDescent="0.2">
      <c r="A16" s="96" t="s">
        <v>40</v>
      </c>
      <c r="B16" s="100" t="s">
        <v>199</v>
      </c>
      <c r="C16" s="98">
        <f>'1.sz.mell. módosított'!D84/12</f>
        <v>16053795.833333334</v>
      </c>
      <c r="D16" s="98">
        <f t="shared" si="7"/>
        <v>16053795.833333334</v>
      </c>
      <c r="E16" s="98">
        <f t="shared" si="7"/>
        <v>16053795.833333334</v>
      </c>
      <c r="F16" s="98">
        <f t="shared" si="7"/>
        <v>16053795.833333334</v>
      </c>
      <c r="G16" s="98">
        <f t="shared" si="7"/>
        <v>16053795.833333334</v>
      </c>
      <c r="H16" s="98">
        <f t="shared" si="7"/>
        <v>16053795.833333334</v>
      </c>
      <c r="I16" s="98">
        <f t="shared" si="7"/>
        <v>16053795.833333334</v>
      </c>
      <c r="J16" s="98">
        <f t="shared" si="7"/>
        <v>16053795.833333334</v>
      </c>
      <c r="K16" s="98">
        <f t="shared" si="7"/>
        <v>16053795.833333334</v>
      </c>
      <c r="L16" s="98">
        <f t="shared" si="7"/>
        <v>16053795.833333334</v>
      </c>
      <c r="M16" s="98">
        <f t="shared" si="7"/>
        <v>16053795.833333334</v>
      </c>
      <c r="N16" s="98">
        <f t="shared" si="7"/>
        <v>16053795.833333334</v>
      </c>
      <c r="O16" s="99">
        <f t="shared" si="8"/>
        <v>192645550.00000003</v>
      </c>
    </row>
    <row r="17" spans="1:15" s="95" customFormat="1" ht="21" customHeight="1" x14ac:dyDescent="0.2">
      <c r="A17" s="96" t="s">
        <v>42</v>
      </c>
      <c r="B17" s="100" t="s">
        <v>201</v>
      </c>
      <c r="C17" s="98">
        <f>'1.sz.mell. módosított'!D85/12</f>
        <v>166666.66666666666</v>
      </c>
      <c r="D17" s="98">
        <f t="shared" si="7"/>
        <v>166666.66666666666</v>
      </c>
      <c r="E17" s="98">
        <f t="shared" si="7"/>
        <v>166666.66666666666</v>
      </c>
      <c r="F17" s="98">
        <f t="shared" si="7"/>
        <v>166666.66666666666</v>
      </c>
      <c r="G17" s="98">
        <f t="shared" si="7"/>
        <v>166666.66666666666</v>
      </c>
      <c r="H17" s="98">
        <f t="shared" si="7"/>
        <v>166666.66666666666</v>
      </c>
      <c r="I17" s="98">
        <f t="shared" si="7"/>
        <v>166666.66666666666</v>
      </c>
      <c r="J17" s="98">
        <f t="shared" si="7"/>
        <v>166666.66666666666</v>
      </c>
      <c r="K17" s="98">
        <f t="shared" si="7"/>
        <v>166666.66666666666</v>
      </c>
      <c r="L17" s="98">
        <f t="shared" si="7"/>
        <v>166666.66666666666</v>
      </c>
      <c r="M17" s="98">
        <f t="shared" si="7"/>
        <v>166666.66666666666</v>
      </c>
      <c r="N17" s="98">
        <f t="shared" si="7"/>
        <v>166666.66666666666</v>
      </c>
      <c r="O17" s="99">
        <f t="shared" si="8"/>
        <v>2000000.0000000002</v>
      </c>
    </row>
    <row r="18" spans="1:15" s="95" customFormat="1" ht="21" customHeight="1" x14ac:dyDescent="0.2">
      <c r="A18" s="96" t="s">
        <v>44</v>
      </c>
      <c r="B18" s="100" t="s">
        <v>203</v>
      </c>
      <c r="C18" s="98"/>
      <c r="D18" s="98">
        <v>893980</v>
      </c>
      <c r="E18" s="98">
        <f>5000000+888488</f>
        <v>5888488</v>
      </c>
      <c r="F18" s="98">
        <v>888488</v>
      </c>
      <c r="G18" s="98">
        <v>888488</v>
      </c>
      <c r="H18" s="98">
        <f>5400000+888488</f>
        <v>6288488</v>
      </c>
      <c r="I18" s="98">
        <v>888488.2</v>
      </c>
      <c r="J18" s="98">
        <v>888488.2</v>
      </c>
      <c r="K18" s="98">
        <f>1000000+888488</f>
        <v>1888488</v>
      </c>
      <c r="L18" s="98">
        <v>888488.2</v>
      </c>
      <c r="M18" s="98">
        <v>888488.2</v>
      </c>
      <c r="N18" s="98">
        <v>888488.2</v>
      </c>
      <c r="O18" s="99">
        <f t="shared" si="8"/>
        <v>21178860.999999996</v>
      </c>
    </row>
    <row r="19" spans="1:15" s="95" customFormat="1" ht="21" customHeight="1" x14ac:dyDescent="0.2">
      <c r="A19" s="96" t="s">
        <v>46</v>
      </c>
      <c r="B19" s="100" t="s">
        <v>222</v>
      </c>
      <c r="C19" s="98">
        <f>'1.sz.mell. módosított'!D97/12</f>
        <v>9449927.916666666</v>
      </c>
      <c r="D19" s="98">
        <f>C19</f>
        <v>9449927.916666666</v>
      </c>
      <c r="E19" s="98">
        <f t="shared" si="7"/>
        <v>9449927.916666666</v>
      </c>
      <c r="F19" s="98">
        <f t="shared" si="7"/>
        <v>9449927.916666666</v>
      </c>
      <c r="G19" s="98">
        <f>F19</f>
        <v>9449927.916666666</v>
      </c>
      <c r="H19" s="98">
        <f>F19</f>
        <v>9449927.916666666</v>
      </c>
      <c r="I19" s="98">
        <f t="shared" si="7"/>
        <v>9449927.916666666</v>
      </c>
      <c r="J19" s="98">
        <f t="shared" si="7"/>
        <v>9449927.916666666</v>
      </c>
      <c r="K19" s="98">
        <f t="shared" si="7"/>
        <v>9449927.916666666</v>
      </c>
      <c r="L19" s="98">
        <f t="shared" si="7"/>
        <v>9449927.916666666</v>
      </c>
      <c r="M19" s="98">
        <f t="shared" si="7"/>
        <v>9449927.916666666</v>
      </c>
      <c r="N19" s="98">
        <f t="shared" si="7"/>
        <v>9449927.916666666</v>
      </c>
      <c r="O19" s="99">
        <f>SUM(C19:N19)</f>
        <v>113399135.00000001</v>
      </c>
    </row>
    <row r="20" spans="1:15" s="95" customFormat="1" ht="21" customHeight="1" x14ac:dyDescent="0.2">
      <c r="A20" s="96" t="s">
        <v>48</v>
      </c>
      <c r="B20" s="97" t="s">
        <v>224</v>
      </c>
      <c r="C20" s="98">
        <f>'1.sz.mell. módosított'!D98/12</f>
        <v>2421972.3333333335</v>
      </c>
      <c r="D20" s="98">
        <f>C20</f>
        <v>2421972.3333333335</v>
      </c>
      <c r="E20" s="98">
        <f t="shared" ref="E20:M20" si="9">D20</f>
        <v>2421972.3333333335</v>
      </c>
      <c r="F20" s="98">
        <f t="shared" si="9"/>
        <v>2421972.3333333335</v>
      </c>
      <c r="G20" s="98">
        <f t="shared" si="9"/>
        <v>2421972.3333333335</v>
      </c>
      <c r="H20" s="98">
        <f t="shared" si="9"/>
        <v>2421972.3333333335</v>
      </c>
      <c r="I20" s="98">
        <f t="shared" si="9"/>
        <v>2421972.3333333335</v>
      </c>
      <c r="J20" s="98">
        <f t="shared" si="9"/>
        <v>2421972.3333333335</v>
      </c>
      <c r="K20" s="98">
        <f t="shared" si="9"/>
        <v>2421972.3333333335</v>
      </c>
      <c r="L20" s="98">
        <f t="shared" si="9"/>
        <v>2421972.3333333335</v>
      </c>
      <c r="M20" s="98">
        <f t="shared" si="9"/>
        <v>2421972.3333333335</v>
      </c>
      <c r="N20" s="98">
        <f>M20</f>
        <v>2421972.3333333335</v>
      </c>
      <c r="O20" s="99">
        <f t="shared" si="8"/>
        <v>29063667.999999996</v>
      </c>
    </row>
    <row r="21" spans="1:15" s="95" customFormat="1" ht="21" customHeight="1" x14ac:dyDescent="0.2">
      <c r="A21" s="96" t="s">
        <v>51</v>
      </c>
      <c r="B21" s="100" t="s">
        <v>226</v>
      </c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9">
        <f t="shared" si="8"/>
        <v>0</v>
      </c>
    </row>
    <row r="22" spans="1:15" s="95" customFormat="1" ht="21" customHeight="1" x14ac:dyDescent="0.2">
      <c r="A22" s="108" t="s">
        <v>61</v>
      </c>
      <c r="B22" s="109" t="s">
        <v>400</v>
      </c>
      <c r="C22" s="98">
        <f>'1.sz.mell. módosított'!D110</f>
        <v>5605355</v>
      </c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1">
        <f t="shared" si="8"/>
        <v>5605355</v>
      </c>
    </row>
    <row r="23" spans="1:15" s="90" customFormat="1" ht="21" customHeight="1" x14ac:dyDescent="0.2">
      <c r="A23" s="112" t="s">
        <v>63</v>
      </c>
      <c r="B23" s="105" t="s">
        <v>386</v>
      </c>
      <c r="C23" s="106">
        <f t="shared" ref="C23:N23" si="10">SUM(C14:C22)</f>
        <v>55220739.25</v>
      </c>
      <c r="D23" s="106">
        <f t="shared" si="10"/>
        <v>50509364.25</v>
      </c>
      <c r="E23" s="106">
        <f t="shared" si="10"/>
        <v>55503872.25</v>
      </c>
      <c r="F23" s="106">
        <f t="shared" si="10"/>
        <v>50503872.25</v>
      </c>
      <c r="G23" s="106">
        <f t="shared" si="10"/>
        <v>50503872.25</v>
      </c>
      <c r="H23" s="106">
        <f t="shared" si="10"/>
        <v>55903872.25</v>
      </c>
      <c r="I23" s="106">
        <f t="shared" si="10"/>
        <v>50503872.450000003</v>
      </c>
      <c r="J23" s="106">
        <f t="shared" si="10"/>
        <v>50503872.450000003</v>
      </c>
      <c r="K23" s="106">
        <f t="shared" si="10"/>
        <v>51503872.25</v>
      </c>
      <c r="L23" s="106">
        <f t="shared" si="10"/>
        <v>50503872.450000003</v>
      </c>
      <c r="M23" s="106">
        <f t="shared" si="10"/>
        <v>50503872.450000003</v>
      </c>
      <c r="N23" s="106">
        <f t="shared" si="10"/>
        <v>50503872.450000003</v>
      </c>
      <c r="O23" s="107">
        <f t="shared" ref="O23" si="11">SUM(C23:N23)</f>
        <v>622168827</v>
      </c>
    </row>
    <row r="24" spans="1:15" ht="21" customHeight="1" x14ac:dyDescent="0.25">
      <c r="A24" s="113" t="s">
        <v>65</v>
      </c>
      <c r="B24" s="114" t="s">
        <v>469</v>
      </c>
      <c r="C24" s="115">
        <f t="shared" ref="C24:M24" si="12">C12-C23</f>
        <v>47171988.5</v>
      </c>
      <c r="D24" s="115">
        <f t="shared" si="12"/>
        <v>-5296991.5</v>
      </c>
      <c r="E24" s="115">
        <f t="shared" si="12"/>
        <v>-10051499.5</v>
      </c>
      <c r="F24" s="115">
        <f t="shared" si="12"/>
        <v>-5291499.5</v>
      </c>
      <c r="G24" s="115">
        <f t="shared" si="12"/>
        <v>-5291499.5</v>
      </c>
      <c r="H24" s="115">
        <f t="shared" si="12"/>
        <v>-691499.5</v>
      </c>
      <c r="I24" s="115">
        <f t="shared" si="12"/>
        <v>-4691499.700000003</v>
      </c>
      <c r="J24" s="115">
        <f t="shared" si="12"/>
        <v>-1991499.700000003</v>
      </c>
      <c r="K24" s="115">
        <f>K12-K23-1</f>
        <v>-2991500.5</v>
      </c>
      <c r="L24" s="115">
        <f t="shared" si="12"/>
        <v>-3691499.700000003</v>
      </c>
      <c r="M24" s="115">
        <f t="shared" si="12"/>
        <v>-1891499.700000003</v>
      </c>
      <c r="N24" s="115">
        <f>N12-N23</f>
        <v>-5291499.700000003</v>
      </c>
      <c r="O24" s="116">
        <f>SUM(C24:N24)</f>
        <v>-1.4901161193847656E-8</v>
      </c>
    </row>
    <row r="25" spans="1:15" x14ac:dyDescent="0.25">
      <c r="A25" s="117"/>
    </row>
    <row r="26" spans="1:15" s="477" customFormat="1" ht="12.75" x14ac:dyDescent="0.2">
      <c r="A26" s="476"/>
      <c r="C26" s="478"/>
      <c r="D26" s="478"/>
      <c r="E26" s="478"/>
      <c r="F26" s="478"/>
      <c r="G26" s="478"/>
      <c r="H26" s="478"/>
      <c r="I26" s="478"/>
      <c r="J26" s="478"/>
      <c r="K26" s="478"/>
      <c r="L26" s="478"/>
      <c r="M26" s="478"/>
      <c r="N26" s="478"/>
      <c r="O26" s="476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>&amp;R&amp;"Times New Roman CE,Félkövér dőlt"&amp;11 13. melléklet a ....../2019. (......)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8"/>
  <sheetViews>
    <sheetView zoomScaleNormal="100" workbookViewId="0">
      <selection activeCell="I18" sqref="I18"/>
    </sheetView>
  </sheetViews>
  <sheetFormatPr defaultRowHeight="12.75" x14ac:dyDescent="0.2"/>
  <cols>
    <col min="1" max="1" width="5.83203125" style="157" customWidth="1"/>
    <col min="2" max="2" width="15.33203125" style="78" customWidth="1"/>
    <col min="3" max="4" width="9.5" style="78" customWidth="1"/>
    <col min="5" max="5" width="22.1640625" style="78" customWidth="1"/>
    <col min="6" max="7" width="9.33203125" style="78"/>
    <col min="8" max="8" width="23.5" style="78" customWidth="1"/>
    <col min="9" max="9" width="23.6640625" style="78" customWidth="1"/>
    <col min="10" max="10" width="9.33203125" style="78"/>
    <col min="11" max="11" width="13.5" style="78" customWidth="1"/>
    <col min="12" max="256" width="9.33203125" style="78"/>
    <col min="257" max="257" width="5.83203125" style="78" customWidth="1"/>
    <col min="258" max="258" width="54.83203125" style="78" customWidth="1"/>
    <col min="259" max="260" width="17.6640625" style="78" customWidth="1"/>
    <col min="261" max="512" width="9.33203125" style="78"/>
    <col min="513" max="513" width="5.83203125" style="78" customWidth="1"/>
    <col min="514" max="514" width="54.83203125" style="78" customWidth="1"/>
    <col min="515" max="516" width="17.6640625" style="78" customWidth="1"/>
    <col min="517" max="768" width="9.33203125" style="78"/>
    <col min="769" max="769" width="5.83203125" style="78" customWidth="1"/>
    <col min="770" max="770" width="54.83203125" style="78" customWidth="1"/>
    <col min="771" max="772" width="17.6640625" style="78" customWidth="1"/>
    <col min="773" max="1024" width="9.33203125" style="78"/>
    <col min="1025" max="1025" width="5.83203125" style="78" customWidth="1"/>
    <col min="1026" max="1026" width="54.83203125" style="78" customWidth="1"/>
    <col min="1027" max="1028" width="17.6640625" style="78" customWidth="1"/>
    <col min="1029" max="1280" width="9.33203125" style="78"/>
    <col min="1281" max="1281" width="5.83203125" style="78" customWidth="1"/>
    <col min="1282" max="1282" width="54.83203125" style="78" customWidth="1"/>
    <col min="1283" max="1284" width="17.6640625" style="78" customWidth="1"/>
    <col min="1285" max="1536" width="9.33203125" style="78"/>
    <col min="1537" max="1537" width="5.83203125" style="78" customWidth="1"/>
    <col min="1538" max="1538" width="54.83203125" style="78" customWidth="1"/>
    <col min="1539" max="1540" width="17.6640625" style="78" customWidth="1"/>
    <col min="1541" max="1792" width="9.33203125" style="78"/>
    <col min="1793" max="1793" width="5.83203125" style="78" customWidth="1"/>
    <col min="1794" max="1794" width="54.83203125" style="78" customWidth="1"/>
    <col min="1795" max="1796" width="17.6640625" style="78" customWidth="1"/>
    <col min="1797" max="2048" width="9.33203125" style="78"/>
    <col min="2049" max="2049" width="5.83203125" style="78" customWidth="1"/>
    <col min="2050" max="2050" width="54.83203125" style="78" customWidth="1"/>
    <col min="2051" max="2052" width="17.6640625" style="78" customWidth="1"/>
    <col min="2053" max="2304" width="9.33203125" style="78"/>
    <col min="2305" max="2305" width="5.83203125" style="78" customWidth="1"/>
    <col min="2306" max="2306" width="54.83203125" style="78" customWidth="1"/>
    <col min="2307" max="2308" width="17.6640625" style="78" customWidth="1"/>
    <col min="2309" max="2560" width="9.33203125" style="78"/>
    <col min="2561" max="2561" width="5.83203125" style="78" customWidth="1"/>
    <col min="2562" max="2562" width="54.83203125" style="78" customWidth="1"/>
    <col min="2563" max="2564" width="17.6640625" style="78" customWidth="1"/>
    <col min="2565" max="2816" width="9.33203125" style="78"/>
    <col min="2817" max="2817" width="5.83203125" style="78" customWidth="1"/>
    <col min="2818" max="2818" width="54.83203125" style="78" customWidth="1"/>
    <col min="2819" max="2820" width="17.6640625" style="78" customWidth="1"/>
    <col min="2821" max="3072" width="9.33203125" style="78"/>
    <col min="3073" max="3073" width="5.83203125" style="78" customWidth="1"/>
    <col min="3074" max="3074" width="54.83203125" style="78" customWidth="1"/>
    <col min="3075" max="3076" width="17.6640625" style="78" customWidth="1"/>
    <col min="3077" max="3328" width="9.33203125" style="78"/>
    <col min="3329" max="3329" width="5.83203125" style="78" customWidth="1"/>
    <col min="3330" max="3330" width="54.83203125" style="78" customWidth="1"/>
    <col min="3331" max="3332" width="17.6640625" style="78" customWidth="1"/>
    <col min="3333" max="3584" width="9.33203125" style="78"/>
    <col min="3585" max="3585" width="5.83203125" style="78" customWidth="1"/>
    <col min="3586" max="3586" width="54.83203125" style="78" customWidth="1"/>
    <col min="3587" max="3588" width="17.6640625" style="78" customWidth="1"/>
    <col min="3589" max="3840" width="9.33203125" style="78"/>
    <col min="3841" max="3841" width="5.83203125" style="78" customWidth="1"/>
    <col min="3842" max="3842" width="54.83203125" style="78" customWidth="1"/>
    <col min="3843" max="3844" width="17.6640625" style="78" customWidth="1"/>
    <col min="3845" max="4096" width="9.33203125" style="78"/>
    <col min="4097" max="4097" width="5.83203125" style="78" customWidth="1"/>
    <col min="4098" max="4098" width="54.83203125" style="78" customWidth="1"/>
    <col min="4099" max="4100" width="17.6640625" style="78" customWidth="1"/>
    <col min="4101" max="4352" width="9.33203125" style="78"/>
    <col min="4353" max="4353" width="5.83203125" style="78" customWidth="1"/>
    <col min="4354" max="4354" width="54.83203125" style="78" customWidth="1"/>
    <col min="4355" max="4356" width="17.6640625" style="78" customWidth="1"/>
    <col min="4357" max="4608" width="9.33203125" style="78"/>
    <col min="4609" max="4609" width="5.83203125" style="78" customWidth="1"/>
    <col min="4610" max="4610" width="54.83203125" style="78" customWidth="1"/>
    <col min="4611" max="4612" width="17.6640625" style="78" customWidth="1"/>
    <col min="4613" max="4864" width="9.33203125" style="78"/>
    <col min="4865" max="4865" width="5.83203125" style="78" customWidth="1"/>
    <col min="4866" max="4866" width="54.83203125" style="78" customWidth="1"/>
    <col min="4867" max="4868" width="17.6640625" style="78" customWidth="1"/>
    <col min="4869" max="5120" width="9.33203125" style="78"/>
    <col min="5121" max="5121" width="5.83203125" style="78" customWidth="1"/>
    <col min="5122" max="5122" width="54.83203125" style="78" customWidth="1"/>
    <col min="5123" max="5124" width="17.6640625" style="78" customWidth="1"/>
    <col min="5125" max="5376" width="9.33203125" style="78"/>
    <col min="5377" max="5377" width="5.83203125" style="78" customWidth="1"/>
    <col min="5378" max="5378" width="54.83203125" style="78" customWidth="1"/>
    <col min="5379" max="5380" width="17.6640625" style="78" customWidth="1"/>
    <col min="5381" max="5632" width="9.33203125" style="78"/>
    <col min="5633" max="5633" width="5.83203125" style="78" customWidth="1"/>
    <col min="5634" max="5634" width="54.83203125" style="78" customWidth="1"/>
    <col min="5635" max="5636" width="17.6640625" style="78" customWidth="1"/>
    <col min="5637" max="5888" width="9.33203125" style="78"/>
    <col min="5889" max="5889" width="5.83203125" style="78" customWidth="1"/>
    <col min="5890" max="5890" width="54.83203125" style="78" customWidth="1"/>
    <col min="5891" max="5892" width="17.6640625" style="78" customWidth="1"/>
    <col min="5893" max="6144" width="9.33203125" style="78"/>
    <col min="6145" max="6145" width="5.83203125" style="78" customWidth="1"/>
    <col min="6146" max="6146" width="54.83203125" style="78" customWidth="1"/>
    <col min="6147" max="6148" width="17.6640625" style="78" customWidth="1"/>
    <col min="6149" max="6400" width="9.33203125" style="78"/>
    <col min="6401" max="6401" width="5.83203125" style="78" customWidth="1"/>
    <col min="6402" max="6402" width="54.83203125" style="78" customWidth="1"/>
    <col min="6403" max="6404" width="17.6640625" style="78" customWidth="1"/>
    <col min="6405" max="6656" width="9.33203125" style="78"/>
    <col min="6657" max="6657" width="5.83203125" style="78" customWidth="1"/>
    <col min="6658" max="6658" width="54.83203125" style="78" customWidth="1"/>
    <col min="6659" max="6660" width="17.6640625" style="78" customWidth="1"/>
    <col min="6661" max="6912" width="9.33203125" style="78"/>
    <col min="6913" max="6913" width="5.83203125" style="78" customWidth="1"/>
    <col min="6914" max="6914" width="54.83203125" style="78" customWidth="1"/>
    <col min="6915" max="6916" width="17.6640625" style="78" customWidth="1"/>
    <col min="6917" max="7168" width="9.33203125" style="78"/>
    <col min="7169" max="7169" width="5.83203125" style="78" customWidth="1"/>
    <col min="7170" max="7170" width="54.83203125" style="78" customWidth="1"/>
    <col min="7171" max="7172" width="17.6640625" style="78" customWidth="1"/>
    <col min="7173" max="7424" width="9.33203125" style="78"/>
    <col min="7425" max="7425" width="5.83203125" style="78" customWidth="1"/>
    <col min="7426" max="7426" width="54.83203125" style="78" customWidth="1"/>
    <col min="7427" max="7428" width="17.6640625" style="78" customWidth="1"/>
    <col min="7429" max="7680" width="9.33203125" style="78"/>
    <col min="7681" max="7681" width="5.83203125" style="78" customWidth="1"/>
    <col min="7682" max="7682" width="54.83203125" style="78" customWidth="1"/>
    <col min="7683" max="7684" width="17.6640625" style="78" customWidth="1"/>
    <col min="7685" max="7936" width="9.33203125" style="78"/>
    <col min="7937" max="7937" width="5.83203125" style="78" customWidth="1"/>
    <col min="7938" max="7938" width="54.83203125" style="78" customWidth="1"/>
    <col min="7939" max="7940" width="17.6640625" style="78" customWidth="1"/>
    <col min="7941" max="8192" width="9.33203125" style="78"/>
    <col min="8193" max="8193" width="5.83203125" style="78" customWidth="1"/>
    <col min="8194" max="8194" width="54.83203125" style="78" customWidth="1"/>
    <col min="8195" max="8196" width="17.6640625" style="78" customWidth="1"/>
    <col min="8197" max="8448" width="9.33203125" style="78"/>
    <col min="8449" max="8449" width="5.83203125" style="78" customWidth="1"/>
    <col min="8450" max="8450" width="54.83203125" style="78" customWidth="1"/>
    <col min="8451" max="8452" width="17.6640625" style="78" customWidth="1"/>
    <col min="8453" max="8704" width="9.33203125" style="78"/>
    <col min="8705" max="8705" width="5.83203125" style="78" customWidth="1"/>
    <col min="8706" max="8706" width="54.83203125" style="78" customWidth="1"/>
    <col min="8707" max="8708" width="17.6640625" style="78" customWidth="1"/>
    <col min="8709" max="8960" width="9.33203125" style="78"/>
    <col min="8961" max="8961" width="5.83203125" style="78" customWidth="1"/>
    <col min="8962" max="8962" width="54.83203125" style="78" customWidth="1"/>
    <col min="8963" max="8964" width="17.6640625" style="78" customWidth="1"/>
    <col min="8965" max="9216" width="9.33203125" style="78"/>
    <col min="9217" max="9217" width="5.83203125" style="78" customWidth="1"/>
    <col min="9218" max="9218" width="54.83203125" style="78" customWidth="1"/>
    <col min="9219" max="9220" width="17.6640625" style="78" customWidth="1"/>
    <col min="9221" max="9472" width="9.33203125" style="78"/>
    <col min="9473" max="9473" width="5.83203125" style="78" customWidth="1"/>
    <col min="9474" max="9474" width="54.83203125" style="78" customWidth="1"/>
    <col min="9475" max="9476" width="17.6640625" style="78" customWidth="1"/>
    <col min="9477" max="9728" width="9.33203125" style="78"/>
    <col min="9729" max="9729" width="5.83203125" style="78" customWidth="1"/>
    <col min="9730" max="9730" width="54.83203125" style="78" customWidth="1"/>
    <col min="9731" max="9732" width="17.6640625" style="78" customWidth="1"/>
    <col min="9733" max="9984" width="9.33203125" style="78"/>
    <col min="9985" max="9985" width="5.83203125" style="78" customWidth="1"/>
    <col min="9986" max="9986" width="54.83203125" style="78" customWidth="1"/>
    <col min="9987" max="9988" width="17.6640625" style="78" customWidth="1"/>
    <col min="9989" max="10240" width="9.33203125" style="78"/>
    <col min="10241" max="10241" width="5.83203125" style="78" customWidth="1"/>
    <col min="10242" max="10242" width="54.83203125" style="78" customWidth="1"/>
    <col min="10243" max="10244" width="17.6640625" style="78" customWidth="1"/>
    <col min="10245" max="10496" width="9.33203125" style="78"/>
    <col min="10497" max="10497" width="5.83203125" style="78" customWidth="1"/>
    <col min="10498" max="10498" width="54.83203125" style="78" customWidth="1"/>
    <col min="10499" max="10500" width="17.6640625" style="78" customWidth="1"/>
    <col min="10501" max="10752" width="9.33203125" style="78"/>
    <col min="10753" max="10753" width="5.83203125" style="78" customWidth="1"/>
    <col min="10754" max="10754" width="54.83203125" style="78" customWidth="1"/>
    <col min="10755" max="10756" width="17.6640625" style="78" customWidth="1"/>
    <col min="10757" max="11008" width="9.33203125" style="78"/>
    <col min="11009" max="11009" width="5.83203125" style="78" customWidth="1"/>
    <col min="11010" max="11010" width="54.83203125" style="78" customWidth="1"/>
    <col min="11011" max="11012" width="17.6640625" style="78" customWidth="1"/>
    <col min="11013" max="11264" width="9.33203125" style="78"/>
    <col min="11265" max="11265" width="5.83203125" style="78" customWidth="1"/>
    <col min="11266" max="11266" width="54.83203125" style="78" customWidth="1"/>
    <col min="11267" max="11268" width="17.6640625" style="78" customWidth="1"/>
    <col min="11269" max="11520" width="9.33203125" style="78"/>
    <col min="11521" max="11521" width="5.83203125" style="78" customWidth="1"/>
    <col min="11522" max="11522" width="54.83203125" style="78" customWidth="1"/>
    <col min="11523" max="11524" width="17.6640625" style="78" customWidth="1"/>
    <col min="11525" max="11776" width="9.33203125" style="78"/>
    <col min="11777" max="11777" width="5.83203125" style="78" customWidth="1"/>
    <col min="11778" max="11778" width="54.83203125" style="78" customWidth="1"/>
    <col min="11779" max="11780" width="17.6640625" style="78" customWidth="1"/>
    <col min="11781" max="12032" width="9.33203125" style="78"/>
    <col min="12033" max="12033" width="5.83203125" style="78" customWidth="1"/>
    <col min="12034" max="12034" width="54.83203125" style="78" customWidth="1"/>
    <col min="12035" max="12036" width="17.6640625" style="78" customWidth="1"/>
    <col min="12037" max="12288" width="9.33203125" style="78"/>
    <col min="12289" max="12289" width="5.83203125" style="78" customWidth="1"/>
    <col min="12290" max="12290" width="54.83203125" style="78" customWidth="1"/>
    <col min="12291" max="12292" width="17.6640625" style="78" customWidth="1"/>
    <col min="12293" max="12544" width="9.33203125" style="78"/>
    <col min="12545" max="12545" width="5.83203125" style="78" customWidth="1"/>
    <col min="12546" max="12546" width="54.83203125" style="78" customWidth="1"/>
    <col min="12547" max="12548" width="17.6640625" style="78" customWidth="1"/>
    <col min="12549" max="12800" width="9.33203125" style="78"/>
    <col min="12801" max="12801" width="5.83203125" style="78" customWidth="1"/>
    <col min="12802" max="12802" width="54.83203125" style="78" customWidth="1"/>
    <col min="12803" max="12804" width="17.6640625" style="78" customWidth="1"/>
    <col min="12805" max="13056" width="9.33203125" style="78"/>
    <col min="13057" max="13057" width="5.83203125" style="78" customWidth="1"/>
    <col min="13058" max="13058" width="54.83203125" style="78" customWidth="1"/>
    <col min="13059" max="13060" width="17.6640625" style="78" customWidth="1"/>
    <col min="13061" max="13312" width="9.33203125" style="78"/>
    <col min="13313" max="13313" width="5.83203125" style="78" customWidth="1"/>
    <col min="13314" max="13314" width="54.83203125" style="78" customWidth="1"/>
    <col min="13315" max="13316" width="17.6640625" style="78" customWidth="1"/>
    <col min="13317" max="13568" width="9.33203125" style="78"/>
    <col min="13569" max="13569" width="5.83203125" style="78" customWidth="1"/>
    <col min="13570" max="13570" width="54.83203125" style="78" customWidth="1"/>
    <col min="13571" max="13572" width="17.6640625" style="78" customWidth="1"/>
    <col min="13573" max="13824" width="9.33203125" style="78"/>
    <col min="13825" max="13825" width="5.83203125" style="78" customWidth="1"/>
    <col min="13826" max="13826" width="54.83203125" style="78" customWidth="1"/>
    <col min="13827" max="13828" width="17.6640625" style="78" customWidth="1"/>
    <col min="13829" max="14080" width="9.33203125" style="78"/>
    <col min="14081" max="14081" width="5.83203125" style="78" customWidth="1"/>
    <col min="14082" max="14082" width="54.83203125" style="78" customWidth="1"/>
    <col min="14083" max="14084" width="17.6640625" style="78" customWidth="1"/>
    <col min="14085" max="14336" width="9.33203125" style="78"/>
    <col min="14337" max="14337" width="5.83203125" style="78" customWidth="1"/>
    <col min="14338" max="14338" width="54.83203125" style="78" customWidth="1"/>
    <col min="14339" max="14340" width="17.6640625" style="78" customWidth="1"/>
    <col min="14341" max="14592" width="9.33203125" style="78"/>
    <col min="14593" max="14593" width="5.83203125" style="78" customWidth="1"/>
    <col min="14594" max="14594" width="54.83203125" style="78" customWidth="1"/>
    <col min="14595" max="14596" width="17.6640625" style="78" customWidth="1"/>
    <col min="14597" max="14848" width="9.33203125" style="78"/>
    <col min="14849" max="14849" width="5.83203125" style="78" customWidth="1"/>
    <col min="14850" max="14850" width="54.83203125" style="78" customWidth="1"/>
    <col min="14851" max="14852" width="17.6640625" style="78" customWidth="1"/>
    <col min="14853" max="15104" width="9.33203125" style="78"/>
    <col min="15105" max="15105" width="5.83203125" style="78" customWidth="1"/>
    <col min="15106" max="15106" width="54.83203125" style="78" customWidth="1"/>
    <col min="15107" max="15108" width="17.6640625" style="78" customWidth="1"/>
    <col min="15109" max="15360" width="9.33203125" style="78"/>
    <col min="15361" max="15361" width="5.83203125" style="78" customWidth="1"/>
    <col min="15362" max="15362" width="54.83203125" style="78" customWidth="1"/>
    <col min="15363" max="15364" width="17.6640625" style="78" customWidth="1"/>
    <col min="15365" max="15616" width="9.33203125" style="78"/>
    <col min="15617" max="15617" width="5.83203125" style="78" customWidth="1"/>
    <col min="15618" max="15618" width="54.83203125" style="78" customWidth="1"/>
    <col min="15619" max="15620" width="17.6640625" style="78" customWidth="1"/>
    <col min="15621" max="15872" width="9.33203125" style="78"/>
    <col min="15873" max="15873" width="5.83203125" style="78" customWidth="1"/>
    <col min="15874" max="15874" width="54.83203125" style="78" customWidth="1"/>
    <col min="15875" max="15876" width="17.6640625" style="78" customWidth="1"/>
    <col min="15877" max="16128" width="9.33203125" style="78"/>
    <col min="16129" max="16129" width="5.83203125" style="78" customWidth="1"/>
    <col min="16130" max="16130" width="54.83203125" style="78" customWidth="1"/>
    <col min="16131" max="16132" width="17.6640625" style="78" customWidth="1"/>
    <col min="16133" max="16384" width="9.33203125" style="78"/>
  </cols>
  <sheetData>
    <row r="1" spans="1:11" ht="44.25" customHeight="1" x14ac:dyDescent="0.2">
      <c r="A1" s="1039" t="s">
        <v>694</v>
      </c>
      <c r="B1" s="1039"/>
      <c r="C1" s="1039"/>
      <c r="D1" s="1039"/>
      <c r="E1" s="1039"/>
      <c r="F1" s="1039"/>
      <c r="G1" s="1039"/>
      <c r="H1" s="1039"/>
      <c r="I1" s="1039"/>
      <c r="J1" s="1039"/>
      <c r="K1" s="1039"/>
    </row>
    <row r="2" spans="1:11" x14ac:dyDescent="0.2">
      <c r="A2" s="241"/>
      <c r="B2" s="241"/>
      <c r="C2" s="241"/>
      <c r="D2" s="241"/>
      <c r="E2" s="241"/>
      <c r="F2" s="241"/>
      <c r="G2" s="241"/>
      <c r="H2" s="241"/>
      <c r="I2" s="241"/>
      <c r="J2" s="1040" t="s">
        <v>1</v>
      </c>
      <c r="K2" s="1040"/>
    </row>
    <row r="3" spans="1:11" ht="27" customHeight="1" x14ac:dyDescent="0.2">
      <c r="A3" s="1041" t="s">
        <v>359</v>
      </c>
      <c r="B3" s="1043" t="s">
        <v>548</v>
      </c>
      <c r="C3" s="1043"/>
      <c r="D3" s="1043"/>
      <c r="E3" s="1043" t="s">
        <v>549</v>
      </c>
      <c r="F3" s="1043"/>
      <c r="G3" s="1043"/>
      <c r="H3" s="1043" t="s">
        <v>550</v>
      </c>
      <c r="I3" s="1043"/>
      <c r="J3" s="1043"/>
      <c r="K3" s="1044" t="s">
        <v>360</v>
      </c>
    </row>
    <row r="4" spans="1:11" ht="25.5" x14ac:dyDescent="0.2">
      <c r="A4" s="1042"/>
      <c r="B4" s="242" t="s">
        <v>551</v>
      </c>
      <c r="C4" s="242" t="s">
        <v>552</v>
      </c>
      <c r="D4" s="242" t="s">
        <v>553</v>
      </c>
      <c r="E4" s="242" t="s">
        <v>551</v>
      </c>
      <c r="F4" s="242" t="s">
        <v>552</v>
      </c>
      <c r="G4" s="242" t="s">
        <v>553</v>
      </c>
      <c r="H4" s="242" t="s">
        <v>551</v>
      </c>
      <c r="I4" s="242" t="s">
        <v>552</v>
      </c>
      <c r="J4" s="242" t="s">
        <v>553</v>
      </c>
      <c r="K4" s="1045"/>
    </row>
    <row r="5" spans="1:11" ht="33.75" customHeight="1" x14ac:dyDescent="0.2">
      <c r="A5" s="243" t="s">
        <v>9</v>
      </c>
      <c r="B5" s="244" t="s">
        <v>554</v>
      </c>
      <c r="C5" s="244"/>
      <c r="D5" s="244"/>
      <c r="E5" s="245" t="s">
        <v>555</v>
      </c>
      <c r="F5" s="246" t="s">
        <v>556</v>
      </c>
      <c r="G5" s="247"/>
      <c r="H5" s="245" t="s">
        <v>557</v>
      </c>
      <c r="I5" s="248" t="s">
        <v>558</v>
      </c>
      <c r="J5" s="247"/>
      <c r="K5" s="249">
        <f>SUM(J5,G5)</f>
        <v>0</v>
      </c>
    </row>
    <row r="6" spans="1:11" ht="33.75" customHeight="1" x14ac:dyDescent="0.2">
      <c r="A6" s="405" t="s">
        <v>12</v>
      </c>
      <c r="B6" s="406" t="s">
        <v>559</v>
      </c>
      <c r="C6" s="407"/>
      <c r="D6" s="407"/>
      <c r="E6" s="250"/>
      <c r="F6" s="251">
        <v>50</v>
      </c>
      <c r="G6" s="252"/>
      <c r="H6" s="253" t="s">
        <v>648</v>
      </c>
      <c r="I6" s="253"/>
      <c r="J6" s="254">
        <v>2500</v>
      </c>
      <c r="K6" s="423">
        <f>SUM(G6:J6)</f>
        <v>2500</v>
      </c>
    </row>
    <row r="7" spans="1:11" ht="36.75" customHeight="1" x14ac:dyDescent="0.2">
      <c r="A7" s="255" t="s">
        <v>15</v>
      </c>
      <c r="B7" s="256" t="s">
        <v>560</v>
      </c>
      <c r="C7" s="257"/>
      <c r="D7" s="257"/>
      <c r="E7" s="258"/>
      <c r="F7" s="259">
        <v>25</v>
      </c>
      <c r="G7" s="260"/>
      <c r="H7" s="258" t="s">
        <v>561</v>
      </c>
      <c r="I7" s="261" t="s">
        <v>562</v>
      </c>
      <c r="J7" s="260"/>
      <c r="K7" s="262">
        <f>SUM(G7+J7)</f>
        <v>0</v>
      </c>
    </row>
    <row r="8" spans="1:11" ht="27" customHeight="1" x14ac:dyDescent="0.2">
      <c r="A8" s="263"/>
      <c r="B8" s="264" t="s">
        <v>462</v>
      </c>
      <c r="C8" s="264"/>
      <c r="D8" s="264"/>
      <c r="E8" s="264"/>
      <c r="F8" s="264"/>
      <c r="G8" s="265">
        <f>SUM(G5:G7)</f>
        <v>0</v>
      </c>
      <c r="H8" s="266"/>
      <c r="I8" s="266"/>
      <c r="J8" s="265">
        <f>SUM(J5:J7)</f>
        <v>2500</v>
      </c>
      <c r="K8" s="267">
        <f>SUM(K5:K7)</f>
        <v>2500</v>
      </c>
    </row>
  </sheetData>
  <mergeCells count="7">
    <mergeCell ref="A1:K1"/>
    <mergeCell ref="J2:K2"/>
    <mergeCell ref="A3:A4"/>
    <mergeCell ref="B3:D3"/>
    <mergeCell ref="E3:G3"/>
    <mergeCell ref="H3:J3"/>
    <mergeCell ref="K3:K4"/>
  </mergeCells>
  <printOptions horizontalCentered="1"/>
  <pageMargins left="0.59055118110236227" right="0.59055118110236227" top="1.1023622047244095" bottom="0.98425196850393704" header="0.78740157480314965" footer="0.78740157480314965"/>
  <pageSetup paperSize="9" scale="95" orientation="landscape" horizontalDpi="300" verticalDpi="300" r:id="rId1"/>
  <headerFooter alignWithMargins="0">
    <oddHeader>&amp;R&amp;"Times New Roman CE,Félkövér dőlt"&amp;11 14. melléklet a ……/2019. (……)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11"/>
  <sheetViews>
    <sheetView zoomScaleNormal="100" workbookViewId="0">
      <selection activeCell="E4" sqref="E4"/>
    </sheetView>
  </sheetViews>
  <sheetFormatPr defaultRowHeight="12.75" x14ac:dyDescent="0.2"/>
  <cols>
    <col min="1" max="1" width="6.1640625" customWidth="1"/>
    <col min="2" max="2" width="21.6640625" customWidth="1"/>
    <col min="3" max="3" width="21.6640625" style="408" customWidth="1"/>
    <col min="4" max="4" width="16.33203125" customWidth="1"/>
    <col min="5" max="5" width="17.5" customWidth="1"/>
    <col min="6" max="6" width="18.6640625" customWidth="1"/>
    <col min="7" max="10" width="16.33203125" customWidth="1"/>
  </cols>
  <sheetData>
    <row r="1" spans="1:10" ht="41.25" customHeight="1" x14ac:dyDescent="0.2">
      <c r="A1" s="1046" t="s">
        <v>695</v>
      </c>
      <c r="B1" s="1047"/>
      <c r="C1" s="1047"/>
      <c r="D1" s="1047"/>
      <c r="E1" s="1047"/>
      <c r="F1" s="1047"/>
      <c r="G1" s="1047"/>
      <c r="H1" s="1047"/>
      <c r="I1" s="1047"/>
      <c r="J1" s="1047"/>
    </row>
    <row r="2" spans="1:10" ht="12.75" customHeight="1" x14ac:dyDescent="0.2">
      <c r="A2" s="188"/>
      <c r="B2" s="189"/>
      <c r="C2" s="189"/>
      <c r="D2" s="189"/>
      <c r="E2" s="189"/>
      <c r="F2" s="189"/>
      <c r="G2" s="189"/>
      <c r="H2" s="189"/>
      <c r="I2" s="189"/>
      <c r="J2" s="190" t="s">
        <v>503</v>
      </c>
    </row>
    <row r="3" spans="1:10" ht="57" customHeight="1" x14ac:dyDescent="0.2">
      <c r="A3" s="313" t="s">
        <v>359</v>
      </c>
      <c r="B3" s="314" t="s">
        <v>504</v>
      </c>
      <c r="C3" s="314" t="s">
        <v>657</v>
      </c>
      <c r="D3" s="314" t="s">
        <v>508</v>
      </c>
      <c r="E3" s="314" t="s">
        <v>505</v>
      </c>
      <c r="F3" s="314" t="s">
        <v>506</v>
      </c>
      <c r="G3" s="314" t="s">
        <v>507</v>
      </c>
      <c r="H3" s="314" t="s">
        <v>632</v>
      </c>
      <c r="I3" s="314" t="s">
        <v>509</v>
      </c>
      <c r="J3" s="315" t="s">
        <v>360</v>
      </c>
    </row>
    <row r="4" spans="1:10" ht="48" customHeight="1" x14ac:dyDescent="0.2">
      <c r="A4" s="306" t="s">
        <v>9</v>
      </c>
      <c r="B4" s="307" t="s">
        <v>591</v>
      </c>
      <c r="C4" s="307"/>
      <c r="D4" s="316">
        <v>8</v>
      </c>
      <c r="E4" s="316"/>
      <c r="F4" s="316"/>
      <c r="G4" s="316"/>
      <c r="H4" s="316"/>
      <c r="I4" s="316"/>
      <c r="J4" s="318">
        <f>SUM(C4:I4)</f>
        <v>8</v>
      </c>
    </row>
    <row r="5" spans="1:10" ht="60" x14ac:dyDescent="0.2">
      <c r="A5" s="308" t="s">
        <v>12</v>
      </c>
      <c r="B5" s="309" t="s">
        <v>592</v>
      </c>
      <c r="C5" s="309"/>
      <c r="D5" s="317"/>
      <c r="E5" s="317">
        <v>3</v>
      </c>
      <c r="F5" s="317"/>
      <c r="G5" s="317">
        <v>1</v>
      </c>
      <c r="H5" s="317"/>
      <c r="I5" s="317"/>
      <c r="J5" s="319">
        <f t="shared" ref="J5:J7" si="0">SUM(C5:I5)</f>
        <v>4</v>
      </c>
    </row>
    <row r="6" spans="1:10" ht="51.75" customHeight="1" x14ac:dyDescent="0.2">
      <c r="A6" s="306" t="s">
        <v>15</v>
      </c>
      <c r="B6" s="309" t="s">
        <v>593</v>
      </c>
      <c r="C6" s="309"/>
      <c r="D6" s="317"/>
      <c r="E6" s="317">
        <v>13</v>
      </c>
      <c r="F6" s="317"/>
      <c r="G6" s="317"/>
      <c r="H6" s="317"/>
      <c r="I6" s="317"/>
      <c r="J6" s="319">
        <f t="shared" si="0"/>
        <v>13</v>
      </c>
    </row>
    <row r="7" spans="1:10" ht="48" customHeight="1" x14ac:dyDescent="0.2">
      <c r="A7" s="308" t="s">
        <v>18</v>
      </c>
      <c r="B7" s="310" t="s">
        <v>631</v>
      </c>
      <c r="C7" s="320">
        <f>1+1+5</f>
        <v>7</v>
      </c>
      <c r="D7" s="320"/>
      <c r="E7" s="321">
        <v>10</v>
      </c>
      <c r="F7" s="321"/>
      <c r="G7" s="321">
        <v>5</v>
      </c>
      <c r="H7" s="321">
        <v>84</v>
      </c>
      <c r="I7" s="321"/>
      <c r="J7" s="318">
        <f t="shared" si="0"/>
        <v>106</v>
      </c>
    </row>
    <row r="8" spans="1:10" ht="48" customHeight="1" x14ac:dyDescent="0.25">
      <c r="A8" s="311"/>
      <c r="B8" s="312" t="s">
        <v>360</v>
      </c>
      <c r="C8" s="322">
        <f>SUM(C4:C7)</f>
        <v>7</v>
      </c>
      <c r="D8" s="322">
        <f>SUM(D4:D7)</f>
        <v>8</v>
      </c>
      <c r="E8" s="322">
        <f t="shared" ref="E8:I8" si="1">SUM(E4:E7)</f>
        <v>26</v>
      </c>
      <c r="F8" s="322">
        <f t="shared" si="1"/>
        <v>0</v>
      </c>
      <c r="G8" s="322">
        <f t="shared" si="1"/>
        <v>6</v>
      </c>
      <c r="H8" s="322">
        <f t="shared" si="1"/>
        <v>84</v>
      </c>
      <c r="I8" s="322">
        <f t="shared" si="1"/>
        <v>0</v>
      </c>
      <c r="J8" s="323">
        <f>SUM(J4:J7)</f>
        <v>131</v>
      </c>
    </row>
    <row r="10" spans="1:10" x14ac:dyDescent="0.2">
      <c r="D10" s="408"/>
      <c r="E10" s="403"/>
    </row>
    <row r="11" spans="1:10" x14ac:dyDescent="0.2">
      <c r="D11" s="408"/>
      <c r="E11" s="403"/>
    </row>
  </sheetData>
  <mergeCells count="1">
    <mergeCell ref="A1:J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61" orientation="landscape" r:id="rId1"/>
  <headerFooter>
    <oddHeader>&amp;R&amp;"Times New Roman CE,Félkövér dőlt"&amp;11 15. melléklet a .../2019. (...)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16"/>
  <sheetViews>
    <sheetView zoomScaleNormal="100" workbookViewId="0">
      <selection activeCell="C6" sqref="C6"/>
    </sheetView>
  </sheetViews>
  <sheetFormatPr defaultColWidth="9.33203125" defaultRowHeight="15" x14ac:dyDescent="0.25"/>
  <cols>
    <col min="1" max="1" width="11.5" style="141" customWidth="1"/>
    <col min="2" max="2" width="59.5" style="140" customWidth="1"/>
    <col min="3" max="3" width="23.6640625" style="156" customWidth="1"/>
    <col min="4" max="6" width="17.83203125" style="140" customWidth="1"/>
    <col min="7" max="8" width="19" style="140" customWidth="1"/>
    <col min="9" max="16384" width="9.33203125" style="140"/>
  </cols>
  <sheetData>
    <row r="1" spans="1:5" ht="42" customHeight="1" x14ac:dyDescent="0.25">
      <c r="A1" s="1048" t="s">
        <v>696</v>
      </c>
      <c r="B1" s="1049"/>
      <c r="C1" s="1049"/>
    </row>
    <row r="2" spans="1:5" ht="15" customHeight="1" x14ac:dyDescent="0.25">
      <c r="C2" s="142"/>
    </row>
    <row r="3" spans="1:5" s="143" customFormat="1" ht="25.5" customHeight="1" x14ac:dyDescent="0.2">
      <c r="A3" s="1050" t="s">
        <v>476</v>
      </c>
      <c r="B3" s="1050"/>
      <c r="C3" s="1050"/>
    </row>
    <row r="4" spans="1:5" x14ac:dyDescent="0.25">
      <c r="A4" s="144"/>
      <c r="B4" s="145"/>
      <c r="C4" s="146" t="s">
        <v>1</v>
      </c>
    </row>
    <row r="5" spans="1:5" s="150" customFormat="1" ht="27.75" customHeight="1" x14ac:dyDescent="0.2">
      <c r="A5" s="147" t="s">
        <v>478</v>
      </c>
      <c r="B5" s="148" t="s">
        <v>479</v>
      </c>
      <c r="C5" s="149" t="s">
        <v>482</v>
      </c>
    </row>
    <row r="6" spans="1:5" ht="34.5" customHeight="1" x14ac:dyDescent="0.25">
      <c r="A6" s="277" t="s">
        <v>9</v>
      </c>
      <c r="B6" s="278"/>
      <c r="C6" s="279">
        <v>0</v>
      </c>
    </row>
    <row r="7" spans="1:5" ht="25.5" customHeight="1" x14ac:dyDescent="0.25">
      <c r="A7" s="280" t="s">
        <v>12</v>
      </c>
      <c r="B7" s="281"/>
      <c r="C7" s="282">
        <v>0</v>
      </c>
    </row>
    <row r="8" spans="1:5" s="151" customFormat="1" ht="25.5" customHeight="1" x14ac:dyDescent="0.2">
      <c r="A8" s="147" t="s">
        <v>15</v>
      </c>
      <c r="B8" s="283" t="s">
        <v>360</v>
      </c>
      <c r="C8" s="284">
        <f>SUM(C6:C7)</f>
        <v>0</v>
      </c>
    </row>
    <row r="10" spans="1:5" s="143" customFormat="1" ht="25.5" customHeight="1" x14ac:dyDescent="0.2">
      <c r="A10" s="1050" t="s">
        <v>480</v>
      </c>
      <c r="B10" s="1050"/>
      <c r="C10" s="1050"/>
    </row>
    <row r="11" spans="1:5" x14ac:dyDescent="0.25">
      <c r="A11" s="144"/>
      <c r="B11" s="145"/>
      <c r="C11" s="152"/>
    </row>
    <row r="12" spans="1:5" s="150" customFormat="1" ht="27.75" customHeight="1" x14ac:dyDescent="0.2">
      <c r="A12" s="147" t="s">
        <v>478</v>
      </c>
      <c r="B12" s="148" t="s">
        <v>479</v>
      </c>
      <c r="C12" s="149" t="s">
        <v>482</v>
      </c>
    </row>
    <row r="13" spans="1:5" ht="50.25" customHeight="1" x14ac:dyDescent="0.25">
      <c r="A13" s="277" t="s">
        <v>9</v>
      </c>
      <c r="B13" s="276"/>
      <c r="C13" s="285">
        <v>0</v>
      </c>
      <c r="E13" s="153"/>
    </row>
    <row r="14" spans="1:5" ht="25.5" customHeight="1" x14ac:dyDescent="0.25">
      <c r="A14" s="147" t="s">
        <v>12</v>
      </c>
      <c r="B14" s="286" t="s">
        <v>360</v>
      </c>
      <c r="C14" s="287">
        <f>SUM(C13:C13)</f>
        <v>0</v>
      </c>
    </row>
    <row r="15" spans="1:5" ht="25.5" customHeight="1" x14ac:dyDescent="0.25">
      <c r="A15" s="288" t="s">
        <v>15</v>
      </c>
      <c r="B15" s="289" t="s">
        <v>481</v>
      </c>
      <c r="C15" s="290">
        <f>SUM(C8+C14)</f>
        <v>0</v>
      </c>
    </row>
    <row r="16" spans="1:5" ht="18.75" x14ac:dyDescent="0.3">
      <c r="A16" s="154"/>
      <c r="B16" s="155"/>
      <c r="C16" s="155"/>
      <c r="D16" s="155"/>
    </row>
  </sheetData>
  <mergeCells count="3">
    <mergeCell ref="A1:C1"/>
    <mergeCell ref="A3:C3"/>
    <mergeCell ref="A10:C10"/>
  </mergeCells>
  <printOptions horizontalCentered="1"/>
  <pageMargins left="0.51181102362204722" right="0.51181102362204722" top="1.1417322834645669" bottom="0.74803149606299213" header="0.70866141732283472" footer="0.31496062992125984"/>
  <pageSetup paperSize="9" scale="90" orientation="portrait" horizontalDpi="4294967293" verticalDpi="4294967293" r:id="rId1"/>
  <headerFooter scaleWithDoc="0">
    <oddHeader>&amp;R&amp;"Times New Roman,Félkövér dőlt"&amp;11 16.  melléklet a ...../2019.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</sheetPr>
  <dimension ref="A1:K42"/>
  <sheetViews>
    <sheetView zoomScaleNormal="100" workbookViewId="0">
      <selection activeCell="C11" sqref="C11"/>
    </sheetView>
  </sheetViews>
  <sheetFormatPr defaultRowHeight="15.75" x14ac:dyDescent="0.25"/>
  <cols>
    <col min="1" max="1" width="7" style="11" customWidth="1"/>
    <col min="2" max="2" width="58.6640625" style="11" customWidth="1"/>
    <col min="3" max="3" width="15.1640625" style="12" customWidth="1"/>
    <col min="4" max="6" width="15.1640625" style="11" customWidth="1"/>
    <col min="7" max="7" width="9" style="1" customWidth="1"/>
    <col min="8" max="8" width="9.33203125" style="1"/>
    <col min="9" max="11" width="14.6640625" style="1" bestFit="1" customWidth="1"/>
    <col min="12" max="256" width="9.33203125" style="1"/>
    <col min="257" max="257" width="7" style="1" customWidth="1"/>
    <col min="258" max="258" width="55.5" style="1" customWidth="1"/>
    <col min="259" max="262" width="12.6640625" style="1" customWidth="1"/>
    <col min="263" max="263" width="9" style="1" customWidth="1"/>
    <col min="264" max="512" width="9.33203125" style="1"/>
    <col min="513" max="513" width="7" style="1" customWidth="1"/>
    <col min="514" max="514" width="55.5" style="1" customWidth="1"/>
    <col min="515" max="518" width="12.6640625" style="1" customWidth="1"/>
    <col min="519" max="519" width="9" style="1" customWidth="1"/>
    <col min="520" max="768" width="9.33203125" style="1"/>
    <col min="769" max="769" width="7" style="1" customWidth="1"/>
    <col min="770" max="770" width="55.5" style="1" customWidth="1"/>
    <col min="771" max="774" width="12.6640625" style="1" customWidth="1"/>
    <col min="775" max="775" width="9" style="1" customWidth="1"/>
    <col min="776" max="1024" width="9.33203125" style="1"/>
    <col min="1025" max="1025" width="7" style="1" customWidth="1"/>
    <col min="1026" max="1026" width="55.5" style="1" customWidth="1"/>
    <col min="1027" max="1030" width="12.6640625" style="1" customWidth="1"/>
    <col min="1031" max="1031" width="9" style="1" customWidth="1"/>
    <col min="1032" max="1280" width="9.33203125" style="1"/>
    <col min="1281" max="1281" width="7" style="1" customWidth="1"/>
    <col min="1282" max="1282" width="55.5" style="1" customWidth="1"/>
    <col min="1283" max="1286" width="12.6640625" style="1" customWidth="1"/>
    <col min="1287" max="1287" width="9" style="1" customWidth="1"/>
    <col min="1288" max="1536" width="9.33203125" style="1"/>
    <col min="1537" max="1537" width="7" style="1" customWidth="1"/>
    <col min="1538" max="1538" width="55.5" style="1" customWidth="1"/>
    <col min="1539" max="1542" width="12.6640625" style="1" customWidth="1"/>
    <col min="1543" max="1543" width="9" style="1" customWidth="1"/>
    <col min="1544" max="1792" width="9.33203125" style="1"/>
    <col min="1793" max="1793" width="7" style="1" customWidth="1"/>
    <col min="1794" max="1794" width="55.5" style="1" customWidth="1"/>
    <col min="1795" max="1798" width="12.6640625" style="1" customWidth="1"/>
    <col min="1799" max="1799" width="9" style="1" customWidth="1"/>
    <col min="1800" max="2048" width="9.33203125" style="1"/>
    <col min="2049" max="2049" width="7" style="1" customWidth="1"/>
    <col min="2050" max="2050" width="55.5" style="1" customWidth="1"/>
    <col min="2051" max="2054" width="12.6640625" style="1" customWidth="1"/>
    <col min="2055" max="2055" width="9" style="1" customWidth="1"/>
    <col min="2056" max="2304" width="9.33203125" style="1"/>
    <col min="2305" max="2305" width="7" style="1" customWidth="1"/>
    <col min="2306" max="2306" width="55.5" style="1" customWidth="1"/>
    <col min="2307" max="2310" width="12.6640625" style="1" customWidth="1"/>
    <col min="2311" max="2311" width="9" style="1" customWidth="1"/>
    <col min="2312" max="2560" width="9.33203125" style="1"/>
    <col min="2561" max="2561" width="7" style="1" customWidth="1"/>
    <col min="2562" max="2562" width="55.5" style="1" customWidth="1"/>
    <col min="2563" max="2566" width="12.6640625" style="1" customWidth="1"/>
    <col min="2567" max="2567" width="9" style="1" customWidth="1"/>
    <col min="2568" max="2816" width="9.33203125" style="1"/>
    <col min="2817" max="2817" width="7" style="1" customWidth="1"/>
    <col min="2818" max="2818" width="55.5" style="1" customWidth="1"/>
    <col min="2819" max="2822" width="12.6640625" style="1" customWidth="1"/>
    <col min="2823" max="2823" width="9" style="1" customWidth="1"/>
    <col min="2824" max="3072" width="9.33203125" style="1"/>
    <col min="3073" max="3073" width="7" style="1" customWidth="1"/>
    <col min="3074" max="3074" width="55.5" style="1" customWidth="1"/>
    <col min="3075" max="3078" width="12.6640625" style="1" customWidth="1"/>
    <col min="3079" max="3079" width="9" style="1" customWidth="1"/>
    <col min="3080" max="3328" width="9.33203125" style="1"/>
    <col min="3329" max="3329" width="7" style="1" customWidth="1"/>
    <col min="3330" max="3330" width="55.5" style="1" customWidth="1"/>
    <col min="3331" max="3334" width="12.6640625" style="1" customWidth="1"/>
    <col min="3335" max="3335" width="9" style="1" customWidth="1"/>
    <col min="3336" max="3584" width="9.33203125" style="1"/>
    <col min="3585" max="3585" width="7" style="1" customWidth="1"/>
    <col min="3586" max="3586" width="55.5" style="1" customWidth="1"/>
    <col min="3587" max="3590" width="12.6640625" style="1" customWidth="1"/>
    <col min="3591" max="3591" width="9" style="1" customWidth="1"/>
    <col min="3592" max="3840" width="9.33203125" style="1"/>
    <col min="3841" max="3841" width="7" style="1" customWidth="1"/>
    <col min="3842" max="3842" width="55.5" style="1" customWidth="1"/>
    <col min="3843" max="3846" width="12.6640625" style="1" customWidth="1"/>
    <col min="3847" max="3847" width="9" style="1" customWidth="1"/>
    <col min="3848" max="4096" width="9.33203125" style="1"/>
    <col min="4097" max="4097" width="7" style="1" customWidth="1"/>
    <col min="4098" max="4098" width="55.5" style="1" customWidth="1"/>
    <col min="4099" max="4102" width="12.6640625" style="1" customWidth="1"/>
    <col min="4103" max="4103" width="9" style="1" customWidth="1"/>
    <col min="4104" max="4352" width="9.33203125" style="1"/>
    <col min="4353" max="4353" width="7" style="1" customWidth="1"/>
    <col min="4354" max="4354" width="55.5" style="1" customWidth="1"/>
    <col min="4355" max="4358" width="12.6640625" style="1" customWidth="1"/>
    <col min="4359" max="4359" width="9" style="1" customWidth="1"/>
    <col min="4360" max="4608" width="9.33203125" style="1"/>
    <col min="4609" max="4609" width="7" style="1" customWidth="1"/>
    <col min="4610" max="4610" width="55.5" style="1" customWidth="1"/>
    <col min="4611" max="4614" width="12.6640625" style="1" customWidth="1"/>
    <col min="4615" max="4615" width="9" style="1" customWidth="1"/>
    <col min="4616" max="4864" width="9.33203125" style="1"/>
    <col min="4865" max="4865" width="7" style="1" customWidth="1"/>
    <col min="4866" max="4866" width="55.5" style="1" customWidth="1"/>
    <col min="4867" max="4870" width="12.6640625" style="1" customWidth="1"/>
    <col min="4871" max="4871" width="9" style="1" customWidth="1"/>
    <col min="4872" max="5120" width="9.33203125" style="1"/>
    <col min="5121" max="5121" width="7" style="1" customWidth="1"/>
    <col min="5122" max="5122" width="55.5" style="1" customWidth="1"/>
    <col min="5123" max="5126" width="12.6640625" style="1" customWidth="1"/>
    <col min="5127" max="5127" width="9" style="1" customWidth="1"/>
    <col min="5128" max="5376" width="9.33203125" style="1"/>
    <col min="5377" max="5377" width="7" style="1" customWidth="1"/>
    <col min="5378" max="5378" width="55.5" style="1" customWidth="1"/>
    <col min="5379" max="5382" width="12.6640625" style="1" customWidth="1"/>
    <col min="5383" max="5383" width="9" style="1" customWidth="1"/>
    <col min="5384" max="5632" width="9.33203125" style="1"/>
    <col min="5633" max="5633" width="7" style="1" customWidth="1"/>
    <col min="5634" max="5634" width="55.5" style="1" customWidth="1"/>
    <col min="5635" max="5638" width="12.6640625" style="1" customWidth="1"/>
    <col min="5639" max="5639" width="9" style="1" customWidth="1"/>
    <col min="5640" max="5888" width="9.33203125" style="1"/>
    <col min="5889" max="5889" width="7" style="1" customWidth="1"/>
    <col min="5890" max="5890" width="55.5" style="1" customWidth="1"/>
    <col min="5891" max="5894" width="12.6640625" style="1" customWidth="1"/>
    <col min="5895" max="5895" width="9" style="1" customWidth="1"/>
    <col min="5896" max="6144" width="9.33203125" style="1"/>
    <col min="6145" max="6145" width="7" style="1" customWidth="1"/>
    <col min="6146" max="6146" width="55.5" style="1" customWidth="1"/>
    <col min="6147" max="6150" width="12.6640625" style="1" customWidth="1"/>
    <col min="6151" max="6151" width="9" style="1" customWidth="1"/>
    <col min="6152" max="6400" width="9.33203125" style="1"/>
    <col min="6401" max="6401" width="7" style="1" customWidth="1"/>
    <col min="6402" max="6402" width="55.5" style="1" customWidth="1"/>
    <col min="6403" max="6406" width="12.6640625" style="1" customWidth="1"/>
    <col min="6407" max="6407" width="9" style="1" customWidth="1"/>
    <col min="6408" max="6656" width="9.33203125" style="1"/>
    <col min="6657" max="6657" width="7" style="1" customWidth="1"/>
    <col min="6658" max="6658" width="55.5" style="1" customWidth="1"/>
    <col min="6659" max="6662" width="12.6640625" style="1" customWidth="1"/>
    <col min="6663" max="6663" width="9" style="1" customWidth="1"/>
    <col min="6664" max="6912" width="9.33203125" style="1"/>
    <col min="6913" max="6913" width="7" style="1" customWidth="1"/>
    <col min="6914" max="6914" width="55.5" style="1" customWidth="1"/>
    <col min="6915" max="6918" width="12.6640625" style="1" customWidth="1"/>
    <col min="6919" max="6919" width="9" style="1" customWidth="1"/>
    <col min="6920" max="7168" width="9.33203125" style="1"/>
    <col min="7169" max="7169" width="7" style="1" customWidth="1"/>
    <col min="7170" max="7170" width="55.5" style="1" customWidth="1"/>
    <col min="7171" max="7174" width="12.6640625" style="1" customWidth="1"/>
    <col min="7175" max="7175" width="9" style="1" customWidth="1"/>
    <col min="7176" max="7424" width="9.33203125" style="1"/>
    <col min="7425" max="7425" width="7" style="1" customWidth="1"/>
    <col min="7426" max="7426" width="55.5" style="1" customWidth="1"/>
    <col min="7427" max="7430" width="12.6640625" style="1" customWidth="1"/>
    <col min="7431" max="7431" width="9" style="1" customWidth="1"/>
    <col min="7432" max="7680" width="9.33203125" style="1"/>
    <col min="7681" max="7681" width="7" style="1" customWidth="1"/>
    <col min="7682" max="7682" width="55.5" style="1" customWidth="1"/>
    <col min="7683" max="7686" width="12.6640625" style="1" customWidth="1"/>
    <col min="7687" max="7687" width="9" style="1" customWidth="1"/>
    <col min="7688" max="7936" width="9.33203125" style="1"/>
    <col min="7937" max="7937" width="7" style="1" customWidth="1"/>
    <col min="7938" max="7938" width="55.5" style="1" customWidth="1"/>
    <col min="7939" max="7942" width="12.6640625" style="1" customWidth="1"/>
    <col min="7943" max="7943" width="9" style="1" customWidth="1"/>
    <col min="7944" max="8192" width="9.33203125" style="1"/>
    <col min="8193" max="8193" width="7" style="1" customWidth="1"/>
    <col min="8194" max="8194" width="55.5" style="1" customWidth="1"/>
    <col min="8195" max="8198" width="12.6640625" style="1" customWidth="1"/>
    <col min="8199" max="8199" width="9" style="1" customWidth="1"/>
    <col min="8200" max="8448" width="9.33203125" style="1"/>
    <col min="8449" max="8449" width="7" style="1" customWidth="1"/>
    <col min="8450" max="8450" width="55.5" style="1" customWidth="1"/>
    <col min="8451" max="8454" width="12.6640625" style="1" customWidth="1"/>
    <col min="8455" max="8455" width="9" style="1" customWidth="1"/>
    <col min="8456" max="8704" width="9.33203125" style="1"/>
    <col min="8705" max="8705" width="7" style="1" customWidth="1"/>
    <col min="8706" max="8706" width="55.5" style="1" customWidth="1"/>
    <col min="8707" max="8710" width="12.6640625" style="1" customWidth="1"/>
    <col min="8711" max="8711" width="9" style="1" customWidth="1"/>
    <col min="8712" max="8960" width="9.33203125" style="1"/>
    <col min="8961" max="8961" width="7" style="1" customWidth="1"/>
    <col min="8962" max="8962" width="55.5" style="1" customWidth="1"/>
    <col min="8963" max="8966" width="12.6640625" style="1" customWidth="1"/>
    <col min="8967" max="8967" width="9" style="1" customWidth="1"/>
    <col min="8968" max="9216" width="9.33203125" style="1"/>
    <col min="9217" max="9217" width="7" style="1" customWidth="1"/>
    <col min="9218" max="9218" width="55.5" style="1" customWidth="1"/>
    <col min="9219" max="9222" width="12.6640625" style="1" customWidth="1"/>
    <col min="9223" max="9223" width="9" style="1" customWidth="1"/>
    <col min="9224" max="9472" width="9.33203125" style="1"/>
    <col min="9473" max="9473" width="7" style="1" customWidth="1"/>
    <col min="9474" max="9474" width="55.5" style="1" customWidth="1"/>
    <col min="9475" max="9478" width="12.6640625" style="1" customWidth="1"/>
    <col min="9479" max="9479" width="9" style="1" customWidth="1"/>
    <col min="9480" max="9728" width="9.33203125" style="1"/>
    <col min="9729" max="9729" width="7" style="1" customWidth="1"/>
    <col min="9730" max="9730" width="55.5" style="1" customWidth="1"/>
    <col min="9731" max="9734" width="12.6640625" style="1" customWidth="1"/>
    <col min="9735" max="9735" width="9" style="1" customWidth="1"/>
    <col min="9736" max="9984" width="9.33203125" style="1"/>
    <col min="9985" max="9985" width="7" style="1" customWidth="1"/>
    <col min="9986" max="9986" width="55.5" style="1" customWidth="1"/>
    <col min="9987" max="9990" width="12.6640625" style="1" customWidth="1"/>
    <col min="9991" max="9991" width="9" style="1" customWidth="1"/>
    <col min="9992" max="10240" width="9.33203125" style="1"/>
    <col min="10241" max="10241" width="7" style="1" customWidth="1"/>
    <col min="10242" max="10242" width="55.5" style="1" customWidth="1"/>
    <col min="10243" max="10246" width="12.6640625" style="1" customWidth="1"/>
    <col min="10247" max="10247" width="9" style="1" customWidth="1"/>
    <col min="10248" max="10496" width="9.33203125" style="1"/>
    <col min="10497" max="10497" width="7" style="1" customWidth="1"/>
    <col min="10498" max="10498" width="55.5" style="1" customWidth="1"/>
    <col min="10499" max="10502" width="12.6640625" style="1" customWidth="1"/>
    <col min="10503" max="10503" width="9" style="1" customWidth="1"/>
    <col min="10504" max="10752" width="9.33203125" style="1"/>
    <col min="10753" max="10753" width="7" style="1" customWidth="1"/>
    <col min="10754" max="10754" width="55.5" style="1" customWidth="1"/>
    <col min="10755" max="10758" width="12.6640625" style="1" customWidth="1"/>
    <col min="10759" max="10759" width="9" style="1" customWidth="1"/>
    <col min="10760" max="11008" width="9.33203125" style="1"/>
    <col min="11009" max="11009" width="7" style="1" customWidth="1"/>
    <col min="11010" max="11010" width="55.5" style="1" customWidth="1"/>
    <col min="11011" max="11014" width="12.6640625" style="1" customWidth="1"/>
    <col min="11015" max="11015" width="9" style="1" customWidth="1"/>
    <col min="11016" max="11264" width="9.33203125" style="1"/>
    <col min="11265" max="11265" width="7" style="1" customWidth="1"/>
    <col min="11266" max="11266" width="55.5" style="1" customWidth="1"/>
    <col min="11267" max="11270" width="12.6640625" style="1" customWidth="1"/>
    <col min="11271" max="11271" width="9" style="1" customWidth="1"/>
    <col min="11272" max="11520" width="9.33203125" style="1"/>
    <col min="11521" max="11521" width="7" style="1" customWidth="1"/>
    <col min="11522" max="11522" width="55.5" style="1" customWidth="1"/>
    <col min="11523" max="11526" width="12.6640625" style="1" customWidth="1"/>
    <col min="11527" max="11527" width="9" style="1" customWidth="1"/>
    <col min="11528" max="11776" width="9.33203125" style="1"/>
    <col min="11777" max="11777" width="7" style="1" customWidth="1"/>
    <col min="11778" max="11778" width="55.5" style="1" customWidth="1"/>
    <col min="11779" max="11782" width="12.6640625" style="1" customWidth="1"/>
    <col min="11783" max="11783" width="9" style="1" customWidth="1"/>
    <col min="11784" max="12032" width="9.33203125" style="1"/>
    <col min="12033" max="12033" width="7" style="1" customWidth="1"/>
    <col min="12034" max="12034" width="55.5" style="1" customWidth="1"/>
    <col min="12035" max="12038" width="12.6640625" style="1" customWidth="1"/>
    <col min="12039" max="12039" width="9" style="1" customWidth="1"/>
    <col min="12040" max="12288" width="9.33203125" style="1"/>
    <col min="12289" max="12289" width="7" style="1" customWidth="1"/>
    <col min="12290" max="12290" width="55.5" style="1" customWidth="1"/>
    <col min="12291" max="12294" width="12.6640625" style="1" customWidth="1"/>
    <col min="12295" max="12295" width="9" style="1" customWidth="1"/>
    <col min="12296" max="12544" width="9.33203125" style="1"/>
    <col min="12545" max="12545" width="7" style="1" customWidth="1"/>
    <col min="12546" max="12546" width="55.5" style="1" customWidth="1"/>
    <col min="12547" max="12550" width="12.6640625" style="1" customWidth="1"/>
    <col min="12551" max="12551" width="9" style="1" customWidth="1"/>
    <col min="12552" max="12800" width="9.33203125" style="1"/>
    <col min="12801" max="12801" width="7" style="1" customWidth="1"/>
    <col min="12802" max="12802" width="55.5" style="1" customWidth="1"/>
    <col min="12803" max="12806" width="12.6640625" style="1" customWidth="1"/>
    <col min="12807" max="12807" width="9" style="1" customWidth="1"/>
    <col min="12808" max="13056" width="9.33203125" style="1"/>
    <col min="13057" max="13057" width="7" style="1" customWidth="1"/>
    <col min="13058" max="13058" width="55.5" style="1" customWidth="1"/>
    <col min="13059" max="13062" width="12.6640625" style="1" customWidth="1"/>
    <col min="13063" max="13063" width="9" style="1" customWidth="1"/>
    <col min="13064" max="13312" width="9.33203125" style="1"/>
    <col min="13313" max="13313" width="7" style="1" customWidth="1"/>
    <col min="13314" max="13314" width="55.5" style="1" customWidth="1"/>
    <col min="13315" max="13318" width="12.6640625" style="1" customWidth="1"/>
    <col min="13319" max="13319" width="9" style="1" customWidth="1"/>
    <col min="13320" max="13568" width="9.33203125" style="1"/>
    <col min="13569" max="13569" width="7" style="1" customWidth="1"/>
    <col min="13570" max="13570" width="55.5" style="1" customWidth="1"/>
    <col min="13571" max="13574" width="12.6640625" style="1" customWidth="1"/>
    <col min="13575" max="13575" width="9" style="1" customWidth="1"/>
    <col min="13576" max="13824" width="9.33203125" style="1"/>
    <col min="13825" max="13825" width="7" style="1" customWidth="1"/>
    <col min="13826" max="13826" width="55.5" style="1" customWidth="1"/>
    <col min="13827" max="13830" width="12.6640625" style="1" customWidth="1"/>
    <col min="13831" max="13831" width="9" style="1" customWidth="1"/>
    <col min="13832" max="14080" width="9.33203125" style="1"/>
    <col min="14081" max="14081" width="7" style="1" customWidth="1"/>
    <col min="14082" max="14082" width="55.5" style="1" customWidth="1"/>
    <col min="14083" max="14086" width="12.6640625" style="1" customWidth="1"/>
    <col min="14087" max="14087" width="9" style="1" customWidth="1"/>
    <col min="14088" max="14336" width="9.33203125" style="1"/>
    <col min="14337" max="14337" width="7" style="1" customWidth="1"/>
    <col min="14338" max="14338" width="55.5" style="1" customWidth="1"/>
    <col min="14339" max="14342" width="12.6640625" style="1" customWidth="1"/>
    <col min="14343" max="14343" width="9" style="1" customWidth="1"/>
    <col min="14344" max="14592" width="9.33203125" style="1"/>
    <col min="14593" max="14593" width="7" style="1" customWidth="1"/>
    <col min="14594" max="14594" width="55.5" style="1" customWidth="1"/>
    <col min="14595" max="14598" width="12.6640625" style="1" customWidth="1"/>
    <col min="14599" max="14599" width="9" style="1" customWidth="1"/>
    <col min="14600" max="14848" width="9.33203125" style="1"/>
    <col min="14849" max="14849" width="7" style="1" customWidth="1"/>
    <col min="14850" max="14850" width="55.5" style="1" customWidth="1"/>
    <col min="14851" max="14854" width="12.6640625" style="1" customWidth="1"/>
    <col min="14855" max="14855" width="9" style="1" customWidth="1"/>
    <col min="14856" max="15104" width="9.33203125" style="1"/>
    <col min="15105" max="15105" width="7" style="1" customWidth="1"/>
    <col min="15106" max="15106" width="55.5" style="1" customWidth="1"/>
    <col min="15107" max="15110" width="12.6640625" style="1" customWidth="1"/>
    <col min="15111" max="15111" width="9" style="1" customWidth="1"/>
    <col min="15112" max="15360" width="9.33203125" style="1"/>
    <col min="15361" max="15361" width="7" style="1" customWidth="1"/>
    <col min="15362" max="15362" width="55.5" style="1" customWidth="1"/>
    <col min="15363" max="15366" width="12.6640625" style="1" customWidth="1"/>
    <col min="15367" max="15367" width="9" style="1" customWidth="1"/>
    <col min="15368" max="15616" width="9.33203125" style="1"/>
    <col min="15617" max="15617" width="7" style="1" customWidth="1"/>
    <col min="15618" max="15618" width="55.5" style="1" customWidth="1"/>
    <col min="15619" max="15622" width="12.6640625" style="1" customWidth="1"/>
    <col min="15623" max="15623" width="9" style="1" customWidth="1"/>
    <col min="15624" max="15872" width="9.33203125" style="1"/>
    <col min="15873" max="15873" width="7" style="1" customWidth="1"/>
    <col min="15874" max="15874" width="55.5" style="1" customWidth="1"/>
    <col min="15875" max="15878" width="12.6640625" style="1" customWidth="1"/>
    <col min="15879" max="15879" width="9" style="1" customWidth="1"/>
    <col min="15880" max="16128" width="9.33203125" style="1"/>
    <col min="16129" max="16129" width="7" style="1" customWidth="1"/>
    <col min="16130" max="16130" width="55.5" style="1" customWidth="1"/>
    <col min="16131" max="16134" width="12.6640625" style="1" customWidth="1"/>
    <col min="16135" max="16135" width="9" style="1" customWidth="1"/>
    <col min="16136" max="16384" width="9.33203125" style="1"/>
  </cols>
  <sheetData>
    <row r="1" spans="1:8" ht="40.5" customHeight="1" x14ac:dyDescent="0.3">
      <c r="A1" s="1051" t="s">
        <v>600</v>
      </c>
      <c r="B1" s="1052"/>
      <c r="C1" s="1052"/>
      <c r="D1" s="1052"/>
      <c r="E1" s="1052"/>
      <c r="F1" s="1052"/>
    </row>
    <row r="3" spans="1:8" ht="15.95" customHeight="1" x14ac:dyDescent="0.25">
      <c r="A3" s="1053" t="s">
        <v>483</v>
      </c>
      <c r="B3" s="1053"/>
      <c r="C3" s="1053"/>
      <c r="D3" s="1053"/>
      <c r="E3" s="1053"/>
      <c r="F3" s="1053"/>
    </row>
    <row r="4" spans="1:8" ht="15.95" customHeight="1" x14ac:dyDescent="0.25">
      <c r="A4" s="1054"/>
      <c r="B4" s="1054"/>
      <c r="D4" s="81"/>
      <c r="E4" s="81"/>
      <c r="F4" s="2" t="s">
        <v>658</v>
      </c>
    </row>
    <row r="5" spans="1:8" ht="31.5" customHeight="1" x14ac:dyDescent="0.25">
      <c r="A5" s="25" t="s">
        <v>2</v>
      </c>
      <c r="B5" s="5" t="s">
        <v>3</v>
      </c>
      <c r="C5" s="5">
        <v>2019</v>
      </c>
      <c r="D5" s="5" t="s">
        <v>487</v>
      </c>
      <c r="E5" s="26" t="s">
        <v>595</v>
      </c>
      <c r="F5" s="26" t="s">
        <v>697</v>
      </c>
    </row>
    <row r="6" spans="1:8" s="3" customFormat="1" ht="12" customHeight="1" x14ac:dyDescent="0.2">
      <c r="A6" s="158" t="s">
        <v>5</v>
      </c>
      <c r="B6" s="159" t="s">
        <v>6</v>
      </c>
      <c r="C6" s="159" t="s">
        <v>7</v>
      </c>
      <c r="D6" s="159" t="s">
        <v>8</v>
      </c>
      <c r="E6" s="160" t="s">
        <v>259</v>
      </c>
      <c r="F6" s="161" t="s">
        <v>406</v>
      </c>
    </row>
    <row r="7" spans="1:8" s="378" customFormat="1" ht="23.25" customHeight="1" x14ac:dyDescent="0.25">
      <c r="A7" s="374" t="s">
        <v>9</v>
      </c>
      <c r="B7" s="375" t="s">
        <v>488</v>
      </c>
      <c r="C7" s="376">
        <f>'1.sz.mell. módosított'!D22</f>
        <v>341619414</v>
      </c>
      <c r="D7" s="376">
        <f>180000000+140000000+12000000</f>
        <v>332000000</v>
      </c>
      <c r="E7" s="376">
        <f>D7*1.01</f>
        <v>335320000</v>
      </c>
      <c r="F7" s="377">
        <f>E7-1.01+1</f>
        <v>335319999.99000001</v>
      </c>
    </row>
    <row r="8" spans="1:8" s="378" customFormat="1" ht="23.25" customHeight="1" x14ac:dyDescent="0.25">
      <c r="A8" s="379" t="s">
        <v>12</v>
      </c>
      <c r="B8" s="380" t="s">
        <v>489</v>
      </c>
      <c r="C8" s="381">
        <f>'1.sz.mell. módosított'!D31</f>
        <v>98531059</v>
      </c>
      <c r="D8" s="381">
        <v>20000000</v>
      </c>
      <c r="E8" s="382">
        <f>20000000*1.01</f>
        <v>20200000</v>
      </c>
      <c r="F8" s="383">
        <f>20000000*1.01</f>
        <v>20200000</v>
      </c>
    </row>
    <row r="9" spans="1:8" s="378" customFormat="1" ht="23.25" customHeight="1" x14ac:dyDescent="0.25">
      <c r="A9" s="374" t="s">
        <v>15</v>
      </c>
      <c r="B9" s="380" t="s">
        <v>101</v>
      </c>
      <c r="C9" s="381">
        <f>'1.sz.mell. módosított'!D45</f>
        <v>69260000</v>
      </c>
      <c r="D9" s="381">
        <v>31000000</v>
      </c>
      <c r="E9" s="382">
        <f>D9*1.02</f>
        <v>31620000</v>
      </c>
      <c r="F9" s="383">
        <f>E9*1.01</f>
        <v>31936200</v>
      </c>
      <c r="H9" s="424"/>
    </row>
    <row r="10" spans="1:8" s="378" customFormat="1" ht="23.25" customHeight="1" x14ac:dyDescent="0.25">
      <c r="A10" s="379" t="s">
        <v>18</v>
      </c>
      <c r="B10" s="380" t="s">
        <v>490</v>
      </c>
      <c r="C10" s="381">
        <f>'1.sz.mell. módosított'!D57</f>
        <v>33138000</v>
      </c>
      <c r="D10" s="381">
        <v>35000000</v>
      </c>
      <c r="E10" s="381">
        <f>D10*1.01</f>
        <v>35350000</v>
      </c>
      <c r="F10" s="383">
        <f>E10</f>
        <v>35350000</v>
      </c>
    </row>
    <row r="11" spans="1:8" s="378" customFormat="1" ht="23.25" customHeight="1" x14ac:dyDescent="0.25">
      <c r="A11" s="374" t="s">
        <v>21</v>
      </c>
      <c r="B11" s="380" t="s">
        <v>397</v>
      </c>
      <c r="C11" s="381">
        <f>'1.sz.mell. módosított'!D63</f>
        <v>20240000</v>
      </c>
      <c r="D11" s="381">
        <v>0</v>
      </c>
      <c r="E11" s="381">
        <v>0</v>
      </c>
      <c r="F11" s="383">
        <v>0</v>
      </c>
    </row>
    <row r="12" spans="1:8" s="378" customFormat="1" ht="23.25" customHeight="1" x14ac:dyDescent="0.25">
      <c r="A12" s="379" t="s">
        <v>24</v>
      </c>
      <c r="B12" s="380" t="s">
        <v>491</v>
      </c>
      <c r="C12" s="381">
        <f>'1.sz.mell. módosított'!D66</f>
        <v>2200000</v>
      </c>
      <c r="D12" s="381"/>
      <c r="E12" s="382"/>
      <c r="F12" s="383"/>
    </row>
    <row r="13" spans="1:8" s="378" customFormat="1" ht="23.25" customHeight="1" x14ac:dyDescent="0.25">
      <c r="A13" s="374" t="s">
        <v>27</v>
      </c>
      <c r="B13" s="384" t="s">
        <v>492</v>
      </c>
      <c r="C13" s="381"/>
      <c r="D13" s="381"/>
      <c r="E13" s="382"/>
      <c r="F13" s="383"/>
    </row>
    <row r="14" spans="1:8" s="378" customFormat="1" ht="31.5" customHeight="1" x14ac:dyDescent="0.25">
      <c r="A14" s="379" t="s">
        <v>30</v>
      </c>
      <c r="B14" s="380" t="s">
        <v>587</v>
      </c>
      <c r="C14" s="385">
        <f>SUM(C7:C13)</f>
        <v>564988473</v>
      </c>
      <c r="D14" s="385">
        <f>SUM(D7:D13)</f>
        <v>418000000</v>
      </c>
      <c r="E14" s="385">
        <f>SUM(E7:E13)</f>
        <v>422490000</v>
      </c>
      <c r="F14" s="386">
        <f>SUM(F7:F13)</f>
        <v>422806199.99000001</v>
      </c>
    </row>
    <row r="15" spans="1:8" s="378" customFormat="1" ht="23.25" customHeight="1" x14ac:dyDescent="0.25">
      <c r="A15" s="387" t="s">
        <v>33</v>
      </c>
      <c r="B15" s="388" t="s">
        <v>493</v>
      </c>
      <c r="C15" s="389">
        <f>'1.sz.mell. módosított'!D76</f>
        <v>57180355</v>
      </c>
      <c r="D15" s="389">
        <v>40000000</v>
      </c>
      <c r="E15" s="390">
        <v>40000000</v>
      </c>
      <c r="F15" s="391">
        <v>40000000</v>
      </c>
    </row>
    <row r="16" spans="1:8" s="4" customFormat="1" ht="27" customHeight="1" x14ac:dyDescent="0.2">
      <c r="A16" s="25" t="s">
        <v>36</v>
      </c>
      <c r="B16" s="8" t="s">
        <v>494</v>
      </c>
      <c r="C16" s="168">
        <f>+C14+C15</f>
        <v>622168828</v>
      </c>
      <c r="D16" s="168">
        <f>+D14+D15</f>
        <v>458000000</v>
      </c>
      <c r="E16" s="168">
        <f>+E14+E15</f>
        <v>462490000</v>
      </c>
      <c r="F16" s="169">
        <f>+F14+F15</f>
        <v>462806199.99000001</v>
      </c>
    </row>
    <row r="17" spans="1:11" s="4" customFormat="1" ht="12" customHeight="1" x14ac:dyDescent="0.2">
      <c r="A17" s="170"/>
      <c r="B17" s="171"/>
      <c r="C17" s="172"/>
      <c r="D17" s="173"/>
      <c r="E17" s="173"/>
      <c r="F17" s="174"/>
    </row>
    <row r="18" spans="1:11" s="4" customFormat="1" ht="24" customHeight="1" x14ac:dyDescent="0.2">
      <c r="A18" s="1053" t="s">
        <v>440</v>
      </c>
      <c r="B18" s="1053"/>
      <c r="C18" s="1053"/>
      <c r="D18" s="1053"/>
      <c r="E18" s="1053"/>
      <c r="F18" s="1053"/>
    </row>
    <row r="19" spans="1:11" s="4" customFormat="1" ht="12" customHeight="1" x14ac:dyDescent="0.2">
      <c r="A19" s="1055"/>
      <c r="B19" s="1055"/>
      <c r="C19" s="12"/>
      <c r="D19" s="81"/>
      <c r="E19" s="81"/>
      <c r="F19" s="2" t="s">
        <v>365</v>
      </c>
    </row>
    <row r="20" spans="1:11" s="4" customFormat="1" ht="31.5" customHeight="1" x14ac:dyDescent="0.2">
      <c r="A20" s="25" t="s">
        <v>2</v>
      </c>
      <c r="B20" s="5" t="s">
        <v>3</v>
      </c>
      <c r="C20" s="5" t="s">
        <v>484</v>
      </c>
      <c r="D20" s="5" t="s">
        <v>485</v>
      </c>
      <c r="E20" s="5" t="s">
        <v>486</v>
      </c>
      <c r="F20" s="26" t="s">
        <v>487</v>
      </c>
      <c r="G20" s="175"/>
    </row>
    <row r="21" spans="1:11" s="4" customFormat="1" ht="12" customHeight="1" x14ac:dyDescent="0.2">
      <c r="A21" s="158" t="s">
        <v>5</v>
      </c>
      <c r="B21" s="159" t="s">
        <v>6</v>
      </c>
      <c r="C21" s="159" t="s">
        <v>7</v>
      </c>
      <c r="D21" s="159" t="s">
        <v>8</v>
      </c>
      <c r="E21" s="160" t="s">
        <v>259</v>
      </c>
      <c r="F21" s="161" t="s">
        <v>406</v>
      </c>
      <c r="G21" s="175"/>
    </row>
    <row r="22" spans="1:11" s="4" customFormat="1" ht="23.25" customHeight="1" x14ac:dyDescent="0.2">
      <c r="A22" s="7" t="s">
        <v>9</v>
      </c>
      <c r="B22" s="176" t="s">
        <v>495</v>
      </c>
      <c r="C22" s="163">
        <f>'1.sz.mell. módosított'!D96</f>
        <v>474100670</v>
      </c>
      <c r="D22" s="163">
        <f>389500000+20000000</f>
        <v>409500000</v>
      </c>
      <c r="E22" s="163">
        <f>393150000+20000000</f>
        <v>413150000</v>
      </c>
      <c r="F22" s="164">
        <f>393037800+20000000</f>
        <v>413037800</v>
      </c>
      <c r="G22" s="175"/>
    </row>
    <row r="23" spans="1:11" ht="23.25" customHeight="1" x14ac:dyDescent="0.25">
      <c r="A23" s="7" t="s">
        <v>12</v>
      </c>
      <c r="B23" s="177" t="s">
        <v>496</v>
      </c>
      <c r="C23" s="166">
        <f>+C24+C25+C26</f>
        <v>142462803</v>
      </c>
      <c r="D23" s="166">
        <f t="shared" ref="D23:E23" si="0">+D24+D25+D26</f>
        <v>42000000</v>
      </c>
      <c r="E23" s="166">
        <f t="shared" si="0"/>
        <v>42840000</v>
      </c>
      <c r="F23" s="167">
        <f>+F24+F25+F26</f>
        <v>43268400</v>
      </c>
      <c r="I23" s="404">
        <f>D16-D29</f>
        <v>0</v>
      </c>
      <c r="J23" s="404">
        <f t="shared" ref="J23:K23" si="1">E16-E29</f>
        <v>0</v>
      </c>
      <c r="K23" s="404">
        <f t="shared" si="1"/>
        <v>-9.9999904632568359E-3</v>
      </c>
    </row>
    <row r="24" spans="1:11" ht="23.25" customHeight="1" x14ac:dyDescent="0.25">
      <c r="A24" s="6" t="s">
        <v>497</v>
      </c>
      <c r="B24" s="162" t="s">
        <v>222</v>
      </c>
      <c r="C24" s="163">
        <f>'1.sz.mell. módosított'!D97</f>
        <v>113399135</v>
      </c>
      <c r="D24" s="166">
        <v>35000000</v>
      </c>
      <c r="E24" s="166">
        <f>D24*1.02</f>
        <v>35700000</v>
      </c>
      <c r="F24" s="167">
        <f>E24*1.01</f>
        <v>36057000</v>
      </c>
    </row>
    <row r="25" spans="1:11" ht="23.25" customHeight="1" x14ac:dyDescent="0.25">
      <c r="A25" s="6" t="s">
        <v>498</v>
      </c>
      <c r="B25" s="162" t="s">
        <v>224</v>
      </c>
      <c r="C25" s="163">
        <f>'1.sz.mell. módosított'!D98</f>
        <v>29063668</v>
      </c>
      <c r="D25" s="163">
        <v>7000000</v>
      </c>
      <c r="E25" s="166">
        <f>D25*1.02</f>
        <v>7140000</v>
      </c>
      <c r="F25" s="167">
        <f>E25*1.01</f>
        <v>7211400</v>
      </c>
    </row>
    <row r="26" spans="1:11" ht="23.25" customHeight="1" x14ac:dyDescent="0.25">
      <c r="A26" s="6" t="s">
        <v>499</v>
      </c>
      <c r="B26" s="165" t="s">
        <v>226</v>
      </c>
      <c r="C26" s="163">
        <f>'1.sz.mell. módosított'!D99</f>
        <v>0</v>
      </c>
      <c r="D26" s="163">
        <v>0</v>
      </c>
      <c r="E26" s="163"/>
      <c r="F26" s="164"/>
    </row>
    <row r="27" spans="1:11" ht="23.25" customHeight="1" x14ac:dyDescent="0.25">
      <c r="A27" s="7" t="s">
        <v>15</v>
      </c>
      <c r="B27" s="178" t="s">
        <v>500</v>
      </c>
      <c r="C27" s="179">
        <f>+C22+C23</f>
        <v>616563473</v>
      </c>
      <c r="D27" s="179">
        <f>+D22+D23</f>
        <v>451500000</v>
      </c>
      <c r="E27" s="179">
        <f>+E22+E23</f>
        <v>455990000</v>
      </c>
      <c r="F27" s="180">
        <f>+F22+F23</f>
        <v>456306200</v>
      </c>
    </row>
    <row r="28" spans="1:11" ht="23.25" customHeight="1" x14ac:dyDescent="0.25">
      <c r="A28" s="181" t="s">
        <v>18</v>
      </c>
      <c r="B28" s="182" t="s">
        <v>501</v>
      </c>
      <c r="C28" s="183">
        <f>'1.sz.mell. módosított'!D112</f>
        <v>5605355</v>
      </c>
      <c r="D28" s="183">
        <v>6500000</v>
      </c>
      <c r="E28" s="183">
        <f>D28</f>
        <v>6500000</v>
      </c>
      <c r="F28" s="184">
        <f>E28</f>
        <v>6500000</v>
      </c>
      <c r="G28" s="9"/>
    </row>
    <row r="29" spans="1:11" s="4" customFormat="1" ht="23.25" customHeight="1" x14ac:dyDescent="0.2">
      <c r="A29" s="185" t="s">
        <v>21</v>
      </c>
      <c r="B29" s="10" t="s">
        <v>502</v>
      </c>
      <c r="C29" s="186">
        <f>+C27+C28</f>
        <v>622168828</v>
      </c>
      <c r="D29" s="186">
        <f>+D27+D28</f>
        <v>458000000</v>
      </c>
      <c r="E29" s="186">
        <f>+E27+E28</f>
        <v>462490000</v>
      </c>
      <c r="F29" s="187">
        <f>+F27+F28</f>
        <v>462806200</v>
      </c>
    </row>
    <row r="30" spans="1:11" x14ac:dyDescent="0.25">
      <c r="C30" s="11"/>
    </row>
    <row r="31" spans="1:11" x14ac:dyDescent="0.25">
      <c r="C31" s="11"/>
    </row>
    <row r="32" spans="1:11" x14ac:dyDescent="0.25">
      <c r="C32" s="11"/>
    </row>
    <row r="33" spans="3:8" ht="16.5" customHeight="1" x14ac:dyDescent="0.25">
      <c r="C33" s="11"/>
    </row>
    <row r="34" spans="3:8" x14ac:dyDescent="0.25">
      <c r="C34" s="11"/>
    </row>
    <row r="35" spans="3:8" x14ac:dyDescent="0.25">
      <c r="C35" s="11"/>
    </row>
    <row r="36" spans="3:8" s="11" customFormat="1" x14ac:dyDescent="0.25">
      <c r="G36" s="1"/>
      <c r="H36" s="1"/>
    </row>
    <row r="37" spans="3:8" s="11" customFormat="1" x14ac:dyDescent="0.25">
      <c r="G37" s="1"/>
      <c r="H37" s="1"/>
    </row>
    <row r="38" spans="3:8" s="11" customFormat="1" x14ac:dyDescent="0.25">
      <c r="G38" s="1"/>
      <c r="H38" s="1"/>
    </row>
    <row r="39" spans="3:8" s="11" customFormat="1" x14ac:dyDescent="0.25">
      <c r="G39" s="1"/>
      <c r="H39" s="1"/>
    </row>
    <row r="40" spans="3:8" s="11" customFormat="1" x14ac:dyDescent="0.25">
      <c r="G40" s="1"/>
      <c r="H40" s="1"/>
    </row>
    <row r="41" spans="3:8" s="11" customFormat="1" x14ac:dyDescent="0.25">
      <c r="G41" s="1"/>
      <c r="H41" s="1"/>
    </row>
    <row r="42" spans="3:8" s="11" customFormat="1" x14ac:dyDescent="0.25">
      <c r="G42" s="1"/>
      <c r="H42" s="1"/>
    </row>
  </sheetData>
  <mergeCells count="5">
    <mergeCell ref="A1:F1"/>
    <mergeCell ref="A3:F3"/>
    <mergeCell ref="A4:B4"/>
    <mergeCell ref="A18:F18"/>
    <mergeCell ref="A19:B19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3" orientation="portrait" r:id="rId1"/>
  <headerFooter>
    <oddHeader>&amp;R&amp;"Times New Roman CE,Félkövér dőlt"&amp;11 17. melléklet a .../2019. (...)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23"/>
  <sheetViews>
    <sheetView zoomScaleNormal="100" workbookViewId="0">
      <selection activeCell="E16" sqref="E16"/>
    </sheetView>
  </sheetViews>
  <sheetFormatPr defaultColWidth="9.33203125" defaultRowHeight="15" x14ac:dyDescent="0.25"/>
  <cols>
    <col min="1" max="1" width="41.33203125" style="118" customWidth="1"/>
    <col min="2" max="2" width="19.6640625" style="118" customWidth="1"/>
    <col min="3" max="3" width="16.6640625" style="118" customWidth="1"/>
    <col min="4" max="9" width="16" style="118" customWidth="1"/>
    <col min="10" max="10" width="17.83203125" style="118" customWidth="1"/>
    <col min="11" max="16384" width="9.33203125" style="118"/>
  </cols>
  <sheetData>
    <row r="1" spans="1:10" ht="56.25" customHeight="1" x14ac:dyDescent="0.25">
      <c r="A1" s="1056" t="s">
        <v>601</v>
      </c>
      <c r="B1" s="1056"/>
      <c r="C1" s="1056"/>
      <c r="D1" s="1056"/>
      <c r="E1" s="1056"/>
      <c r="F1" s="1056"/>
      <c r="G1" s="1056"/>
      <c r="H1" s="1056"/>
      <c r="I1" s="1056"/>
    </row>
    <row r="2" spans="1:10" ht="18.75" customHeight="1" x14ac:dyDescent="0.25">
      <c r="A2" s="119"/>
      <c r="B2" s="119"/>
      <c r="C2" s="420" t="s">
        <v>526</v>
      </c>
      <c r="D2" s="119"/>
      <c r="E2" s="119"/>
      <c r="F2" s="119"/>
      <c r="G2" s="119"/>
      <c r="H2" s="119"/>
      <c r="I2" s="119"/>
    </row>
    <row r="3" spans="1:10" x14ac:dyDescent="0.25">
      <c r="A3" s="120"/>
      <c r="B3" s="120"/>
      <c r="C3" s="120"/>
      <c r="D3" s="120"/>
      <c r="E3" s="120"/>
      <c r="F3" s="120"/>
      <c r="G3" s="120"/>
      <c r="H3" s="1057" t="s">
        <v>1</v>
      </c>
      <c r="I3" s="1057"/>
    </row>
    <row r="4" spans="1:10" s="121" customFormat="1" ht="71.25" customHeight="1" x14ac:dyDescent="0.2">
      <c r="A4" s="1058" t="s">
        <v>470</v>
      </c>
      <c r="B4" s="1060" t="s">
        <v>471</v>
      </c>
      <c r="C4" s="1058" t="s">
        <v>472</v>
      </c>
      <c r="D4" s="1062" t="s">
        <v>596</v>
      </c>
      <c r="E4" s="1062"/>
      <c r="F4" s="1062" t="s">
        <v>473</v>
      </c>
      <c r="G4" s="1062"/>
      <c r="H4" s="1062" t="s">
        <v>597</v>
      </c>
      <c r="I4" s="1063"/>
    </row>
    <row r="5" spans="1:10" s="124" customFormat="1" x14ac:dyDescent="0.25">
      <c r="A5" s="1059"/>
      <c r="B5" s="1061"/>
      <c r="C5" s="1059"/>
      <c r="D5" s="122" t="s">
        <v>474</v>
      </c>
      <c r="E5" s="122" t="s">
        <v>475</v>
      </c>
      <c r="F5" s="122" t="s">
        <v>474</v>
      </c>
      <c r="G5" s="122" t="s">
        <v>475</v>
      </c>
      <c r="H5" s="122" t="s">
        <v>474</v>
      </c>
      <c r="I5" s="123" t="s">
        <v>475</v>
      </c>
    </row>
    <row r="6" spans="1:10" x14ac:dyDescent="0.25">
      <c r="A6" s="222"/>
      <c r="B6" s="126"/>
      <c r="C6" s="125"/>
      <c r="D6" s="127"/>
      <c r="E6" s="127"/>
      <c r="F6" s="127"/>
      <c r="G6" s="127"/>
      <c r="H6" s="127"/>
      <c r="I6" s="128"/>
    </row>
    <row r="7" spans="1:10" s="134" customFormat="1" x14ac:dyDescent="0.25">
      <c r="A7" s="222"/>
      <c r="B7" s="130"/>
      <c r="C7" s="129"/>
      <c r="D7" s="131"/>
      <c r="E7" s="131"/>
      <c r="F7" s="131"/>
      <c r="G7" s="131"/>
      <c r="H7" s="131"/>
      <c r="I7" s="132"/>
      <c r="J7" s="133"/>
    </row>
    <row r="8" spans="1:10" s="139" customFormat="1" ht="26.25" customHeight="1" x14ac:dyDescent="0.2">
      <c r="A8" s="223" t="s">
        <v>360</v>
      </c>
      <c r="B8" s="135">
        <f>SUM(B6:B7)</f>
        <v>0</v>
      </c>
      <c r="C8" s="136"/>
      <c r="D8" s="137">
        <f t="shared" ref="D8:I8" si="0">SUM(D6:D7)</f>
        <v>0</v>
      </c>
      <c r="E8" s="137">
        <f t="shared" si="0"/>
        <v>0</v>
      </c>
      <c r="F8" s="137">
        <f t="shared" si="0"/>
        <v>0</v>
      </c>
      <c r="G8" s="137">
        <f t="shared" si="0"/>
        <v>0</v>
      </c>
      <c r="H8" s="137">
        <f t="shared" si="0"/>
        <v>0</v>
      </c>
      <c r="I8" s="138">
        <f t="shared" si="0"/>
        <v>0</v>
      </c>
    </row>
    <row r="9" spans="1:10" x14ac:dyDescent="0.25">
      <c r="A9" s="120"/>
      <c r="B9" s="120"/>
      <c r="C9" s="120"/>
      <c r="D9" s="120"/>
      <c r="E9" s="120"/>
      <c r="F9" s="120"/>
      <c r="G9" s="120"/>
      <c r="H9" s="120"/>
      <c r="I9" s="120"/>
    </row>
    <row r="10" spans="1:10" x14ac:dyDescent="0.25">
      <c r="A10" s="120"/>
      <c r="B10" s="120"/>
      <c r="C10" s="120"/>
      <c r="D10" s="120"/>
      <c r="E10" s="120"/>
      <c r="F10" s="120"/>
      <c r="G10" s="120"/>
      <c r="H10" s="120"/>
      <c r="I10" s="120"/>
    </row>
    <row r="11" spans="1:10" x14ac:dyDescent="0.25">
      <c r="A11" s="120"/>
      <c r="B11" s="120"/>
      <c r="C11" s="120"/>
      <c r="D11" s="120"/>
      <c r="E11" s="120"/>
      <c r="F11" s="120"/>
      <c r="G11" s="120"/>
      <c r="H11" s="120"/>
      <c r="I11" s="120"/>
    </row>
    <row r="12" spans="1:10" x14ac:dyDescent="0.25">
      <c r="A12" s="120"/>
      <c r="B12" s="120"/>
      <c r="C12" s="120"/>
      <c r="D12" s="120"/>
      <c r="E12" s="120"/>
      <c r="F12" s="120"/>
      <c r="G12" s="120"/>
      <c r="H12" s="120"/>
      <c r="I12" s="120"/>
    </row>
    <row r="13" spans="1:10" x14ac:dyDescent="0.25">
      <c r="A13" s="120"/>
      <c r="B13" s="120"/>
      <c r="C13" s="120"/>
      <c r="D13" s="120"/>
      <c r="E13" s="120"/>
      <c r="F13" s="120"/>
      <c r="G13" s="120"/>
      <c r="H13" s="120"/>
      <c r="I13" s="120"/>
    </row>
    <row r="14" spans="1:10" x14ac:dyDescent="0.25">
      <c r="A14" s="120"/>
      <c r="B14" s="120"/>
      <c r="C14" s="120"/>
      <c r="D14" s="120"/>
      <c r="E14" s="120"/>
      <c r="F14" s="120"/>
      <c r="G14" s="120"/>
      <c r="H14" s="120"/>
      <c r="I14" s="120"/>
    </row>
    <row r="15" spans="1:10" x14ac:dyDescent="0.25">
      <c r="A15" s="120"/>
      <c r="B15" s="120"/>
      <c r="C15" s="120"/>
      <c r="D15" s="120"/>
      <c r="E15" s="120"/>
      <c r="F15" s="120"/>
      <c r="G15" s="120"/>
      <c r="H15" s="120"/>
      <c r="I15" s="120"/>
    </row>
    <row r="16" spans="1:10" x14ac:dyDescent="0.25">
      <c r="A16" s="120"/>
      <c r="B16" s="120"/>
      <c r="C16" s="120"/>
      <c r="D16" s="120"/>
      <c r="E16" s="120"/>
      <c r="F16" s="120"/>
      <c r="G16" s="120"/>
      <c r="H16" s="120"/>
      <c r="I16" s="120"/>
    </row>
    <row r="17" spans="1:9" x14ac:dyDescent="0.25">
      <c r="A17" s="120"/>
      <c r="B17" s="120"/>
      <c r="C17" s="120"/>
      <c r="D17" s="120"/>
      <c r="E17" s="120"/>
      <c r="F17" s="120"/>
      <c r="G17" s="120"/>
      <c r="H17" s="120"/>
      <c r="I17" s="120"/>
    </row>
    <row r="18" spans="1:9" x14ac:dyDescent="0.25">
      <c r="A18" s="120"/>
      <c r="B18" s="120"/>
      <c r="C18" s="120"/>
      <c r="D18" s="120"/>
      <c r="E18" s="120"/>
      <c r="F18" s="120"/>
      <c r="G18" s="120"/>
      <c r="H18" s="120"/>
      <c r="I18" s="120"/>
    </row>
    <row r="19" spans="1:9" x14ac:dyDescent="0.25">
      <c r="A19" s="120"/>
      <c r="B19" s="120"/>
      <c r="C19" s="120"/>
      <c r="D19" s="120"/>
      <c r="E19" s="120"/>
      <c r="F19" s="120"/>
      <c r="G19" s="120"/>
      <c r="H19" s="120"/>
      <c r="I19" s="120"/>
    </row>
    <row r="20" spans="1:9" x14ac:dyDescent="0.25">
      <c r="A20" s="120"/>
      <c r="B20" s="120"/>
      <c r="C20" s="120"/>
      <c r="D20" s="120"/>
      <c r="E20" s="120"/>
      <c r="F20" s="120"/>
      <c r="G20" s="120"/>
      <c r="H20" s="120"/>
      <c r="I20" s="120"/>
    </row>
    <row r="21" spans="1:9" x14ac:dyDescent="0.25">
      <c r="A21" s="120"/>
      <c r="B21" s="120"/>
      <c r="C21" s="120"/>
      <c r="D21" s="120"/>
      <c r="E21" s="120"/>
      <c r="F21" s="120"/>
      <c r="G21" s="120"/>
      <c r="H21" s="120"/>
      <c r="I21" s="120"/>
    </row>
    <row r="22" spans="1:9" x14ac:dyDescent="0.25">
      <c r="A22" s="120"/>
      <c r="B22" s="120"/>
      <c r="C22" s="120"/>
      <c r="D22" s="120"/>
      <c r="E22" s="120"/>
      <c r="F22" s="120"/>
      <c r="G22" s="120"/>
      <c r="H22" s="120"/>
      <c r="I22" s="120"/>
    </row>
    <row r="23" spans="1:9" x14ac:dyDescent="0.25">
      <c r="A23" s="120"/>
      <c r="B23" s="120"/>
      <c r="C23" s="120"/>
      <c r="D23" s="120"/>
      <c r="E23" s="120"/>
      <c r="F23" s="120"/>
      <c r="G23" s="120"/>
      <c r="H23" s="120"/>
      <c r="I23" s="120"/>
    </row>
  </sheetData>
  <mergeCells count="8">
    <mergeCell ref="A1:I1"/>
    <mergeCell ref="H3:I3"/>
    <mergeCell ref="A4:A5"/>
    <mergeCell ref="B4:B5"/>
    <mergeCell ref="C4:C5"/>
    <mergeCell ref="D4:E4"/>
    <mergeCell ref="F4:G4"/>
    <mergeCell ref="H4:I4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0" orientation="landscape" r:id="rId1"/>
  <headerFooter>
    <oddHeader>&amp;R&amp;"Times New Roman CE,Félkövér dőlt"&amp;11 18. melléklet a ...../2019. (...)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40"/>
  <sheetViews>
    <sheetView topLeftCell="A22" zoomScaleNormal="100" workbookViewId="0">
      <selection sqref="A1:XFD1048576"/>
    </sheetView>
  </sheetViews>
  <sheetFormatPr defaultColWidth="9.33203125" defaultRowHeight="15.75" x14ac:dyDescent="0.25"/>
  <cols>
    <col min="1" max="1" width="6.33203125" style="486" customWidth="1"/>
    <col min="2" max="2" width="78.6640625" style="486" customWidth="1"/>
    <col min="3" max="3" width="11.1640625" style="486" customWidth="1"/>
    <col min="4" max="4" width="20.83203125" style="605" customWidth="1"/>
    <col min="5" max="5" width="16.1640625" style="486" customWidth="1"/>
    <col min="6" max="6" width="16.83203125" style="486" customWidth="1"/>
    <col min="7" max="7" width="9.33203125" style="486"/>
    <col min="8" max="8" width="13.33203125" style="486" bestFit="1" customWidth="1"/>
    <col min="9" max="9" width="14.6640625" style="486" bestFit="1" customWidth="1"/>
    <col min="10" max="11" width="16.6640625" style="486" bestFit="1" customWidth="1"/>
    <col min="12" max="16384" width="9.33203125" style="486"/>
  </cols>
  <sheetData>
    <row r="1" spans="1:9" ht="60" customHeight="1" x14ac:dyDescent="0.25">
      <c r="A1" s="968" t="s">
        <v>679</v>
      </c>
      <c r="B1" s="968"/>
      <c r="C1" s="968"/>
      <c r="D1" s="968"/>
      <c r="E1" s="968"/>
      <c r="F1" s="968"/>
    </row>
    <row r="2" spans="1:9" ht="15.95" customHeight="1" x14ac:dyDescent="0.25">
      <c r="A2" s="967" t="s">
        <v>0</v>
      </c>
      <c r="B2" s="967"/>
      <c r="C2" s="967"/>
      <c r="D2" s="967"/>
      <c r="E2" s="967"/>
      <c r="F2" s="967"/>
    </row>
    <row r="3" spans="1:9" ht="15.95" customHeight="1" x14ac:dyDescent="0.25">
      <c r="A3" s="966"/>
      <c r="B3" s="966"/>
      <c r="C3" s="950"/>
      <c r="D3" s="487"/>
      <c r="E3" s="487"/>
      <c r="F3" s="487" t="s">
        <v>1</v>
      </c>
    </row>
    <row r="4" spans="1:9" ht="38.1" customHeight="1" x14ac:dyDescent="0.25">
      <c r="A4" s="488" t="s">
        <v>2</v>
      </c>
      <c r="B4" s="489" t="s">
        <v>3</v>
      </c>
      <c r="C4" s="489" t="s">
        <v>4</v>
      </c>
      <c r="D4" s="490" t="s">
        <v>687</v>
      </c>
      <c r="E4" s="491" t="s">
        <v>720</v>
      </c>
      <c r="F4" s="491" t="s">
        <v>721</v>
      </c>
    </row>
    <row r="5" spans="1:9" s="493" customFormat="1" ht="12" customHeight="1" x14ac:dyDescent="0.2">
      <c r="A5" s="488" t="s">
        <v>5</v>
      </c>
      <c r="B5" s="489" t="s">
        <v>6</v>
      </c>
      <c r="C5" s="489" t="s">
        <v>7</v>
      </c>
      <c r="D5" s="490" t="s">
        <v>8</v>
      </c>
      <c r="E5" s="492" t="s">
        <v>259</v>
      </c>
      <c r="F5" s="490" t="s">
        <v>406</v>
      </c>
    </row>
    <row r="6" spans="1:9" s="498" customFormat="1" ht="15.75" customHeight="1" x14ac:dyDescent="0.2">
      <c r="A6" s="494" t="s">
        <v>9</v>
      </c>
      <c r="B6" s="495" t="s">
        <v>10</v>
      </c>
      <c r="C6" s="496" t="s">
        <v>11</v>
      </c>
      <c r="D6" s="497">
        <f>'[17]9.sz.mell.'!D6</f>
        <v>55849500</v>
      </c>
      <c r="E6" s="497">
        <f>'[17]9.sz.mell.'!E6</f>
        <v>57984474</v>
      </c>
      <c r="F6" s="497">
        <f>'[17]9.sz.mell.'!F6</f>
        <v>57984474</v>
      </c>
      <c r="H6" s="677"/>
      <c r="I6" s="677"/>
    </row>
    <row r="7" spans="1:9" s="498" customFormat="1" ht="15.75" customHeight="1" x14ac:dyDescent="0.2">
      <c r="A7" s="499" t="s">
        <v>12</v>
      </c>
      <c r="B7" s="500" t="s">
        <v>13</v>
      </c>
      <c r="C7" s="501" t="s">
        <v>14</v>
      </c>
      <c r="D7" s="497">
        <f>'[17]9.sz.mell.'!D7</f>
        <v>53343749</v>
      </c>
      <c r="E7" s="497">
        <f>'[17]9.sz.mell.'!E7</f>
        <v>55326571</v>
      </c>
      <c r="F7" s="497">
        <f>'[17]9.sz.mell.'!F7</f>
        <v>55326571</v>
      </c>
      <c r="H7" s="677"/>
      <c r="I7" s="677"/>
    </row>
    <row r="8" spans="1:9" s="498" customFormat="1" ht="24" customHeight="1" x14ac:dyDescent="0.2">
      <c r="A8" s="499" t="s">
        <v>15</v>
      </c>
      <c r="B8" s="500" t="s">
        <v>16</v>
      </c>
      <c r="C8" s="501" t="s">
        <v>17</v>
      </c>
      <c r="D8" s="497">
        <f>'[17]9.sz.mell.'!D8</f>
        <v>47253778</v>
      </c>
      <c r="E8" s="497">
        <f>'[17]9.sz.mell.'!E8</f>
        <v>49792760</v>
      </c>
      <c r="F8" s="497">
        <f>'[17]9.sz.mell.'!F8</f>
        <v>49792760</v>
      </c>
      <c r="H8" s="677"/>
      <c r="I8" s="677"/>
    </row>
    <row r="9" spans="1:9" s="498" customFormat="1" ht="15.75" customHeight="1" x14ac:dyDescent="0.2">
      <c r="A9" s="499" t="s">
        <v>18</v>
      </c>
      <c r="B9" s="500" t="s">
        <v>19</v>
      </c>
      <c r="C9" s="501" t="s">
        <v>20</v>
      </c>
      <c r="D9" s="497">
        <f>'[17]9.sz.mell.'!D9</f>
        <v>2701930</v>
      </c>
      <c r="E9" s="497">
        <f>'[17]9.sz.mell.'!E9</f>
        <v>3534683</v>
      </c>
      <c r="F9" s="497">
        <f>'[17]9.sz.mell.'!F9</f>
        <v>3534683</v>
      </c>
      <c r="H9" s="677"/>
      <c r="I9" s="677"/>
    </row>
    <row r="10" spans="1:9" s="498" customFormat="1" ht="15.75" customHeight="1" x14ac:dyDescent="0.2">
      <c r="A10" s="494" t="s">
        <v>21</v>
      </c>
      <c r="B10" s="500" t="s">
        <v>22</v>
      </c>
      <c r="C10" s="501" t="s">
        <v>23</v>
      </c>
      <c r="D10" s="497">
        <f>'[17]9.sz.mell.'!D10</f>
        <v>0</v>
      </c>
      <c r="E10" s="497">
        <f>'[17]9.sz.mell.'!E10</f>
        <v>13118806</v>
      </c>
      <c r="F10" s="497">
        <f>'[17]9.sz.mell.'!F10</f>
        <v>13118806</v>
      </c>
      <c r="H10" s="677"/>
      <c r="I10" s="677"/>
    </row>
    <row r="11" spans="1:9" s="498" customFormat="1" ht="15.75" customHeight="1" x14ac:dyDescent="0.2">
      <c r="A11" s="511" t="s">
        <v>24</v>
      </c>
      <c r="B11" s="539" t="s">
        <v>25</v>
      </c>
      <c r="C11" s="512" t="s">
        <v>26</v>
      </c>
      <c r="D11" s="1068">
        <f>'[17]9.sz.mell.'!D11</f>
        <v>0</v>
      </c>
      <c r="E11" s="1068">
        <f>'[17]9.sz.mell.'!E11</f>
        <v>0</v>
      </c>
      <c r="F11" s="1068">
        <f>'[17]9.sz.mell.'!F11</f>
        <v>0</v>
      </c>
      <c r="H11" s="677"/>
      <c r="I11" s="677"/>
    </row>
    <row r="12" spans="1:9" s="498" customFormat="1" ht="15.75" customHeight="1" x14ac:dyDescent="0.2">
      <c r="A12" s="517" t="s">
        <v>27</v>
      </c>
      <c r="B12" s="518" t="s">
        <v>28</v>
      </c>
      <c r="C12" s="519" t="s">
        <v>29</v>
      </c>
      <c r="D12" s="520">
        <f t="shared" ref="D12:F12" si="0">+D6+D7+D8+D9+D10+D11</f>
        <v>159148957</v>
      </c>
      <c r="E12" s="520">
        <f t="shared" si="0"/>
        <v>179757294</v>
      </c>
      <c r="F12" s="520">
        <f t="shared" si="0"/>
        <v>179757294</v>
      </c>
      <c r="H12" s="677">
        <f>E12-D12</f>
        <v>20608337</v>
      </c>
      <c r="I12" s="677"/>
    </row>
    <row r="13" spans="1:9" s="498" customFormat="1" ht="15.75" customHeight="1" x14ac:dyDescent="0.2">
      <c r="A13" s="494" t="s">
        <v>30</v>
      </c>
      <c r="B13" s="495" t="s">
        <v>31</v>
      </c>
      <c r="C13" s="496" t="s">
        <v>32</v>
      </c>
      <c r="D13" s="497">
        <f>'[17]9.sz.mell.'!D13</f>
        <v>0</v>
      </c>
      <c r="E13" s="497">
        <f>'[17]9.sz.mell.'!E13</f>
        <v>0</v>
      </c>
      <c r="F13" s="497">
        <f>'[17]9.sz.mell.'!F13</f>
        <v>0</v>
      </c>
      <c r="H13" s="677"/>
      <c r="I13" s="677"/>
    </row>
    <row r="14" spans="1:9" s="498" customFormat="1" ht="15.75" customHeight="1" x14ac:dyDescent="0.2">
      <c r="A14" s="494" t="s">
        <v>33</v>
      </c>
      <c r="B14" s="500" t="s">
        <v>34</v>
      </c>
      <c r="C14" s="501" t="s">
        <v>35</v>
      </c>
      <c r="D14" s="506">
        <f>SUM(D15:D21)</f>
        <v>182470457</v>
      </c>
      <c r="E14" s="506">
        <f t="shared" ref="E14" si="1">SUM(E15:E21)</f>
        <v>455494961</v>
      </c>
      <c r="F14" s="507">
        <f>'[17]9.sz.mell.'!F14+'[17]10.sz.mell'!F10+'[17]11.sz.mell'!F10+'[17]12.sz.mell'!F10</f>
        <v>455494961</v>
      </c>
      <c r="H14" s="677"/>
      <c r="I14" s="677"/>
    </row>
    <row r="15" spans="1:9" s="498" customFormat="1" ht="24" customHeight="1" x14ac:dyDescent="0.2">
      <c r="A15" s="499" t="s">
        <v>36</v>
      </c>
      <c r="B15" s="508" t="s">
        <v>738</v>
      </c>
      <c r="C15" s="501" t="s">
        <v>35</v>
      </c>
      <c r="D15" s="509">
        <f>'[17]9.sz.mell.'!D15+'[17]10.sz.mell'!D6+'[17]11.sz.mell'!D6+'[17]12.sz.mell'!D6</f>
        <v>0</v>
      </c>
      <c r="E15" s="509">
        <f>'[17]9.sz.mell.'!E15+'[17]11.sz.mell'!E6+'[17]12.sz.mell'!E6+'[17]10.sz.mell'!E6</f>
        <v>0</v>
      </c>
      <c r="F15" s="509"/>
      <c r="H15" s="677"/>
      <c r="I15" s="677"/>
    </row>
    <row r="16" spans="1:9" s="498" customFormat="1" ht="18.75" customHeight="1" x14ac:dyDescent="0.2">
      <c r="A16" s="499" t="s">
        <v>37</v>
      </c>
      <c r="B16" s="510" t="s">
        <v>739</v>
      </c>
      <c r="C16" s="501" t="s">
        <v>35</v>
      </c>
      <c r="D16" s="509">
        <f>'[17]9.sz.mell.'!D16</f>
        <v>182470457</v>
      </c>
      <c r="E16" s="509">
        <f>'[17]9.sz.mell.'!E16</f>
        <v>453248262</v>
      </c>
      <c r="F16" s="509">
        <f>'[17]9.sz.mell.'!F16</f>
        <v>307388724</v>
      </c>
      <c r="H16" s="677"/>
      <c r="I16" s="677"/>
    </row>
    <row r="17" spans="1:9" s="498" customFormat="1" ht="15.75" customHeight="1" x14ac:dyDescent="0.2">
      <c r="A17" s="494" t="s">
        <v>38</v>
      </c>
      <c r="B17" s="510" t="s">
        <v>39</v>
      </c>
      <c r="C17" s="501" t="s">
        <v>35</v>
      </c>
      <c r="D17" s="509">
        <f>'[17]9.sz.mell.'!D17</f>
        <v>0</v>
      </c>
      <c r="E17" s="509">
        <f>'[17]9.sz.mell.'!E17</f>
        <v>0</v>
      </c>
      <c r="F17" s="509">
        <f>'[17]9.sz.mell.'!F17</f>
        <v>0</v>
      </c>
      <c r="H17" s="677"/>
      <c r="I17" s="677"/>
    </row>
    <row r="18" spans="1:9" s="498" customFormat="1" ht="19.5" customHeight="1" x14ac:dyDescent="0.2">
      <c r="A18" s="499" t="s">
        <v>40</v>
      </c>
      <c r="B18" s="510" t="s">
        <v>41</v>
      </c>
      <c r="C18" s="501" t="s">
        <v>35</v>
      </c>
      <c r="D18" s="509">
        <f>'[17]9.sz.mell.'!D18</f>
        <v>0</v>
      </c>
      <c r="E18" s="509">
        <f>'[17]9.sz.mell.'!E18</f>
        <v>0</v>
      </c>
      <c r="F18" s="509">
        <f>'[17]9.sz.mell.'!F18</f>
        <v>4156681</v>
      </c>
      <c r="H18" s="677"/>
      <c r="I18" s="677"/>
    </row>
    <row r="19" spans="1:9" s="498" customFormat="1" ht="19.5" customHeight="1" x14ac:dyDescent="0.2">
      <c r="A19" s="499" t="s">
        <v>42</v>
      </c>
      <c r="B19" s="510" t="s">
        <v>43</v>
      </c>
      <c r="C19" s="501" t="s">
        <v>35</v>
      </c>
      <c r="D19" s="509">
        <f>'[17]9.sz.mell.'!D19</f>
        <v>0</v>
      </c>
      <c r="E19" s="509">
        <f>'[17]9.sz.mell.'!E19</f>
        <v>0</v>
      </c>
      <c r="F19" s="509">
        <f>'[17]9.sz.mell.'!F19</f>
        <v>5522600</v>
      </c>
      <c r="H19" s="677"/>
      <c r="I19" s="677"/>
    </row>
    <row r="20" spans="1:9" s="498" customFormat="1" ht="24" customHeight="1" x14ac:dyDescent="0.2">
      <c r="A20" s="494" t="s">
        <v>44</v>
      </c>
      <c r="B20" s="510" t="s">
        <v>45</v>
      </c>
      <c r="C20" s="501" t="s">
        <v>35</v>
      </c>
      <c r="D20" s="509">
        <f>'[17]9.sz.mell.'!D20+'[17]11.sz.mell'!D8</f>
        <v>0</v>
      </c>
      <c r="E20" s="509">
        <f>'[17]9.sz.mell.'!E20</f>
        <v>0</v>
      </c>
      <c r="F20" s="509">
        <f>'[17]9.sz.mell.'!F20</f>
        <v>136180257</v>
      </c>
      <c r="H20" s="677"/>
      <c r="I20" s="677"/>
    </row>
    <row r="21" spans="1:9" s="498" customFormat="1" ht="24.75" customHeight="1" x14ac:dyDescent="0.2">
      <c r="A21" s="511" t="s">
        <v>46</v>
      </c>
      <c r="B21" s="510" t="s">
        <v>47</v>
      </c>
      <c r="C21" s="512" t="s">
        <v>35</v>
      </c>
      <c r="D21" s="509">
        <f>'[17]9.sz.mell.'!D21</f>
        <v>0</v>
      </c>
      <c r="E21" s="509">
        <f>'[17]9.sz.mell.'!E21+'[17]10.sz.mell'!E10+'[17]11.sz.mell'!E10+'[17]12.sz.mell'!E10</f>
        <v>2246699</v>
      </c>
      <c r="F21" s="509"/>
      <c r="H21" s="677"/>
      <c r="I21" s="677"/>
    </row>
    <row r="22" spans="1:9" s="498" customFormat="1" ht="18" customHeight="1" x14ac:dyDescent="0.2">
      <c r="A22" s="502" t="s">
        <v>48</v>
      </c>
      <c r="B22" s="503" t="s">
        <v>49</v>
      </c>
      <c r="C22" s="504" t="s">
        <v>50</v>
      </c>
      <c r="D22" s="505">
        <f>SUM(D12+D13+D14)</f>
        <v>341619414</v>
      </c>
      <c r="E22" s="505">
        <f t="shared" ref="E22:F22" si="2">SUM(E12+E13+E14)</f>
        <v>635252255</v>
      </c>
      <c r="F22" s="505">
        <f t="shared" si="2"/>
        <v>635252255</v>
      </c>
      <c r="H22" s="677"/>
      <c r="I22" s="677"/>
    </row>
    <row r="23" spans="1:9" s="498" customFormat="1" ht="15.75" customHeight="1" x14ac:dyDescent="0.2">
      <c r="A23" s="494" t="s">
        <v>51</v>
      </c>
      <c r="B23" s="513" t="s">
        <v>52</v>
      </c>
      <c r="C23" s="496" t="s">
        <v>53</v>
      </c>
      <c r="D23" s="497"/>
      <c r="E23" s="497">
        <f>'[17]9.sz.mell.'!E23</f>
        <v>2000000</v>
      </c>
      <c r="F23" s="497">
        <f>'[17]9.sz.mell.'!F23</f>
        <v>2000000</v>
      </c>
      <c r="H23" s="677"/>
      <c r="I23" s="677"/>
    </row>
    <row r="24" spans="1:9" s="498" customFormat="1" ht="15.75" customHeight="1" x14ac:dyDescent="0.2">
      <c r="A24" s="499" t="s">
        <v>54</v>
      </c>
      <c r="B24" s="514" t="s">
        <v>55</v>
      </c>
      <c r="C24" s="501" t="s">
        <v>56</v>
      </c>
      <c r="D24" s="506">
        <f>SUM(D25:D30)</f>
        <v>98531059</v>
      </c>
      <c r="E24" s="506">
        <f t="shared" ref="E24:F24" si="3">SUM(E25:E30)</f>
        <v>779745197</v>
      </c>
      <c r="F24" s="506">
        <f t="shared" si="3"/>
        <v>779745197</v>
      </c>
      <c r="H24" s="677"/>
      <c r="I24" s="677"/>
    </row>
    <row r="25" spans="1:9" s="498" customFormat="1" ht="15.75" customHeight="1" x14ac:dyDescent="0.2">
      <c r="A25" s="499" t="s">
        <v>57</v>
      </c>
      <c r="B25" s="508" t="s">
        <v>58</v>
      </c>
      <c r="C25" s="501" t="s">
        <v>56</v>
      </c>
      <c r="D25" s="506">
        <f>'[17]9.sz.mell.'!D25</f>
        <v>0</v>
      </c>
      <c r="E25" s="506">
        <f>'[17]9.sz.mell.'!E25</f>
        <v>0</v>
      </c>
      <c r="F25" s="506">
        <f>'[17]9.sz.mell.'!F25</f>
        <v>0</v>
      </c>
      <c r="H25" s="677"/>
      <c r="I25" s="677"/>
    </row>
    <row r="26" spans="1:9" s="498" customFormat="1" ht="18.75" customHeight="1" x14ac:dyDescent="0.2">
      <c r="A26" s="494" t="s">
        <v>59</v>
      </c>
      <c r="B26" s="515" t="s">
        <v>60</v>
      </c>
      <c r="C26" s="501" t="s">
        <v>56</v>
      </c>
      <c r="D26" s="506">
        <f>'[17]9.sz.mell.'!D26</f>
        <v>98531059</v>
      </c>
      <c r="E26" s="506">
        <f>'[17]9.sz.mell.'!E26+'[17]10.sz.mell'!E15+'[17]11.sz.mell'!E15+'[17]12.sz.mell'!E15</f>
        <v>779745197</v>
      </c>
      <c r="F26" s="506">
        <f>'[17]9.sz.mell.'!F26+'[17]10.sz.mell'!F15+'[17]11.sz.mell'!F15+'[17]12.sz.mell'!F15</f>
        <v>749403357</v>
      </c>
      <c r="H26" s="677"/>
      <c r="I26" s="677"/>
    </row>
    <row r="27" spans="1:9" s="498" customFormat="1" ht="15.75" customHeight="1" x14ac:dyDescent="0.2">
      <c r="A27" s="499" t="s">
        <v>61</v>
      </c>
      <c r="B27" s="515" t="s">
        <v>62</v>
      </c>
      <c r="C27" s="501" t="s">
        <v>56</v>
      </c>
      <c r="D27" s="506">
        <f>'[17]9.sz.mell.'!D27</f>
        <v>0</v>
      </c>
      <c r="E27" s="506">
        <f>'[17]9.sz.mell.'!E27</f>
        <v>0</v>
      </c>
      <c r="F27" s="506">
        <f>'[17]9.sz.mell.'!F27</f>
        <v>0</v>
      </c>
      <c r="H27" s="677"/>
      <c r="I27" s="677"/>
    </row>
    <row r="28" spans="1:9" s="498" customFormat="1" ht="15.75" customHeight="1" x14ac:dyDescent="0.2">
      <c r="A28" s="499" t="s">
        <v>63</v>
      </c>
      <c r="B28" s="515" t="s">
        <v>64</v>
      </c>
      <c r="C28" s="501" t="s">
        <v>56</v>
      </c>
      <c r="D28" s="506">
        <f>'[17]9.sz.mell.'!D28</f>
        <v>0</v>
      </c>
      <c r="E28" s="506">
        <f>'[17]9.sz.mell.'!E28</f>
        <v>0</v>
      </c>
      <c r="F28" s="506">
        <f>'[17]9.sz.mell.'!F28</f>
        <v>20849789</v>
      </c>
      <c r="H28" s="677"/>
      <c r="I28" s="677"/>
    </row>
    <row r="29" spans="1:9" s="498" customFormat="1" ht="24.75" customHeight="1" x14ac:dyDescent="0.2">
      <c r="A29" s="494" t="s">
        <v>65</v>
      </c>
      <c r="B29" s="515" t="s">
        <v>66</v>
      </c>
      <c r="C29" s="501" t="s">
        <v>56</v>
      </c>
      <c r="D29" s="506">
        <f>'[17]9.sz.mell.'!D29</f>
        <v>0</v>
      </c>
      <c r="E29" s="506">
        <f>'[17]9.sz.mell.'!E29</f>
        <v>0</v>
      </c>
      <c r="F29" s="506">
        <f>'[17]9.sz.mell.'!F29</f>
        <v>9492051</v>
      </c>
      <c r="H29" s="677"/>
      <c r="I29" s="677"/>
    </row>
    <row r="30" spans="1:9" s="498" customFormat="1" ht="24" customHeight="1" x14ac:dyDescent="0.2">
      <c r="A30" s="511" t="s">
        <v>67</v>
      </c>
      <c r="B30" s="516" t="s">
        <v>68</v>
      </c>
      <c r="C30" s="512" t="s">
        <v>56</v>
      </c>
      <c r="D30" s="506">
        <f>'[17]9.sz.mell.'!D30</f>
        <v>0</v>
      </c>
      <c r="E30" s="506">
        <f>'[17]9.sz.mell.'!E30</f>
        <v>0</v>
      </c>
      <c r="F30" s="506">
        <f>'[17]9.sz.mell.'!F30</f>
        <v>0</v>
      </c>
      <c r="H30" s="677"/>
      <c r="I30" s="677"/>
    </row>
    <row r="31" spans="1:9" s="498" customFormat="1" ht="22.5" customHeight="1" x14ac:dyDescent="0.2">
      <c r="A31" s="517" t="s">
        <v>69</v>
      </c>
      <c r="B31" s="518" t="s">
        <v>70</v>
      </c>
      <c r="C31" s="519" t="s">
        <v>71</v>
      </c>
      <c r="D31" s="520">
        <f>SUM(D23+D24)</f>
        <v>98531059</v>
      </c>
      <c r="E31" s="520">
        <f t="shared" ref="E31:F31" si="4">SUM(E23+E24)</f>
        <v>781745197</v>
      </c>
      <c r="F31" s="520">
        <f t="shared" si="4"/>
        <v>781745197</v>
      </c>
      <c r="H31" s="677"/>
      <c r="I31" s="677"/>
    </row>
    <row r="32" spans="1:9" s="498" customFormat="1" ht="14.25" customHeight="1" x14ac:dyDescent="0.2">
      <c r="A32" s="521" t="s">
        <v>72</v>
      </c>
      <c r="B32" s="522" t="s">
        <v>73</v>
      </c>
      <c r="C32" s="523" t="s">
        <v>74</v>
      </c>
      <c r="D32" s="524">
        <f>'[17]9.sz.mell.'!D32</f>
        <v>0</v>
      </c>
      <c r="E32" s="524">
        <f>'[17]9.sz.mell.'!E32</f>
        <v>0</v>
      </c>
      <c r="F32" s="524">
        <f>'[17]9.sz.mell.'!F32</f>
        <v>0</v>
      </c>
      <c r="H32" s="677"/>
      <c r="I32" s="677"/>
    </row>
    <row r="33" spans="1:9" s="498" customFormat="1" ht="14.25" customHeight="1" x14ac:dyDescent="0.2">
      <c r="A33" s="499" t="s">
        <v>75</v>
      </c>
      <c r="B33" s="500" t="s">
        <v>76</v>
      </c>
      <c r="C33" s="501" t="s">
        <v>77</v>
      </c>
      <c r="D33" s="506">
        <f>SUM(D34:D36)</f>
        <v>3500000</v>
      </c>
      <c r="E33" s="506">
        <f t="shared" ref="E33:F33" si="5">SUM(E34:E36)</f>
        <v>3500000</v>
      </c>
      <c r="F33" s="506">
        <f t="shared" si="5"/>
        <v>3369516</v>
      </c>
      <c r="H33" s="677"/>
      <c r="I33" s="677"/>
    </row>
    <row r="34" spans="1:9" s="498" customFormat="1" ht="14.25" customHeight="1" x14ac:dyDescent="0.2">
      <c r="A34" s="499" t="s">
        <v>78</v>
      </c>
      <c r="B34" s="525" t="s">
        <v>79</v>
      </c>
      <c r="C34" s="526" t="s">
        <v>77</v>
      </c>
      <c r="D34" s="527">
        <f>'[17]9.sz.mell.'!D34</f>
        <v>0</v>
      </c>
      <c r="E34" s="527">
        <f>'[17]9.sz.mell.'!E34</f>
        <v>0</v>
      </c>
      <c r="F34" s="527">
        <f>'[17]9.sz.mell.'!F34</f>
        <v>0</v>
      </c>
      <c r="H34" s="677"/>
      <c r="I34" s="677"/>
    </row>
    <row r="35" spans="1:9" s="498" customFormat="1" ht="14.25" customHeight="1" x14ac:dyDescent="0.2">
      <c r="A35" s="494" t="s">
        <v>80</v>
      </c>
      <c r="B35" s="528" t="s">
        <v>81</v>
      </c>
      <c r="C35" s="526" t="s">
        <v>77</v>
      </c>
      <c r="D35" s="527">
        <f>'[17]9.sz.mell.'!D35</f>
        <v>0</v>
      </c>
      <c r="E35" s="527">
        <f>'[17]9.sz.mell.'!E35</f>
        <v>0</v>
      </c>
      <c r="F35" s="527">
        <f>'[17]9.sz.mell.'!F35</f>
        <v>0</v>
      </c>
      <c r="H35" s="677"/>
      <c r="I35" s="677"/>
    </row>
    <row r="36" spans="1:9" s="498" customFormat="1" ht="14.25" customHeight="1" x14ac:dyDescent="0.2">
      <c r="A36" s="494" t="s">
        <v>82</v>
      </c>
      <c r="B36" s="528" t="s">
        <v>83</v>
      </c>
      <c r="C36" s="526" t="s">
        <v>77</v>
      </c>
      <c r="D36" s="527">
        <f>'[17]9.sz.mell.'!D36</f>
        <v>3500000</v>
      </c>
      <c r="E36" s="527">
        <f>'[17]9.sz.mell.'!E36</f>
        <v>3500000</v>
      </c>
      <c r="F36" s="527">
        <f>'[17]9.sz.mell.'!F36</f>
        <v>3369516</v>
      </c>
      <c r="H36" s="677"/>
      <c r="I36" s="677"/>
    </row>
    <row r="37" spans="1:9" s="498" customFormat="1" ht="14.25" customHeight="1" x14ac:dyDescent="0.2">
      <c r="A37" s="499" t="s">
        <v>84</v>
      </c>
      <c r="B37" s="529" t="s">
        <v>85</v>
      </c>
      <c r="C37" s="501" t="s">
        <v>86</v>
      </c>
      <c r="D37" s="506">
        <f>SUM(D38:D39)</f>
        <v>60000000</v>
      </c>
      <c r="E37" s="506">
        <f t="shared" ref="E37:F37" si="6">SUM(E38:E39)</f>
        <v>104770000</v>
      </c>
      <c r="F37" s="506">
        <f t="shared" si="6"/>
        <v>104770542</v>
      </c>
      <c r="H37" s="677"/>
      <c r="I37" s="677"/>
    </row>
    <row r="38" spans="1:9" s="498" customFormat="1" ht="14.25" customHeight="1" x14ac:dyDescent="0.2">
      <c r="A38" s="499" t="s">
        <v>87</v>
      </c>
      <c r="B38" s="530" t="s">
        <v>88</v>
      </c>
      <c r="C38" s="526" t="s">
        <v>86</v>
      </c>
      <c r="D38" s="527">
        <f>'[17]9.sz.mell.'!D38</f>
        <v>60000000</v>
      </c>
      <c r="E38" s="527">
        <f>'[17]9.sz.mell.'!E38</f>
        <v>104770000</v>
      </c>
      <c r="F38" s="527">
        <f>'[17]9.sz.mell.'!F38</f>
        <v>104770542</v>
      </c>
      <c r="H38" s="677"/>
      <c r="I38" s="677"/>
    </row>
    <row r="39" spans="1:9" s="498" customFormat="1" ht="14.25" customHeight="1" x14ac:dyDescent="0.2">
      <c r="A39" s="494" t="s">
        <v>89</v>
      </c>
      <c r="B39" s="530" t="s">
        <v>90</v>
      </c>
      <c r="C39" s="526" t="s">
        <v>86</v>
      </c>
      <c r="D39" s="527">
        <f>'[17]9.sz.mell.'!D39</f>
        <v>0</v>
      </c>
      <c r="E39" s="527">
        <f>'[17]9.sz.mell.'!E39</f>
        <v>0</v>
      </c>
      <c r="F39" s="527">
        <f>'[17]9.sz.mell.'!F39</f>
        <v>0</v>
      </c>
      <c r="H39" s="677"/>
      <c r="I39" s="677"/>
    </row>
    <row r="40" spans="1:9" s="498" customFormat="1" ht="17.25" customHeight="1" x14ac:dyDescent="0.2">
      <c r="A40" s="494" t="s">
        <v>91</v>
      </c>
      <c r="B40" s="531" t="s">
        <v>92</v>
      </c>
      <c r="C40" s="501" t="s">
        <v>93</v>
      </c>
      <c r="D40" s="506">
        <f>'[17]9.sz.mell.'!D40</f>
        <v>3000000</v>
      </c>
      <c r="E40" s="506">
        <f>'[17]9.sz.mell.'!E40</f>
        <v>4150000</v>
      </c>
      <c r="F40" s="506">
        <f>'[17]9.sz.mell.'!F40</f>
        <v>4150345</v>
      </c>
      <c r="H40" s="677"/>
      <c r="I40" s="677"/>
    </row>
    <row r="41" spans="1:9" s="498" customFormat="1" ht="17.25" customHeight="1" x14ac:dyDescent="0.2">
      <c r="A41" s="499" t="s">
        <v>94</v>
      </c>
      <c r="B41" s="529" t="s">
        <v>98</v>
      </c>
      <c r="C41" s="501" t="s">
        <v>99</v>
      </c>
      <c r="D41" s="506">
        <f>SUM(D42:D43)</f>
        <v>2760000</v>
      </c>
      <c r="E41" s="506">
        <f t="shared" ref="E41:F41" si="7">SUM(E42:E43)</f>
        <v>2860000</v>
      </c>
      <c r="F41" s="506">
        <f t="shared" si="7"/>
        <v>2824601</v>
      </c>
      <c r="H41" s="677"/>
      <c r="I41" s="677"/>
    </row>
    <row r="42" spans="1:9" s="498" customFormat="1" ht="14.25" customHeight="1" x14ac:dyDescent="0.2">
      <c r="A42" s="499" t="s">
        <v>95</v>
      </c>
      <c r="B42" s="530" t="s">
        <v>625</v>
      </c>
      <c r="C42" s="526" t="s">
        <v>627</v>
      </c>
      <c r="D42" s="506">
        <f>'[17]9.sz.mell.'!D42</f>
        <v>0</v>
      </c>
      <c r="E42" s="506">
        <f>'[17]9.sz.mell.'!E42</f>
        <v>0</v>
      </c>
      <c r="F42" s="506">
        <f>'[17]9.sz.mell.'!F42</f>
        <v>39040</v>
      </c>
      <c r="H42" s="677"/>
      <c r="I42" s="677"/>
    </row>
    <row r="43" spans="1:9" s="498" customFormat="1" ht="14.25" customHeight="1" x14ac:dyDescent="0.2">
      <c r="A43" s="494" t="s">
        <v>96</v>
      </c>
      <c r="B43" s="530" t="s">
        <v>626</v>
      </c>
      <c r="C43" s="526" t="s">
        <v>627</v>
      </c>
      <c r="D43" s="506">
        <f>'[17]9.sz.mell.'!D43</f>
        <v>2760000</v>
      </c>
      <c r="E43" s="506">
        <f>'[17]9.sz.mell.'!E43</f>
        <v>2860000</v>
      </c>
      <c r="F43" s="506">
        <f>'[17]9.sz.mell.'!F43</f>
        <v>2785561</v>
      </c>
      <c r="H43" s="677"/>
      <c r="I43" s="677"/>
    </row>
    <row r="44" spans="1:9" s="498" customFormat="1" ht="14.25" customHeight="1" x14ac:dyDescent="0.2">
      <c r="A44" s="532" t="s">
        <v>97</v>
      </c>
      <c r="B44" s="533" t="s">
        <v>628</v>
      </c>
      <c r="C44" s="534" t="s">
        <v>629</v>
      </c>
      <c r="D44" s="506">
        <f>'[17]9.sz.mell.'!D44</f>
        <v>0</v>
      </c>
      <c r="E44" s="506">
        <f>'[17]9.sz.mell.'!E44</f>
        <v>0</v>
      </c>
      <c r="F44" s="506">
        <f>'[17]9.sz.mell.'!F44</f>
        <v>0</v>
      </c>
      <c r="H44" s="677"/>
      <c r="I44" s="677"/>
    </row>
    <row r="45" spans="1:9" s="498" customFormat="1" ht="17.25" customHeight="1" x14ac:dyDescent="0.2">
      <c r="A45" s="517" t="s">
        <v>100</v>
      </c>
      <c r="B45" s="518" t="s">
        <v>101</v>
      </c>
      <c r="C45" s="519" t="s">
        <v>102</v>
      </c>
      <c r="D45" s="520">
        <f>SUM(D32+D33+D37+D40+D41+D44)</f>
        <v>69260000</v>
      </c>
      <c r="E45" s="520">
        <f t="shared" ref="E45:F45" si="8">SUM(E32+E33+E37+E40+E41+E44)</f>
        <v>115280000</v>
      </c>
      <c r="F45" s="520">
        <f t="shared" si="8"/>
        <v>115115004</v>
      </c>
      <c r="H45" s="677"/>
    </row>
    <row r="46" spans="1:9" s="498" customFormat="1" ht="14.25" customHeight="1" x14ac:dyDescent="0.2">
      <c r="A46" s="521" t="s">
        <v>103</v>
      </c>
      <c r="B46" s="535" t="s">
        <v>104</v>
      </c>
      <c r="C46" s="1069" t="s">
        <v>105</v>
      </c>
      <c r="D46" s="507">
        <f>'[17]9.sz.mell.'!D46+'[17]11.sz.mell'!D16+'[17]10.sz.mell'!D16+'[17]12.sz.mell'!D16</f>
        <v>11000000</v>
      </c>
      <c r="E46" s="507">
        <f>'[17]9.sz.mell.'!E46+'[17]11.sz.mell'!E16+'[17]10.sz.mell'!E16+'[17]12.sz.mell'!E16</f>
        <v>9000000</v>
      </c>
      <c r="F46" s="507">
        <f>'[17]9.sz.mell.'!F46+'[17]11.sz.mell'!F16+'[17]10.sz.mell'!F16+'[17]12.sz.mell'!F16</f>
        <v>8015543</v>
      </c>
      <c r="H46" s="677"/>
    </row>
    <row r="47" spans="1:9" s="498" customFormat="1" ht="14.25" customHeight="1" x14ac:dyDescent="0.2">
      <c r="A47" s="499" t="s">
        <v>106</v>
      </c>
      <c r="B47" s="514" t="s">
        <v>107</v>
      </c>
      <c r="C47" s="538" t="s">
        <v>108</v>
      </c>
      <c r="D47" s="497">
        <f>'[17]9.sz.mell.'!D47+'[17]11.sz.mell'!D17+'[17]10.sz.mell'!D17+'[17]12.sz.mell'!D17</f>
        <v>12421858</v>
      </c>
      <c r="E47" s="497">
        <f>'[17]9.sz.mell.'!E47+'[17]11.sz.mell'!E17+'[17]10.sz.mell'!E17+'[17]12.sz.mell'!E17</f>
        <v>12535384</v>
      </c>
      <c r="F47" s="497">
        <f>'[17]9.sz.mell.'!F47+'[17]11.sz.mell'!F17+'[17]10.sz.mell'!F17+'[17]12.sz.mell'!F17</f>
        <v>10956485</v>
      </c>
      <c r="H47" s="677"/>
    </row>
    <row r="48" spans="1:9" s="498" customFormat="1" ht="14.25" customHeight="1" x14ac:dyDescent="0.2">
      <c r="A48" s="499" t="s">
        <v>109</v>
      </c>
      <c r="B48" s="514" t="s">
        <v>110</v>
      </c>
      <c r="C48" s="538" t="s">
        <v>111</v>
      </c>
      <c r="D48" s="506">
        <f>'[17]9.sz.mell.'!D48+'[17]11.sz.mell'!D18+'[17]10.sz.mell'!D18+'[17]12.sz.mell'!D18</f>
        <v>2000000</v>
      </c>
      <c r="E48" s="506">
        <f>'[17]9.sz.mell.'!E48+'[17]11.sz.mell'!E18+'[17]10.sz.mell'!E18+'[17]12.sz.mell'!E18</f>
        <v>2223561</v>
      </c>
      <c r="F48" s="506">
        <f>'[17]9.sz.mell.'!F48+'[17]11.sz.mell'!F18+'[17]10.sz.mell'!F18+'[17]12.sz.mell'!F18</f>
        <v>2223561</v>
      </c>
      <c r="H48" s="677"/>
    </row>
    <row r="49" spans="1:8" s="498" customFormat="1" ht="14.25" customHeight="1" x14ac:dyDescent="0.2">
      <c r="A49" s="499" t="s">
        <v>112</v>
      </c>
      <c r="B49" s="514" t="s">
        <v>113</v>
      </c>
      <c r="C49" s="538" t="s">
        <v>114</v>
      </c>
      <c r="D49" s="506">
        <f>'[17]9.sz.mell.'!D49+'[17]10.sz.mell'!D21+'[17]11.sz.mell'!D21+'[17]11.sz.mell'!D21</f>
        <v>0</v>
      </c>
      <c r="E49" s="506">
        <f>'[17]9.sz.mell.'!E49+'[17]10.sz.mell'!E21+'[17]11.sz.mell'!E21+'[17]11.sz.mell'!E21</f>
        <v>0</v>
      </c>
      <c r="F49" s="506">
        <f>'[17]9.sz.mell.'!F49+'[17]10.sz.mell'!F21+'[17]11.sz.mell'!F21+'[17]11.sz.mell'!F21</f>
        <v>0</v>
      </c>
      <c r="H49" s="677"/>
    </row>
    <row r="50" spans="1:8" s="498" customFormat="1" ht="14.25" customHeight="1" x14ac:dyDescent="0.2">
      <c r="A50" s="499" t="s">
        <v>115</v>
      </c>
      <c r="B50" s="514" t="s">
        <v>116</v>
      </c>
      <c r="C50" s="538" t="s">
        <v>117</v>
      </c>
      <c r="D50" s="506">
        <f>'[17]9.sz.mell.'!D50</f>
        <v>2260000</v>
      </c>
      <c r="E50" s="506">
        <f>'[17]9.sz.mell.'!E50</f>
        <v>3260000</v>
      </c>
      <c r="F50" s="506">
        <f>'[17]9.sz.mell.'!F50</f>
        <v>3165650</v>
      </c>
      <c r="H50" s="677"/>
    </row>
    <row r="51" spans="1:8" s="498" customFormat="1" ht="14.25" customHeight="1" x14ac:dyDescent="0.2">
      <c r="A51" s="499" t="s">
        <v>118</v>
      </c>
      <c r="B51" s="514" t="s">
        <v>119</v>
      </c>
      <c r="C51" s="538" t="s">
        <v>120</v>
      </c>
      <c r="D51" s="506">
        <f>'[17]9.sz.mell.'!D51+'[17]10.sz.mell'!D23+'[17]11.sz.mell'!D23+'[17]12.sz.mell'!D23</f>
        <v>3836142</v>
      </c>
      <c r="E51" s="506">
        <f>'[17]9.sz.mell.'!E51+'[17]10.sz.mell'!E23+'[17]11.sz.mell'!E23+'[17]12.sz.mell'!E23</f>
        <v>3836142</v>
      </c>
      <c r="F51" s="506">
        <f>'[17]9.sz.mell.'!F51+'[17]10.sz.mell'!F23+'[17]11.sz.mell'!F23+'[17]12.sz.mell'!F23</f>
        <v>3114530</v>
      </c>
      <c r="H51" s="677"/>
    </row>
    <row r="52" spans="1:8" s="498" customFormat="1" ht="14.25" customHeight="1" x14ac:dyDescent="0.2">
      <c r="A52" s="499" t="s">
        <v>121</v>
      </c>
      <c r="B52" s="514" t="s">
        <v>122</v>
      </c>
      <c r="C52" s="538" t="s">
        <v>123</v>
      </c>
      <c r="D52" s="506">
        <f>'[17]9.sz.mell.'!D52+'[17]10.sz.mell'!D24+'[17]11.sz.mell'!D24+'[17]12.sz.mell'!D24</f>
        <v>0</v>
      </c>
      <c r="E52" s="506">
        <f>'[17]9.sz.mell.'!E52+'[17]10.sz.mell'!E24+'[17]11.sz.mell'!E24+'[17]12.sz.mell'!E24</f>
        <v>0</v>
      </c>
      <c r="F52" s="506">
        <f>'[17]9.sz.mell.'!F52+'[17]10.sz.mell'!F24+'[17]11.sz.mell'!F24+'[17]12.sz.mell'!F24</f>
        <v>0</v>
      </c>
      <c r="H52" s="677"/>
    </row>
    <row r="53" spans="1:8" s="498" customFormat="1" ht="14.25" customHeight="1" x14ac:dyDescent="0.2">
      <c r="A53" s="499" t="s">
        <v>124</v>
      </c>
      <c r="B53" s="514" t="s">
        <v>125</v>
      </c>
      <c r="C53" s="538" t="s">
        <v>126</v>
      </c>
      <c r="D53" s="506">
        <f>'[17]9.sz.mell.'!D53+'[17]10.sz.mell'!D25+'[17]11.sz.mell'!D25+'[17]12.sz.mell'!D25</f>
        <v>0</v>
      </c>
      <c r="E53" s="506">
        <f>'[17]9.sz.mell.'!E53+'[17]10.sz.mell'!E25+'[17]11.sz.mell'!E25+'[17]12.sz.mell'!E25</f>
        <v>0</v>
      </c>
      <c r="F53" s="506">
        <f>'[17]9.sz.mell.'!F53+'[17]10.sz.mell'!F25+'[17]11.sz.mell'!F25+'[17]12.sz.mell'!F25</f>
        <v>0</v>
      </c>
      <c r="H53" s="677"/>
    </row>
    <row r="54" spans="1:8" s="498" customFormat="1" ht="14.25" customHeight="1" x14ac:dyDescent="0.2">
      <c r="A54" s="499" t="s">
        <v>127</v>
      </c>
      <c r="B54" s="514" t="s">
        <v>128</v>
      </c>
      <c r="C54" s="538" t="s">
        <v>129</v>
      </c>
      <c r="D54" s="506">
        <f>'[17]9.sz.mell.'!D54+'[17]10.sz.mell'!D26+'[17]11.sz.mell'!D26+'[17]12.sz.mell'!D26</f>
        <v>0</v>
      </c>
      <c r="E54" s="506">
        <f>'[17]9.sz.mell.'!E54+'[17]10.sz.mell'!E26+'[17]11.sz.mell'!E26+'[17]12.sz.mell'!E26</f>
        <v>0</v>
      </c>
      <c r="F54" s="506">
        <f>'[17]9.sz.mell.'!F54+'[17]10.sz.mell'!F26+'[17]11.sz.mell'!F26+'[17]12.sz.mell'!F26</f>
        <v>0</v>
      </c>
      <c r="H54" s="677"/>
    </row>
    <row r="55" spans="1:8" s="498" customFormat="1" ht="14.25" customHeight="1" x14ac:dyDescent="0.2">
      <c r="A55" s="499" t="s">
        <v>130</v>
      </c>
      <c r="B55" s="514" t="s">
        <v>131</v>
      </c>
      <c r="C55" s="538" t="s">
        <v>132</v>
      </c>
      <c r="D55" s="506">
        <f>'[17]9.sz.mell.'!D55+'[17]10.sz.mell'!D27+'[17]11.sz.mell'!D27+'[17]12.sz.mell'!D27</f>
        <v>0</v>
      </c>
      <c r="E55" s="506">
        <f>'[17]9.sz.mell.'!E55+'[17]10.sz.mell'!E27+'[17]11.sz.mell'!E27+'[17]12.sz.mell'!E27</f>
        <v>0</v>
      </c>
      <c r="F55" s="506">
        <f>'[17]9.sz.mell.'!F55+'[17]10.sz.mell'!F27+'[17]11.sz.mell'!F27+'[17]12.sz.mell'!F27</f>
        <v>0</v>
      </c>
      <c r="H55" s="677"/>
    </row>
    <row r="56" spans="1:8" s="498" customFormat="1" ht="14.25" customHeight="1" x14ac:dyDescent="0.2">
      <c r="A56" s="511" t="s">
        <v>133</v>
      </c>
      <c r="B56" s="539" t="s">
        <v>134</v>
      </c>
      <c r="C56" s="534" t="s">
        <v>135</v>
      </c>
      <c r="D56" s="506">
        <f>'[17]9.sz.mell.'!D56+'[17]10.sz.mell'!D28+'[17]11.sz.mell'!D28+'[17]12.sz.mell'!D28</f>
        <v>1620000</v>
      </c>
      <c r="E56" s="506">
        <f>'[17]9.sz.mell.'!E56+'[17]10.sz.mell'!E28+'[17]11.sz.mell'!E28+'[17]12.sz.mell'!E28</f>
        <v>631308</v>
      </c>
      <c r="F56" s="506">
        <f>'[17]9.sz.mell.'!F56+'[17]10.sz.mell'!F28+'[17]11.sz.mell'!F28+'[17]12.sz.mell'!F28</f>
        <v>22489</v>
      </c>
      <c r="H56" s="677"/>
    </row>
    <row r="57" spans="1:8" s="498" customFormat="1" ht="15.75" customHeight="1" x14ac:dyDescent="0.2">
      <c r="A57" s="502" t="s">
        <v>136</v>
      </c>
      <c r="B57" s="540" t="s">
        <v>137</v>
      </c>
      <c r="C57" s="504" t="s">
        <v>138</v>
      </c>
      <c r="D57" s="541">
        <f>SUM(D46:D56)</f>
        <v>33138000</v>
      </c>
      <c r="E57" s="541">
        <f t="shared" ref="E57:F57" si="9">SUM(E46:E56)</f>
        <v>31486395</v>
      </c>
      <c r="F57" s="541">
        <f t="shared" si="9"/>
        <v>27498258</v>
      </c>
      <c r="H57" s="677"/>
    </row>
    <row r="58" spans="1:8" s="498" customFormat="1" ht="14.25" customHeight="1" x14ac:dyDescent="0.2">
      <c r="A58" s="542" t="s">
        <v>139</v>
      </c>
      <c r="B58" s="513" t="s">
        <v>140</v>
      </c>
      <c r="C58" s="543" t="s">
        <v>141</v>
      </c>
      <c r="D58" s="544">
        <f>'[17]9.sz.mell.'!D58</f>
        <v>0</v>
      </c>
      <c r="E58" s="544">
        <f>'[17]9.sz.mell.'!E58</f>
        <v>0</v>
      </c>
      <c r="F58" s="544">
        <f>'[17]9.sz.mell.'!F58</f>
        <v>0</v>
      </c>
    </row>
    <row r="59" spans="1:8" s="498" customFormat="1" ht="14.25" customHeight="1" x14ac:dyDescent="0.2">
      <c r="A59" s="545" t="s">
        <v>142</v>
      </c>
      <c r="B59" s="514" t="s">
        <v>143</v>
      </c>
      <c r="C59" s="538" t="s">
        <v>144</v>
      </c>
      <c r="D59" s="544">
        <f>'[17]9.sz.mell.'!D59</f>
        <v>20000000</v>
      </c>
      <c r="E59" s="544">
        <f>'[17]9.sz.mell.'!E59</f>
        <v>0</v>
      </c>
      <c r="F59" s="544">
        <f>'[17]9.sz.mell.'!F59</f>
        <v>0</v>
      </c>
    </row>
    <row r="60" spans="1:8" s="498" customFormat="1" ht="14.25" customHeight="1" x14ac:dyDescent="0.2">
      <c r="A60" s="545" t="s">
        <v>145</v>
      </c>
      <c r="B60" s="514" t="s">
        <v>146</v>
      </c>
      <c r="C60" s="538" t="s">
        <v>147</v>
      </c>
      <c r="D60" s="544">
        <f>'[17]9.sz.mell.'!D60</f>
        <v>0</v>
      </c>
      <c r="E60" s="544">
        <f>'[17]9.sz.mell.'!E60</f>
        <v>472441</v>
      </c>
      <c r="F60" s="544">
        <f>'[17]9.sz.mell.'!F60</f>
        <v>472441</v>
      </c>
    </row>
    <row r="61" spans="1:8" s="498" customFormat="1" ht="14.25" customHeight="1" x14ac:dyDescent="0.2">
      <c r="A61" s="545" t="s">
        <v>148</v>
      </c>
      <c r="B61" s="514" t="s">
        <v>149</v>
      </c>
      <c r="C61" s="538" t="s">
        <v>150</v>
      </c>
      <c r="D61" s="544">
        <f>'[17]9.sz.mell.'!D61</f>
        <v>0</v>
      </c>
      <c r="E61" s="544">
        <f>'[17]9.sz.mell.'!E61</f>
        <v>0</v>
      </c>
      <c r="F61" s="544">
        <f>'[17]9.sz.mell.'!F61</f>
        <v>0</v>
      </c>
    </row>
    <row r="62" spans="1:8" s="498" customFormat="1" ht="14.25" customHeight="1" x14ac:dyDescent="0.2">
      <c r="A62" s="546" t="s">
        <v>151</v>
      </c>
      <c r="B62" s="539" t="s">
        <v>152</v>
      </c>
      <c r="C62" s="534" t="s">
        <v>153</v>
      </c>
      <c r="D62" s="544">
        <f>'[17]9.sz.mell.'!D62</f>
        <v>240000</v>
      </c>
      <c r="E62" s="544">
        <f>'[17]9.sz.mell.'!E62</f>
        <v>0</v>
      </c>
      <c r="F62" s="544">
        <f>'[17]9.sz.mell.'!F62</f>
        <v>0</v>
      </c>
    </row>
    <row r="63" spans="1:8" s="498" customFormat="1" ht="14.25" customHeight="1" x14ac:dyDescent="0.2">
      <c r="A63" s="517" t="s">
        <v>154</v>
      </c>
      <c r="B63" s="540" t="s">
        <v>155</v>
      </c>
      <c r="C63" s="547" t="s">
        <v>156</v>
      </c>
      <c r="D63" s="505">
        <f>SUM(D58:D62)</f>
        <v>20240000</v>
      </c>
      <c r="E63" s="505">
        <f t="shared" ref="E63:F63" si="10">SUM(E58:E62)</f>
        <v>472441</v>
      </c>
      <c r="F63" s="505">
        <f t="shared" si="10"/>
        <v>472441</v>
      </c>
      <c r="H63" s="677"/>
    </row>
    <row r="64" spans="1:8" s="498" customFormat="1" ht="16.5" customHeight="1" x14ac:dyDescent="0.2">
      <c r="A64" s="521" t="s">
        <v>157</v>
      </c>
      <c r="B64" s="548" t="s">
        <v>158</v>
      </c>
      <c r="C64" s="549" t="s">
        <v>159</v>
      </c>
      <c r="D64" s="537"/>
      <c r="E64" s="537">
        <f>'[17]9.sz.mell.'!E64+'[17]10.sz.mell'!E31+'[17]12.sz.mell'!E31</f>
        <v>215855</v>
      </c>
      <c r="F64" s="537">
        <f>'[17]9.sz.mell.'!F64+'[17]10.sz.mell'!F31+'[17]12.sz.mell'!F31</f>
        <v>215855</v>
      </c>
    </row>
    <row r="65" spans="1:8" s="498" customFormat="1" ht="17.25" customHeight="1" x14ac:dyDescent="0.2">
      <c r="A65" s="511" t="s">
        <v>160</v>
      </c>
      <c r="B65" s="539" t="s">
        <v>161</v>
      </c>
      <c r="C65" s="550" t="s">
        <v>162</v>
      </c>
      <c r="D65" s="551">
        <f>'[17]11.sz.mell'!D31+'[17]12.sz.mell'!D31+'[17]10.sz.mell'!D31+'[17]9.sz.mell.'!D65</f>
        <v>2200000</v>
      </c>
      <c r="E65" s="551">
        <f>'[17]11.sz.mell'!E31+'[17]12.sz.mell'!E31+'[17]10.sz.mell'!E31+'[17]9.sz.mell.'!E65</f>
        <v>2774475</v>
      </c>
      <c r="F65" s="551">
        <f>'[17]11.sz.mell'!F31+'[17]12.sz.mell'!F31+'[17]10.sz.mell'!F31+'[17]9.sz.mell.'!F65</f>
        <v>2597975</v>
      </c>
    </row>
    <row r="66" spans="1:8" s="498" customFormat="1" ht="17.25" customHeight="1" x14ac:dyDescent="0.2">
      <c r="A66" s="517" t="s">
        <v>163</v>
      </c>
      <c r="B66" s="503" t="s">
        <v>164</v>
      </c>
      <c r="C66" s="504" t="s">
        <v>165</v>
      </c>
      <c r="D66" s="505">
        <f>SUM(D64:D65)</f>
        <v>2200000</v>
      </c>
      <c r="E66" s="505">
        <f t="shared" ref="E66:F66" si="11">SUM(E64:E65)</f>
        <v>2990330</v>
      </c>
      <c r="F66" s="505">
        <f t="shared" si="11"/>
        <v>2813830</v>
      </c>
      <c r="H66" s="677"/>
    </row>
    <row r="67" spans="1:8" s="498" customFormat="1" ht="16.5" customHeight="1" x14ac:dyDescent="0.2">
      <c r="A67" s="494" t="s">
        <v>166</v>
      </c>
      <c r="B67" s="495" t="s">
        <v>167</v>
      </c>
      <c r="C67" s="496" t="s">
        <v>168</v>
      </c>
      <c r="D67" s="544"/>
      <c r="E67" s="544"/>
      <c r="F67" s="544"/>
    </row>
    <row r="68" spans="1:8" s="498" customFormat="1" ht="14.25" customHeight="1" x14ac:dyDescent="0.2">
      <c r="A68" s="511" t="s">
        <v>169</v>
      </c>
      <c r="B68" s="539" t="s">
        <v>170</v>
      </c>
      <c r="C68" s="512" t="s">
        <v>171</v>
      </c>
      <c r="D68" s="552">
        <f>'[17]9.sz.mell.'!D68</f>
        <v>0</v>
      </c>
      <c r="E68" s="552">
        <f>'[17]9.sz.mell.'!E68</f>
        <v>0</v>
      </c>
      <c r="F68" s="552">
        <f>'[17]9.sz.mell.'!F68</f>
        <v>0</v>
      </c>
    </row>
    <row r="69" spans="1:8" s="498" customFormat="1" ht="15.75" customHeight="1" x14ac:dyDescent="0.2">
      <c r="A69" s="511" t="s">
        <v>172</v>
      </c>
      <c r="B69" s="553" t="s">
        <v>173</v>
      </c>
      <c r="C69" s="554" t="s">
        <v>174</v>
      </c>
      <c r="D69" s="555">
        <f>SUM(D67:D68)</f>
        <v>0</v>
      </c>
      <c r="E69" s="555">
        <f t="shared" ref="E69:F69" si="12">SUM(E67:E68)</f>
        <v>0</v>
      </c>
      <c r="F69" s="555">
        <f t="shared" si="12"/>
        <v>0</v>
      </c>
      <c r="H69" s="677"/>
    </row>
    <row r="70" spans="1:8" s="498" customFormat="1" ht="21" customHeight="1" x14ac:dyDescent="0.2">
      <c r="A70" s="517" t="s">
        <v>175</v>
      </c>
      <c r="B70" s="540" t="s">
        <v>176</v>
      </c>
      <c r="C70" s="556" t="s">
        <v>177</v>
      </c>
      <c r="D70" s="520">
        <f>SUM(D22+D31+D45+D57+D63+D66+D69)</f>
        <v>564988473</v>
      </c>
      <c r="E70" s="520">
        <f t="shared" ref="E70:F70" si="13">SUM(E22+E31+E45+E57+E63+E66+E69)</f>
        <v>1567226618</v>
      </c>
      <c r="F70" s="520">
        <f t="shared" si="13"/>
        <v>1562896985</v>
      </c>
    </row>
    <row r="71" spans="1:8" s="498" customFormat="1" ht="14.25" customHeight="1" x14ac:dyDescent="0.2">
      <c r="A71" s="494" t="s">
        <v>178</v>
      </c>
      <c r="B71" s="495" t="s">
        <v>740</v>
      </c>
      <c r="C71" s="496" t="s">
        <v>722</v>
      </c>
      <c r="D71" s="557"/>
      <c r="E71" s="557"/>
      <c r="F71" s="557"/>
    </row>
    <row r="72" spans="1:8" s="498" customFormat="1" ht="14.25" customHeight="1" x14ac:dyDescent="0.2">
      <c r="A72" s="499" t="s">
        <v>179</v>
      </c>
      <c r="B72" s="500" t="s">
        <v>180</v>
      </c>
      <c r="C72" s="501" t="s">
        <v>181</v>
      </c>
      <c r="D72" s="558">
        <f>SUM(D73:D74)</f>
        <v>51575000</v>
      </c>
      <c r="E72" s="558">
        <f t="shared" ref="E72:F72" si="14">SUM(E73:E74)</f>
        <v>55056284</v>
      </c>
      <c r="F72" s="558">
        <f t="shared" si="14"/>
        <v>55056284</v>
      </c>
    </row>
    <row r="73" spans="1:8" s="498" customFormat="1" ht="14.25" customHeight="1" x14ac:dyDescent="0.2">
      <c r="A73" s="499" t="s">
        <v>182</v>
      </c>
      <c r="B73" s="559" t="s">
        <v>183</v>
      </c>
      <c r="C73" s="501" t="s">
        <v>184</v>
      </c>
      <c r="D73" s="507">
        <f>'[17]9.sz.mell.'!D73+'[17]10.sz.mell'!D35+'[17]11.sz.mell'!D35+'[17]12.sz.mell'!D35</f>
        <v>51575000</v>
      </c>
      <c r="E73" s="507">
        <f>'[17]9.sz.mell.'!E73+'[17]10.sz.mell'!E35+'[17]11.sz.mell'!E35+'[17]12.sz.mell'!E35</f>
        <v>55056284</v>
      </c>
      <c r="F73" s="507">
        <f>'[17]9.sz.mell.'!F73+'[17]10.sz.mell'!F35+'[17]11.sz.mell'!F35+'[17]12.sz.mell'!F35</f>
        <v>55056284</v>
      </c>
    </row>
    <row r="74" spans="1:8" s="498" customFormat="1" ht="14.25" customHeight="1" x14ac:dyDescent="0.2">
      <c r="A74" s="499" t="s">
        <v>185</v>
      </c>
      <c r="B74" s="560" t="s">
        <v>186</v>
      </c>
      <c r="C74" s="501" t="s">
        <v>187</v>
      </c>
      <c r="D74" s="507">
        <f>'[17]9.sz.mell.'!D74</f>
        <v>0</v>
      </c>
      <c r="E74" s="507">
        <f>'[17]9.sz.mell.'!E74</f>
        <v>0</v>
      </c>
      <c r="F74" s="507">
        <f>'[17]9.sz.mell.'!F74</f>
        <v>0</v>
      </c>
    </row>
    <row r="75" spans="1:8" s="498" customFormat="1" ht="14.25" customHeight="1" x14ac:dyDescent="0.2">
      <c r="A75" s="532" t="s">
        <v>188</v>
      </c>
      <c r="B75" s="561" t="s">
        <v>730</v>
      </c>
      <c r="C75" s="562" t="s">
        <v>582</v>
      </c>
      <c r="D75" s="563">
        <f>'[17]9.sz.mell.'!D75</f>
        <v>5605355</v>
      </c>
      <c r="E75" s="563">
        <f>'[17]9.sz.mell.'!E75</f>
        <v>6987604</v>
      </c>
      <c r="F75" s="563">
        <f>'[17]9.sz.mell.'!F75</f>
        <v>6987604</v>
      </c>
    </row>
    <row r="76" spans="1:8" s="498" customFormat="1" ht="14.25" customHeight="1" x14ac:dyDescent="0.2">
      <c r="A76" s="517" t="s">
        <v>191</v>
      </c>
      <c r="B76" s="564" t="s">
        <v>583</v>
      </c>
      <c r="C76" s="565" t="s">
        <v>190</v>
      </c>
      <c r="D76" s="520">
        <f>SUM(D71+D72+D75)</f>
        <v>57180355</v>
      </c>
      <c r="E76" s="520">
        <f t="shared" ref="E76:F76" si="15">SUM(E71+E72+E75)</f>
        <v>62043888</v>
      </c>
      <c r="F76" s="520">
        <f t="shared" si="15"/>
        <v>62043888</v>
      </c>
      <c r="H76" s="677"/>
    </row>
    <row r="77" spans="1:8" s="498" customFormat="1" ht="18.75" customHeight="1" x14ac:dyDescent="0.2">
      <c r="A77" s="517" t="s">
        <v>581</v>
      </c>
      <c r="B77" s="564" t="s">
        <v>584</v>
      </c>
      <c r="C77" s="565" t="s">
        <v>585</v>
      </c>
      <c r="D77" s="520">
        <f>SUM(D76,D70)</f>
        <v>622168828</v>
      </c>
      <c r="E77" s="520">
        <f t="shared" ref="E77:F77" si="16">SUM(E76,E70)</f>
        <v>1629270506</v>
      </c>
      <c r="F77" s="520">
        <f t="shared" si="16"/>
        <v>1624940873</v>
      </c>
      <c r="H77" s="1070">
        <f>F77/E77</f>
        <v>0.99734259413396631</v>
      </c>
    </row>
    <row r="78" spans="1:8" ht="17.25" customHeight="1" x14ac:dyDescent="0.25">
      <c r="A78" s="967"/>
      <c r="B78" s="967"/>
      <c r="C78" s="967"/>
      <c r="D78" s="967"/>
      <c r="F78" s="566"/>
    </row>
    <row r="79" spans="1:8" ht="16.5" customHeight="1" x14ac:dyDescent="0.25">
      <c r="A79" s="967" t="s">
        <v>193</v>
      </c>
      <c r="B79" s="967"/>
      <c r="C79" s="967"/>
      <c r="D79" s="967"/>
    </row>
    <row r="80" spans="1:8" ht="38.1" customHeight="1" x14ac:dyDescent="0.25">
      <c r="A80" s="488" t="s">
        <v>2</v>
      </c>
      <c r="B80" s="489" t="s">
        <v>194</v>
      </c>
      <c r="C80" s="489" t="s">
        <v>4</v>
      </c>
      <c r="D80" s="490" t="str">
        <f>+D4</f>
        <v>2019. évi eredeti előirányzat</v>
      </c>
      <c r="E80" s="491" t="s">
        <v>720</v>
      </c>
      <c r="F80" s="491" t="s">
        <v>721</v>
      </c>
    </row>
    <row r="81" spans="1:9" s="493" customFormat="1" ht="12" customHeight="1" x14ac:dyDescent="0.2">
      <c r="A81" s="488" t="s">
        <v>5</v>
      </c>
      <c r="B81" s="489" t="s">
        <v>6</v>
      </c>
      <c r="C81" s="489" t="s">
        <v>7</v>
      </c>
      <c r="D81" s="490" t="s">
        <v>8</v>
      </c>
      <c r="E81" s="492" t="s">
        <v>259</v>
      </c>
      <c r="F81" s="490" t="s">
        <v>406</v>
      </c>
    </row>
    <row r="82" spans="1:9" ht="15.75" customHeight="1" x14ac:dyDescent="0.25">
      <c r="A82" s="567" t="s">
        <v>9</v>
      </c>
      <c r="B82" s="522" t="s">
        <v>195</v>
      </c>
      <c r="C82" s="523" t="s">
        <v>196</v>
      </c>
      <c r="D82" s="537">
        <f>'[17]9.sz.mell.'!D82+'[17]10.sz.mell'!D47+'[17]11.sz.mell'!D47+'[17]12.sz.mell'!D47</f>
        <v>222920611</v>
      </c>
      <c r="E82" s="537">
        <f>'[17]9.sz.mell.'!E82+'[17]10.sz.mell'!E47+'[17]11.sz.mell'!E47+'[17]12.sz.mell'!E47</f>
        <v>237641334</v>
      </c>
      <c r="F82" s="537">
        <f>'[17]9.sz.mell.'!F82+'[17]10.sz.mell'!F47+'[17]11.sz.mell'!F47+'[17]12.sz.mell'!F47</f>
        <v>231155067</v>
      </c>
      <c r="H82" s="677"/>
      <c r="I82" s="566"/>
    </row>
    <row r="83" spans="1:9" ht="15.75" customHeight="1" x14ac:dyDescent="0.25">
      <c r="A83" s="542" t="s">
        <v>12</v>
      </c>
      <c r="B83" s="568" t="s">
        <v>197</v>
      </c>
      <c r="C83" s="569" t="s">
        <v>198</v>
      </c>
      <c r="D83" s="497">
        <f>'[17]9.sz.mell.'!D83+'[17]10.sz.mell'!D48+'[17]11.sz.mell'!D48+'[17]12.sz.mell'!D48</f>
        <v>35355647</v>
      </c>
      <c r="E83" s="497">
        <f>'[17]9.sz.mell.'!E83+'[17]10.sz.mell'!E48+'[17]11.sz.mell'!E48+'[17]12.sz.mell'!E48</f>
        <v>37513477</v>
      </c>
      <c r="F83" s="497">
        <f>'[17]9.sz.mell.'!F83+'[17]10.sz.mell'!F48+'[17]11.sz.mell'!F48+'[17]12.sz.mell'!F48</f>
        <v>34993365</v>
      </c>
      <c r="H83" s="677"/>
      <c r="I83" s="566"/>
    </row>
    <row r="84" spans="1:9" ht="15.75" customHeight="1" x14ac:dyDescent="0.25">
      <c r="A84" s="545" t="s">
        <v>15</v>
      </c>
      <c r="B84" s="570" t="s">
        <v>199</v>
      </c>
      <c r="C84" s="571" t="s">
        <v>200</v>
      </c>
      <c r="D84" s="497">
        <f>'[17]9.sz.mell.'!D84+'[17]10.sz.mell'!D49+'[17]11.sz.mell'!D49+'[17]12.sz.mell'!D49</f>
        <v>192645550</v>
      </c>
      <c r="E84" s="497">
        <f>'[17]9.sz.mell.'!E84+'[17]10.sz.mell'!E49+'[17]11.sz.mell'!E49+'[17]12.sz.mell'!E49</f>
        <v>472598383</v>
      </c>
      <c r="F84" s="497">
        <f>'[17]9.sz.mell.'!F84+'[17]10.sz.mell'!F49+'[17]11.sz.mell'!F49+'[17]12.sz.mell'!F49</f>
        <v>451673900</v>
      </c>
      <c r="H84" s="677"/>
      <c r="I84" s="566"/>
    </row>
    <row r="85" spans="1:9" ht="15.75" customHeight="1" x14ac:dyDescent="0.25">
      <c r="A85" s="542" t="s">
        <v>18</v>
      </c>
      <c r="B85" s="570" t="s">
        <v>201</v>
      </c>
      <c r="C85" s="571" t="s">
        <v>202</v>
      </c>
      <c r="D85" s="497">
        <f>'[17]9.sz.mell.'!D85+'[17]10.sz.mell'!D50+'[17]11.sz.mell'!D50+'[17]12.sz.mell'!D50</f>
        <v>2000000</v>
      </c>
      <c r="E85" s="497">
        <f>'[17]9.sz.mell.'!E85+'[17]10.sz.mell'!E50+'[17]11.sz.mell'!E50+'[17]12.sz.mell'!E50</f>
        <v>3125000</v>
      </c>
      <c r="F85" s="497">
        <f>'[17]9.sz.mell.'!F85+'[17]10.sz.mell'!F50+'[17]11.sz.mell'!F50+'[17]12.sz.mell'!F50</f>
        <v>3065700</v>
      </c>
      <c r="H85" s="677"/>
      <c r="I85" s="566"/>
    </row>
    <row r="86" spans="1:9" ht="15.75" customHeight="1" x14ac:dyDescent="0.25">
      <c r="A86" s="545" t="s">
        <v>21</v>
      </c>
      <c r="B86" s="570" t="s">
        <v>203</v>
      </c>
      <c r="C86" s="571" t="s">
        <v>204</v>
      </c>
      <c r="D86" s="506">
        <f>SUM(D87:D93)</f>
        <v>21178862</v>
      </c>
      <c r="E86" s="506">
        <f t="shared" ref="E86" si="17">SUM(E87:E93)</f>
        <v>22952790</v>
      </c>
      <c r="F86" s="506">
        <f>SUM(F87:F93)</f>
        <v>20274459</v>
      </c>
      <c r="H86" s="677"/>
      <c r="I86" s="566"/>
    </row>
    <row r="87" spans="1:9" ht="15.75" customHeight="1" x14ac:dyDescent="0.25">
      <c r="A87" s="545" t="s">
        <v>24</v>
      </c>
      <c r="B87" s="572" t="s">
        <v>205</v>
      </c>
      <c r="C87" s="573" t="s">
        <v>206</v>
      </c>
      <c r="D87" s="527">
        <f>'[17]9.sz.mell.'!D87</f>
        <v>9778862</v>
      </c>
      <c r="E87" s="527">
        <f>'[17]9.sz.mell.'!E87</f>
        <v>12412790</v>
      </c>
      <c r="F87" s="527">
        <f>'[17]9.sz.mell.'!F87</f>
        <v>12407755</v>
      </c>
      <c r="I87" s="566"/>
    </row>
    <row r="88" spans="1:9" ht="15.75" customHeight="1" x14ac:dyDescent="0.25">
      <c r="A88" s="545" t="s">
        <v>27</v>
      </c>
      <c r="B88" s="574" t="s">
        <v>207</v>
      </c>
      <c r="C88" s="575" t="s">
        <v>208</v>
      </c>
      <c r="D88" s="527">
        <f>'[17]9.sz.mell.'!D88</f>
        <v>0</v>
      </c>
      <c r="E88" s="527">
        <f>'[17]9.sz.mell.'!E88</f>
        <v>0</v>
      </c>
      <c r="F88" s="527">
        <f>'[17]9.sz.mell.'!F88</f>
        <v>0</v>
      </c>
      <c r="I88" s="566"/>
    </row>
    <row r="89" spans="1:9" ht="15.75" customHeight="1" x14ac:dyDescent="0.25">
      <c r="A89" s="542" t="s">
        <v>30</v>
      </c>
      <c r="B89" s="574" t="s">
        <v>209</v>
      </c>
      <c r="C89" s="575" t="s">
        <v>210</v>
      </c>
      <c r="D89" s="527">
        <f>'[17]9.sz.mell.'!D89</f>
        <v>0</v>
      </c>
      <c r="E89" s="527">
        <f>'[17]9.sz.mell.'!E89</f>
        <v>0</v>
      </c>
      <c r="F89" s="527">
        <f>'[17]9.sz.mell.'!F89</f>
        <v>0</v>
      </c>
      <c r="I89" s="566"/>
    </row>
    <row r="90" spans="1:9" ht="15.75" customHeight="1" x14ac:dyDescent="0.25">
      <c r="A90" s="545" t="s">
        <v>33</v>
      </c>
      <c r="B90" s="576" t="s">
        <v>211</v>
      </c>
      <c r="C90" s="575" t="s">
        <v>212</v>
      </c>
      <c r="D90" s="527">
        <f>'[17]9.sz.mell.'!D90</f>
        <v>5400000</v>
      </c>
      <c r="E90" s="527">
        <f>'[17]9.sz.mell.'!E90</f>
        <v>4540000</v>
      </c>
      <c r="F90" s="527">
        <f>'[17]9.sz.mell.'!F90</f>
        <v>4209704</v>
      </c>
      <c r="I90" s="566"/>
    </row>
    <row r="91" spans="1:9" ht="15.75" customHeight="1" x14ac:dyDescent="0.25">
      <c r="A91" s="545" t="s">
        <v>36</v>
      </c>
      <c r="B91" s="574" t="s">
        <v>213</v>
      </c>
      <c r="C91" s="575" t="s">
        <v>214</v>
      </c>
      <c r="D91" s="527">
        <f>'[17]9.sz.mell.'!D91</f>
        <v>0</v>
      </c>
      <c r="E91" s="527">
        <f>'[17]9.sz.mell.'!E91</f>
        <v>0</v>
      </c>
      <c r="F91" s="527">
        <f>'[17]9.sz.mell.'!F91</f>
        <v>0</v>
      </c>
      <c r="I91" s="566"/>
    </row>
    <row r="92" spans="1:9" ht="15.75" customHeight="1" x14ac:dyDescent="0.25">
      <c r="A92" s="545" t="s">
        <v>37</v>
      </c>
      <c r="B92" s="574" t="s">
        <v>215</v>
      </c>
      <c r="C92" s="575" t="s">
        <v>216</v>
      </c>
      <c r="D92" s="527">
        <f>'[17]9.sz.mell.'!D92</f>
        <v>6000000</v>
      </c>
      <c r="E92" s="527">
        <f>'[17]9.sz.mell.'!E92</f>
        <v>6000000</v>
      </c>
      <c r="F92" s="527">
        <f>'[17]9.sz.mell.'!F92</f>
        <v>3657000</v>
      </c>
      <c r="I92" s="566"/>
    </row>
    <row r="93" spans="1:9" ht="15.75" customHeight="1" x14ac:dyDescent="0.25">
      <c r="A93" s="542" t="s">
        <v>38</v>
      </c>
      <c r="B93" s="574" t="s">
        <v>217</v>
      </c>
      <c r="C93" s="575" t="s">
        <v>218</v>
      </c>
      <c r="D93" s="527">
        <f>'[17]9.sz.mell.'!D93</f>
        <v>0</v>
      </c>
      <c r="E93" s="527">
        <f>'[17]9.sz.mell.'!E93</f>
        <v>0</v>
      </c>
      <c r="F93" s="527">
        <f>'[17]9.sz.mell.'!F93</f>
        <v>0</v>
      </c>
      <c r="I93" s="566"/>
    </row>
    <row r="94" spans="1:9" ht="15.75" customHeight="1" x14ac:dyDescent="0.25">
      <c r="A94" s="545" t="s">
        <v>40</v>
      </c>
      <c r="B94" s="574" t="s">
        <v>219</v>
      </c>
      <c r="C94" s="573" t="s">
        <v>218</v>
      </c>
      <c r="D94" s="527">
        <f>'[17]9.sz.mell.'!D94</f>
        <v>0</v>
      </c>
      <c r="E94" s="527">
        <f>'[17]9.sz.mell.'!E94</f>
        <v>0</v>
      </c>
      <c r="F94" s="527">
        <f>'[17]9.sz.mell.'!F94</f>
        <v>0</v>
      </c>
      <c r="I94" s="566"/>
    </row>
    <row r="95" spans="1:9" ht="15.75" customHeight="1" x14ac:dyDescent="0.25">
      <c r="A95" s="546" t="s">
        <v>42</v>
      </c>
      <c r="B95" s="577" t="s">
        <v>220</v>
      </c>
      <c r="C95" s="578" t="s">
        <v>218</v>
      </c>
      <c r="D95" s="527">
        <f>'[17]9.sz.mell.'!D95</f>
        <v>0</v>
      </c>
      <c r="E95" s="527">
        <f>'[17]9.sz.mell.'!E95</f>
        <v>0</v>
      </c>
      <c r="F95" s="527">
        <f>'[17]9.sz.mell.'!F95</f>
        <v>0</v>
      </c>
      <c r="I95" s="566"/>
    </row>
    <row r="96" spans="1:9" ht="15.75" customHeight="1" x14ac:dyDescent="0.25">
      <c r="A96" s="579" t="s">
        <v>44</v>
      </c>
      <c r="B96" s="580" t="s">
        <v>402</v>
      </c>
      <c r="C96" s="519" t="s">
        <v>221</v>
      </c>
      <c r="D96" s="541">
        <f>SUM(D82:D86)</f>
        <v>474100670</v>
      </c>
      <c r="E96" s="541">
        <f t="shared" ref="E96:F96" si="18">SUM(E82:E86)</f>
        <v>773830984</v>
      </c>
      <c r="F96" s="541">
        <f t="shared" si="18"/>
        <v>741162491</v>
      </c>
      <c r="I96" s="566"/>
    </row>
    <row r="97" spans="1:9" ht="16.5" customHeight="1" x14ac:dyDescent="0.25">
      <c r="A97" s="542" t="s">
        <v>46</v>
      </c>
      <c r="B97" s="568" t="s">
        <v>222</v>
      </c>
      <c r="C97" s="569" t="s">
        <v>223</v>
      </c>
      <c r="D97" s="497">
        <f>'[17]9.sz.mell.'!D97+'[17]10.sz.mell'!D53+'[17]11.sz.mell'!D53+'[17]12.sz.mell'!D53</f>
        <v>113399135</v>
      </c>
      <c r="E97" s="497">
        <f>'[17]9.sz.mell.'!E97+'[17]10.sz.mell'!E53+'[17]11.sz.mell'!E53+'[17]12.sz.mell'!E53</f>
        <v>715617634</v>
      </c>
      <c r="F97" s="497">
        <f>'[17]9.sz.mell.'!F97+'[17]10.sz.mell'!F53+'[17]11.sz.mell'!F53+'[17]12.sz.mell'!F53</f>
        <v>681691364</v>
      </c>
      <c r="I97" s="566"/>
    </row>
    <row r="98" spans="1:9" ht="16.5" customHeight="1" x14ac:dyDescent="0.25">
      <c r="A98" s="545" t="s">
        <v>48</v>
      </c>
      <c r="B98" s="570" t="s">
        <v>224</v>
      </c>
      <c r="C98" s="571" t="s">
        <v>225</v>
      </c>
      <c r="D98" s="497">
        <f>'[17]9.sz.mell.'!D98+'[17]10.sz.mell'!D54+'[17]11.sz.mell'!D54+'[17]12.sz.mell'!D54</f>
        <v>29063668</v>
      </c>
      <c r="E98" s="497">
        <f>'[17]9.sz.mell.'!E98+'[17]10.sz.mell'!E54+'[17]11.sz.mell'!E54+'[17]12.sz.mell'!E54</f>
        <v>134216533</v>
      </c>
      <c r="F98" s="497">
        <f>'[17]9.sz.mell.'!F98+'[17]10.sz.mell'!F54+'[17]11.sz.mell'!F54+'[17]12.sz.mell'!F54</f>
        <v>77080720</v>
      </c>
      <c r="I98" s="566"/>
    </row>
    <row r="99" spans="1:9" ht="16.5" customHeight="1" x14ac:dyDescent="0.25">
      <c r="A99" s="542" t="s">
        <v>51</v>
      </c>
      <c r="B99" s="500" t="s">
        <v>226</v>
      </c>
      <c r="C99" s="501" t="s">
        <v>227</v>
      </c>
      <c r="D99" s="506">
        <f>SUM(D100:D105)</f>
        <v>0</v>
      </c>
      <c r="E99" s="506">
        <f t="shared" ref="E99" si="19">SUM(E100:E105)</f>
        <v>0</v>
      </c>
      <c r="F99" s="497">
        <f>'[17]9.sz.mell.'!F99+'[17]10.sz.mell'!F55+'[17]11.sz.mell'!F55+'[17]12.sz.mell'!F55</f>
        <v>0</v>
      </c>
      <c r="I99" s="566"/>
    </row>
    <row r="100" spans="1:9" ht="16.5" customHeight="1" x14ac:dyDescent="0.25">
      <c r="A100" s="545" t="s">
        <v>54</v>
      </c>
      <c r="B100" s="581" t="s">
        <v>228</v>
      </c>
      <c r="C100" s="526" t="s">
        <v>229</v>
      </c>
      <c r="D100" s="509">
        <f>'[17]9.sz.mell.'!D100</f>
        <v>0</v>
      </c>
      <c r="E100" s="509">
        <f>'[17]9.sz.mell.'!E100</f>
        <v>0</v>
      </c>
      <c r="F100" s="497"/>
      <c r="I100" s="566"/>
    </row>
    <row r="101" spans="1:9" ht="16.5" customHeight="1" x14ac:dyDescent="0.25">
      <c r="A101" s="542" t="s">
        <v>57</v>
      </c>
      <c r="B101" s="582" t="s">
        <v>209</v>
      </c>
      <c r="C101" s="526" t="s">
        <v>230</v>
      </c>
      <c r="D101" s="509">
        <f>'[17]9.sz.mell.'!D101</f>
        <v>0</v>
      </c>
      <c r="E101" s="509">
        <f>'[17]9.sz.mell.'!E101</f>
        <v>0</v>
      </c>
      <c r="F101" s="497"/>
      <c r="I101" s="566"/>
    </row>
    <row r="102" spans="1:9" ht="16.5" customHeight="1" x14ac:dyDescent="0.25">
      <c r="A102" s="545" t="s">
        <v>59</v>
      </c>
      <c r="B102" s="582" t="s">
        <v>231</v>
      </c>
      <c r="C102" s="526" t="s">
        <v>232</v>
      </c>
      <c r="D102" s="509">
        <f>'[17]9.sz.mell.'!D102</f>
        <v>0</v>
      </c>
      <c r="E102" s="509">
        <f>'[17]9.sz.mell.'!E102</f>
        <v>0</v>
      </c>
      <c r="F102" s="497"/>
      <c r="I102" s="566"/>
    </row>
    <row r="103" spans="1:9" ht="16.5" customHeight="1" x14ac:dyDescent="0.25">
      <c r="A103" s="542" t="s">
        <v>61</v>
      </c>
      <c r="B103" s="582" t="s">
        <v>233</v>
      </c>
      <c r="C103" s="526" t="s">
        <v>234</v>
      </c>
      <c r="D103" s="509">
        <f>'[17]9.sz.mell.'!D103</f>
        <v>0</v>
      </c>
      <c r="E103" s="509">
        <f>'[17]9.sz.mell.'!E103</f>
        <v>0</v>
      </c>
      <c r="F103" s="497"/>
      <c r="I103" s="566"/>
    </row>
    <row r="104" spans="1:9" ht="16.5" customHeight="1" x14ac:dyDescent="0.25">
      <c r="A104" s="545" t="s">
        <v>63</v>
      </c>
      <c r="B104" s="582" t="s">
        <v>235</v>
      </c>
      <c r="C104" s="526" t="s">
        <v>236</v>
      </c>
      <c r="D104" s="509">
        <f>'[17]9.sz.mell.'!D104</f>
        <v>0</v>
      </c>
      <c r="E104" s="509">
        <f>'[17]9.sz.mell.'!E104</f>
        <v>0</v>
      </c>
      <c r="F104" s="497"/>
      <c r="I104" s="566"/>
    </row>
    <row r="105" spans="1:9" ht="16.5" customHeight="1" x14ac:dyDescent="0.25">
      <c r="A105" s="583" t="s">
        <v>65</v>
      </c>
      <c r="B105" s="584" t="s">
        <v>237</v>
      </c>
      <c r="C105" s="526" t="s">
        <v>238</v>
      </c>
      <c r="D105" s="509">
        <f>'[17]9.sz.mell.'!D105</f>
        <v>0</v>
      </c>
      <c r="E105" s="509">
        <f>'[17]9.sz.mell.'!E105</f>
        <v>0</v>
      </c>
      <c r="F105" s="497"/>
      <c r="I105" s="566"/>
    </row>
    <row r="106" spans="1:9" ht="16.5" customHeight="1" x14ac:dyDescent="0.25">
      <c r="A106" s="579" t="s">
        <v>67</v>
      </c>
      <c r="B106" s="580" t="s">
        <v>401</v>
      </c>
      <c r="C106" s="519" t="s">
        <v>239</v>
      </c>
      <c r="D106" s="520">
        <f>+D97+D98+D99</f>
        <v>142462803</v>
      </c>
      <c r="E106" s="520">
        <f>+E97+E98+E99</f>
        <v>849834167</v>
      </c>
      <c r="F106" s="520">
        <f>+F97+F98+F99</f>
        <v>758772084</v>
      </c>
      <c r="I106" s="566"/>
    </row>
    <row r="107" spans="1:9" ht="23.25" customHeight="1" x14ac:dyDescent="0.25">
      <c r="A107" s="585" t="s">
        <v>69</v>
      </c>
      <c r="B107" s="540" t="s">
        <v>240</v>
      </c>
      <c r="C107" s="519" t="s">
        <v>241</v>
      </c>
      <c r="D107" s="586">
        <f>SUM(D96+D106)</f>
        <v>616563473</v>
      </c>
      <c r="E107" s="586">
        <f t="shared" ref="E107:F107" si="20">SUM(E96+E106)</f>
        <v>1623665151</v>
      </c>
      <c r="F107" s="586">
        <f t="shared" si="20"/>
        <v>1499934575</v>
      </c>
      <c r="I107" s="566"/>
    </row>
    <row r="108" spans="1:9" ht="16.5" customHeight="1" x14ac:dyDescent="0.25">
      <c r="A108" s="567" t="s">
        <v>72</v>
      </c>
      <c r="B108" s="587" t="s">
        <v>242</v>
      </c>
      <c r="C108" s="588" t="s">
        <v>243</v>
      </c>
      <c r="D108" s="589">
        <f>'[17]9.sz.mell.'!D108</f>
        <v>0</v>
      </c>
      <c r="E108" s="589">
        <f>'[17]9.sz.mell.'!E108</f>
        <v>0</v>
      </c>
      <c r="F108" s="589">
        <f>'[17]9.sz.mell.'!F108</f>
        <v>0</v>
      </c>
    </row>
    <row r="109" spans="1:9" ht="16.5" customHeight="1" x14ac:dyDescent="0.25">
      <c r="A109" s="545" t="s">
        <v>75</v>
      </c>
      <c r="B109" s="590" t="s">
        <v>244</v>
      </c>
      <c r="C109" s="571" t="s">
        <v>245</v>
      </c>
      <c r="D109" s="558">
        <f>'[17]9.sz.mell.'!D109</f>
        <v>0</v>
      </c>
      <c r="E109" s="558">
        <f>'[17]9.sz.mell.'!E109</f>
        <v>0</v>
      </c>
      <c r="F109" s="558">
        <f>'[17]9.sz.mell.'!F109</f>
        <v>0</v>
      </c>
    </row>
    <row r="110" spans="1:9" ht="16.5" customHeight="1" x14ac:dyDescent="0.25">
      <c r="A110" s="591" t="s">
        <v>78</v>
      </c>
      <c r="B110" s="590" t="s">
        <v>246</v>
      </c>
      <c r="C110" s="571" t="s">
        <v>247</v>
      </c>
      <c r="D110" s="557">
        <f>'[17]9.sz.mell.'!D110</f>
        <v>5605355</v>
      </c>
      <c r="E110" s="557">
        <f>'[17]9.sz.mell.'!E110</f>
        <v>5605355</v>
      </c>
      <c r="F110" s="557">
        <f>'[17]9.sz.mell.'!F110</f>
        <v>5605355</v>
      </c>
    </row>
    <row r="111" spans="1:9" ht="16.5" customHeight="1" x14ac:dyDescent="0.25">
      <c r="A111" s="545" t="s">
        <v>80</v>
      </c>
      <c r="B111" s="590" t="s">
        <v>248</v>
      </c>
      <c r="C111" s="571" t="s">
        <v>249</v>
      </c>
      <c r="D111" s="506"/>
      <c r="E111" s="506"/>
      <c r="F111" s="506"/>
    </row>
    <row r="112" spans="1:9" ht="24.75" customHeight="1" x14ac:dyDescent="0.25">
      <c r="A112" s="592" t="s">
        <v>82</v>
      </c>
      <c r="B112" s="518" t="s">
        <v>250</v>
      </c>
      <c r="C112" s="519" t="s">
        <v>251</v>
      </c>
      <c r="D112" s="593">
        <f>SUM(D108:D111)</f>
        <v>5605355</v>
      </c>
      <c r="E112" s="593">
        <f t="shared" ref="E112" si="21">SUM(E108:E111)</f>
        <v>5605355</v>
      </c>
      <c r="F112" s="593">
        <f>SUM(F108:F111)</f>
        <v>5605355</v>
      </c>
      <c r="G112" s="594"/>
    </row>
    <row r="113" spans="1:11" s="498" customFormat="1" ht="27.75" customHeight="1" x14ac:dyDescent="0.2">
      <c r="A113" s="595">
        <v>32</v>
      </c>
      <c r="B113" s="503" t="s">
        <v>723</v>
      </c>
      <c r="C113" s="596" t="s">
        <v>253</v>
      </c>
      <c r="D113" s="593">
        <f>D107+D112</f>
        <v>622168828</v>
      </c>
      <c r="E113" s="593">
        <f t="shared" ref="E113" si="22">E107+E112</f>
        <v>1629270506</v>
      </c>
      <c r="F113" s="593">
        <f>F107+F112</f>
        <v>1505539930</v>
      </c>
      <c r="H113" s="1070">
        <f>F113/E113</f>
        <v>0.92405768376439268</v>
      </c>
    </row>
    <row r="114" spans="1:11" ht="16.5" customHeight="1" x14ac:dyDescent="0.25">
      <c r="D114" s="597">
        <f>D77-D113</f>
        <v>0</v>
      </c>
      <c r="E114" s="597">
        <f t="shared" ref="E114" si="23">E77-E113</f>
        <v>0</v>
      </c>
      <c r="F114" s="597"/>
      <c r="I114" s="598"/>
      <c r="J114" s="598"/>
      <c r="K114" s="598"/>
    </row>
    <row r="115" spans="1:11" ht="16.5" customHeight="1" x14ac:dyDescent="0.25">
      <c r="F115" s="566"/>
    </row>
    <row r="116" spans="1:11" ht="30.75" customHeight="1" x14ac:dyDescent="0.25">
      <c r="A116" s="969" t="s">
        <v>254</v>
      </c>
      <c r="B116" s="969"/>
      <c r="C116" s="969"/>
      <c r="D116" s="969"/>
      <c r="E116" s="598"/>
      <c r="F116" s="598"/>
      <c r="J116" s="598"/>
      <c r="K116" s="598"/>
    </row>
    <row r="117" spans="1:11" ht="15" customHeight="1" x14ac:dyDescent="0.25">
      <c r="A117" s="966"/>
      <c r="B117" s="966"/>
      <c r="C117" s="950"/>
      <c r="D117" s="599"/>
    </row>
    <row r="118" spans="1:11" ht="29.25" customHeight="1" x14ac:dyDescent="0.25">
      <c r="A118" s="600">
        <v>1</v>
      </c>
      <c r="B118" s="964" t="s">
        <v>255</v>
      </c>
      <c r="C118" s="965"/>
      <c r="D118" s="601">
        <f>D70-D107</f>
        <v>-51575000</v>
      </c>
      <c r="F118" s="602"/>
      <c r="K118" s="566"/>
    </row>
    <row r="119" spans="1:11" ht="29.25" customHeight="1" x14ac:dyDescent="0.25">
      <c r="A119" s="603" t="s">
        <v>12</v>
      </c>
      <c r="B119" s="962" t="s">
        <v>589</v>
      </c>
      <c r="C119" s="963"/>
      <c r="D119" s="604">
        <f>D76-D112</f>
        <v>51575000</v>
      </c>
    </row>
    <row r="121" spans="1:11" x14ac:dyDescent="0.25">
      <c r="D121" s="597"/>
      <c r="E121" s="606"/>
    </row>
    <row r="122" spans="1:11" x14ac:dyDescent="0.25">
      <c r="D122" s="607"/>
      <c r="E122" s="608"/>
    </row>
    <row r="124" spans="1:11" x14ac:dyDescent="0.25">
      <c r="D124" s="955"/>
    </row>
    <row r="125" spans="1:11" x14ac:dyDescent="0.25">
      <c r="D125" s="955"/>
    </row>
    <row r="126" spans="1:11" x14ac:dyDescent="0.25">
      <c r="D126" s="955"/>
    </row>
    <row r="128" spans="1:11" x14ac:dyDescent="0.25">
      <c r="D128" s="607"/>
    </row>
    <row r="129" spans="4:6" x14ac:dyDescent="0.25">
      <c r="D129" s="955"/>
    </row>
    <row r="130" spans="4:6" x14ac:dyDescent="0.25">
      <c r="D130" s="955"/>
    </row>
    <row r="131" spans="4:6" x14ac:dyDescent="0.25">
      <c r="D131" s="955"/>
    </row>
    <row r="137" spans="4:6" x14ac:dyDescent="0.25">
      <c r="D137" s="607"/>
    </row>
    <row r="138" spans="4:6" x14ac:dyDescent="0.25">
      <c r="F138" s="955"/>
    </row>
    <row r="139" spans="4:6" x14ac:dyDescent="0.25">
      <c r="F139" s="605"/>
    </row>
    <row r="140" spans="4:6" x14ac:dyDescent="0.25">
      <c r="D140" s="607"/>
    </row>
  </sheetData>
  <mergeCells count="9">
    <mergeCell ref="B119:C119"/>
    <mergeCell ref="B118:C118"/>
    <mergeCell ref="A3:B3"/>
    <mergeCell ref="A78:D78"/>
    <mergeCell ref="A1:F1"/>
    <mergeCell ref="A2:F2"/>
    <mergeCell ref="A116:D116"/>
    <mergeCell ref="A117:B117"/>
    <mergeCell ref="A79:D79"/>
  </mergeCells>
  <printOptions horizontalCentered="1"/>
  <pageMargins left="0.59055118110236227" right="0.59055118110236227" top="1.0629921259842521" bottom="0.86614173228346458" header="0.78740157480314965" footer="0.59055118110236227"/>
  <pageSetup paperSize="9" scale="79" fitToHeight="2" orientation="portrait" r:id="rId1"/>
  <headerFooter alignWithMargins="0">
    <oddHeader>&amp;C&amp;"Times New Roman CE,Félkövér"&amp;12
&amp;R&amp;"Times New Roman CE,Félkövér dőlt"&amp;11 1. melléklet a ........./2019. (.......) önkormányzati rendelethez</oddHeader>
  </headerFooter>
  <rowBreaks count="2" manualBreakCount="2">
    <brk id="45" max="3" man="1"/>
    <brk id="77" max="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20"/>
  <sheetViews>
    <sheetView zoomScaleNormal="100" workbookViewId="0">
      <selection activeCell="F14" sqref="F14:G14"/>
    </sheetView>
  </sheetViews>
  <sheetFormatPr defaultColWidth="9.33203125" defaultRowHeight="15" x14ac:dyDescent="0.25"/>
  <cols>
    <col min="1" max="1" width="8" style="198" customWidth="1"/>
    <col min="2" max="2" width="86.1640625" style="198" customWidth="1"/>
    <col min="3" max="3" width="21.5" style="198" customWidth="1"/>
    <col min="4" max="16384" width="9.33203125" style="198"/>
  </cols>
  <sheetData>
    <row r="1" spans="1:3" s="197" customFormat="1" ht="60" customHeight="1" x14ac:dyDescent="0.2">
      <c r="A1" s="1064" t="s">
        <v>710</v>
      </c>
      <c r="B1" s="1064"/>
      <c r="C1" s="1064"/>
    </row>
    <row r="2" spans="1:3" x14ac:dyDescent="0.25">
      <c r="C2" s="224" t="s">
        <v>1</v>
      </c>
    </row>
    <row r="3" spans="1:3" ht="33.75" customHeight="1" x14ac:dyDescent="0.25">
      <c r="A3" s="294" t="s">
        <v>519</v>
      </c>
      <c r="B3" s="295" t="s">
        <v>258</v>
      </c>
      <c r="C3" s="296" t="s">
        <v>380</v>
      </c>
    </row>
    <row r="4" spans="1:3" ht="22.5" customHeight="1" x14ac:dyDescent="0.25">
      <c r="A4" s="199" t="s">
        <v>9</v>
      </c>
      <c r="B4" s="291" t="s">
        <v>563</v>
      </c>
      <c r="C4" s="200">
        <f>'9.sz.mell. módosított'!F45-'1.sz.mell. módosított'!D42</f>
        <v>115115004</v>
      </c>
    </row>
    <row r="5" spans="1:3" ht="22.5" customHeight="1" x14ac:dyDescent="0.25">
      <c r="A5" s="201" t="s">
        <v>12</v>
      </c>
      <c r="B5" s="292" t="s">
        <v>564</v>
      </c>
      <c r="C5" s="200"/>
    </row>
    <row r="6" spans="1:3" ht="22.5" customHeight="1" x14ac:dyDescent="0.25">
      <c r="A6" s="201" t="s">
        <v>15</v>
      </c>
      <c r="B6" s="292" t="s">
        <v>565</v>
      </c>
      <c r="C6" s="202"/>
    </row>
    <row r="7" spans="1:3" ht="31.5" customHeight="1" x14ac:dyDescent="0.25">
      <c r="A7" s="201" t="s">
        <v>18</v>
      </c>
      <c r="B7" s="292" t="s">
        <v>566</v>
      </c>
      <c r="C7" s="202">
        <f>'1.sz.mell. módosított'!D63</f>
        <v>20240000</v>
      </c>
    </row>
    <row r="8" spans="1:3" ht="22.5" customHeight="1" x14ac:dyDescent="0.25">
      <c r="A8" s="201" t="s">
        <v>21</v>
      </c>
      <c r="B8" s="292" t="s">
        <v>567</v>
      </c>
      <c r="C8" s="202">
        <f>'1.sz.mell. módosított'!D42</f>
        <v>0</v>
      </c>
    </row>
    <row r="9" spans="1:3" ht="28.5" customHeight="1" x14ac:dyDescent="0.25">
      <c r="A9" s="298" t="s">
        <v>24</v>
      </c>
      <c r="B9" s="293" t="s">
        <v>568</v>
      </c>
      <c r="C9" s="302"/>
    </row>
    <row r="10" spans="1:3" s="197" customFormat="1" ht="22.5" customHeight="1" x14ac:dyDescent="0.2">
      <c r="A10" s="299" t="s">
        <v>27</v>
      </c>
      <c r="B10" s="297" t="s">
        <v>569</v>
      </c>
      <c r="C10" s="303">
        <f>SUM(C4:C9)</f>
        <v>135355004</v>
      </c>
    </row>
    <row r="11" spans="1:3" s="197" customFormat="1" ht="22.5" customHeight="1" x14ac:dyDescent="0.2">
      <c r="A11" s="300" t="s">
        <v>30</v>
      </c>
      <c r="B11" s="297" t="s">
        <v>570</v>
      </c>
      <c r="C11" s="303">
        <f>C10/2</f>
        <v>67677502</v>
      </c>
    </row>
    <row r="12" spans="1:3" s="197" customFormat="1" ht="27" customHeight="1" x14ac:dyDescent="0.2">
      <c r="A12" s="199" t="s">
        <v>33</v>
      </c>
      <c r="B12" s="291" t="s">
        <v>571</v>
      </c>
      <c r="C12" s="200">
        <v>0</v>
      </c>
    </row>
    <row r="13" spans="1:3" ht="34.5" customHeight="1" x14ac:dyDescent="0.25">
      <c r="A13" s="201" t="s">
        <v>36</v>
      </c>
      <c r="B13" s="292" t="s">
        <v>572</v>
      </c>
      <c r="C13" s="202"/>
    </row>
    <row r="14" spans="1:3" ht="34.5" customHeight="1" x14ac:dyDescent="0.25">
      <c r="A14" s="201" t="s">
        <v>37</v>
      </c>
      <c r="B14" s="292" t="s">
        <v>573</v>
      </c>
      <c r="C14" s="202"/>
    </row>
    <row r="15" spans="1:3" ht="34.5" customHeight="1" x14ac:dyDescent="0.25">
      <c r="A15" s="201" t="s">
        <v>38</v>
      </c>
      <c r="B15" s="292" t="s">
        <v>574</v>
      </c>
      <c r="C15" s="202"/>
    </row>
    <row r="16" spans="1:3" ht="34.5" customHeight="1" x14ac:dyDescent="0.25">
      <c r="A16" s="201" t="s">
        <v>40</v>
      </c>
      <c r="B16" s="292" t="s">
        <v>575</v>
      </c>
      <c r="C16" s="202"/>
    </row>
    <row r="17" spans="1:3" ht="34.5" customHeight="1" x14ac:dyDescent="0.25">
      <c r="A17" s="201" t="s">
        <v>42</v>
      </c>
      <c r="B17" s="292" t="s">
        <v>576</v>
      </c>
      <c r="C17" s="202"/>
    </row>
    <row r="18" spans="1:3" ht="34.5" customHeight="1" x14ac:dyDescent="0.25">
      <c r="A18" s="301" t="s">
        <v>44</v>
      </c>
      <c r="B18" s="293" t="s">
        <v>577</v>
      </c>
      <c r="C18" s="302"/>
    </row>
    <row r="19" spans="1:3" ht="34.5" customHeight="1" x14ac:dyDescent="0.25">
      <c r="A19" s="300" t="s">
        <v>46</v>
      </c>
      <c r="B19" s="297" t="s">
        <v>578</v>
      </c>
      <c r="C19" s="304">
        <f>SUM(C12:C18)</f>
        <v>0</v>
      </c>
    </row>
    <row r="20" spans="1:3" s="197" customFormat="1" ht="24" customHeight="1" x14ac:dyDescent="0.2">
      <c r="A20" s="300" t="s">
        <v>48</v>
      </c>
      <c r="B20" s="297" t="s">
        <v>579</v>
      </c>
      <c r="C20" s="305">
        <f>C11-C19</f>
        <v>67677502</v>
      </c>
    </row>
  </sheetData>
  <mergeCells count="1">
    <mergeCell ref="A1:C1"/>
  </mergeCells>
  <printOptions horizontalCentered="1"/>
  <pageMargins left="0.51181102362204722" right="0.51181102362204722" top="1.1417322834645669" bottom="0.74803149606299213" header="0.51181102362204722" footer="0.31496062992125984"/>
  <pageSetup paperSize="9" scale="85" orientation="portrait" horizontalDpi="4294967293" verticalDpi="4294967293" r:id="rId1"/>
  <headerFooter>
    <oddHeader>&amp;R&amp;"Times New Roman,Félkövér dőlt"&amp;11 19. melléklet a ...../2019.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G44"/>
  <sheetViews>
    <sheetView zoomScaleNormal="100" workbookViewId="0">
      <selection activeCell="D12" sqref="D12"/>
    </sheetView>
  </sheetViews>
  <sheetFormatPr defaultRowHeight="15" x14ac:dyDescent="0.25"/>
  <cols>
    <col min="1" max="1" width="7.33203125" style="203" customWidth="1"/>
    <col min="2" max="2" width="45.1640625" style="203" customWidth="1"/>
    <col min="3" max="5" width="22.83203125" style="210" customWidth="1"/>
    <col min="6" max="6" width="9.33203125" style="203"/>
    <col min="7" max="7" width="12.83203125" style="203" bestFit="1" customWidth="1"/>
    <col min="8" max="256" width="9.33203125" style="203"/>
    <col min="257" max="257" width="5" style="203" customWidth="1"/>
    <col min="258" max="258" width="76.33203125" style="203" customWidth="1"/>
    <col min="259" max="259" width="17.1640625" style="203" customWidth="1"/>
    <col min="260" max="260" width="19.1640625" style="203" customWidth="1"/>
    <col min="261" max="261" width="17.1640625" style="203" customWidth="1"/>
    <col min="262" max="262" width="9.33203125" style="203"/>
    <col min="263" max="263" width="12.83203125" style="203" bestFit="1" customWidth="1"/>
    <col min="264" max="512" width="9.33203125" style="203"/>
    <col min="513" max="513" width="5" style="203" customWidth="1"/>
    <col min="514" max="514" width="76.33203125" style="203" customWidth="1"/>
    <col min="515" max="515" width="17.1640625" style="203" customWidth="1"/>
    <col min="516" max="516" width="19.1640625" style="203" customWidth="1"/>
    <col min="517" max="517" width="17.1640625" style="203" customWidth="1"/>
    <col min="518" max="518" width="9.33203125" style="203"/>
    <col min="519" max="519" width="12.83203125" style="203" bestFit="1" customWidth="1"/>
    <col min="520" max="768" width="9.33203125" style="203"/>
    <col min="769" max="769" width="5" style="203" customWidth="1"/>
    <col min="770" max="770" width="76.33203125" style="203" customWidth="1"/>
    <col min="771" max="771" width="17.1640625" style="203" customWidth="1"/>
    <col min="772" max="772" width="19.1640625" style="203" customWidth="1"/>
    <col min="773" max="773" width="17.1640625" style="203" customWidth="1"/>
    <col min="774" max="774" width="9.33203125" style="203"/>
    <col min="775" max="775" width="12.83203125" style="203" bestFit="1" customWidth="1"/>
    <col min="776" max="1024" width="9.33203125" style="203"/>
    <col min="1025" max="1025" width="5" style="203" customWidth="1"/>
    <col min="1026" max="1026" width="76.33203125" style="203" customWidth="1"/>
    <col min="1027" max="1027" width="17.1640625" style="203" customWidth="1"/>
    <col min="1028" max="1028" width="19.1640625" style="203" customWidth="1"/>
    <col min="1029" max="1029" width="17.1640625" style="203" customWidth="1"/>
    <col min="1030" max="1030" width="9.33203125" style="203"/>
    <col min="1031" max="1031" width="12.83203125" style="203" bestFit="1" customWidth="1"/>
    <col min="1032" max="1280" width="9.33203125" style="203"/>
    <col min="1281" max="1281" width="5" style="203" customWidth="1"/>
    <col min="1282" max="1282" width="76.33203125" style="203" customWidth="1"/>
    <col min="1283" max="1283" width="17.1640625" style="203" customWidth="1"/>
    <col min="1284" max="1284" width="19.1640625" style="203" customWidth="1"/>
    <col min="1285" max="1285" width="17.1640625" style="203" customWidth="1"/>
    <col min="1286" max="1286" width="9.33203125" style="203"/>
    <col min="1287" max="1287" width="12.83203125" style="203" bestFit="1" customWidth="1"/>
    <col min="1288" max="1536" width="9.33203125" style="203"/>
    <col min="1537" max="1537" width="5" style="203" customWidth="1"/>
    <col min="1538" max="1538" width="76.33203125" style="203" customWidth="1"/>
    <col min="1539" max="1539" width="17.1640625" style="203" customWidth="1"/>
    <col min="1540" max="1540" width="19.1640625" style="203" customWidth="1"/>
    <col min="1541" max="1541" width="17.1640625" style="203" customWidth="1"/>
    <col min="1542" max="1542" width="9.33203125" style="203"/>
    <col min="1543" max="1543" width="12.83203125" style="203" bestFit="1" customWidth="1"/>
    <col min="1544" max="1792" width="9.33203125" style="203"/>
    <col min="1793" max="1793" width="5" style="203" customWidth="1"/>
    <col min="1794" max="1794" width="76.33203125" style="203" customWidth="1"/>
    <col min="1795" max="1795" width="17.1640625" style="203" customWidth="1"/>
    <col min="1796" max="1796" width="19.1640625" style="203" customWidth="1"/>
    <col min="1797" max="1797" width="17.1640625" style="203" customWidth="1"/>
    <col min="1798" max="1798" width="9.33203125" style="203"/>
    <col min="1799" max="1799" width="12.83203125" style="203" bestFit="1" customWidth="1"/>
    <col min="1800" max="2048" width="9.33203125" style="203"/>
    <col min="2049" max="2049" width="5" style="203" customWidth="1"/>
    <col min="2050" max="2050" width="76.33203125" style="203" customWidth="1"/>
    <col min="2051" max="2051" width="17.1640625" style="203" customWidth="1"/>
    <col min="2052" max="2052" width="19.1640625" style="203" customWidth="1"/>
    <col min="2053" max="2053" width="17.1640625" style="203" customWidth="1"/>
    <col min="2054" max="2054" width="9.33203125" style="203"/>
    <col min="2055" max="2055" width="12.83203125" style="203" bestFit="1" customWidth="1"/>
    <col min="2056" max="2304" width="9.33203125" style="203"/>
    <col min="2305" max="2305" width="5" style="203" customWidth="1"/>
    <col min="2306" max="2306" width="76.33203125" style="203" customWidth="1"/>
    <col min="2307" max="2307" width="17.1640625" style="203" customWidth="1"/>
    <col min="2308" max="2308" width="19.1640625" style="203" customWidth="1"/>
    <col min="2309" max="2309" width="17.1640625" style="203" customWidth="1"/>
    <col min="2310" max="2310" width="9.33203125" style="203"/>
    <col min="2311" max="2311" width="12.83203125" style="203" bestFit="1" customWidth="1"/>
    <col min="2312" max="2560" width="9.33203125" style="203"/>
    <col min="2561" max="2561" width="5" style="203" customWidth="1"/>
    <col min="2562" max="2562" width="76.33203125" style="203" customWidth="1"/>
    <col min="2563" max="2563" width="17.1640625" style="203" customWidth="1"/>
    <col min="2564" max="2564" width="19.1640625" style="203" customWidth="1"/>
    <col min="2565" max="2565" width="17.1640625" style="203" customWidth="1"/>
    <col min="2566" max="2566" width="9.33203125" style="203"/>
    <col min="2567" max="2567" width="12.83203125" style="203" bestFit="1" customWidth="1"/>
    <col min="2568" max="2816" width="9.33203125" style="203"/>
    <col min="2817" max="2817" width="5" style="203" customWidth="1"/>
    <col min="2818" max="2818" width="76.33203125" style="203" customWidth="1"/>
    <col min="2819" max="2819" width="17.1640625" style="203" customWidth="1"/>
    <col min="2820" max="2820" width="19.1640625" style="203" customWidth="1"/>
    <col min="2821" max="2821" width="17.1640625" style="203" customWidth="1"/>
    <col min="2822" max="2822" width="9.33203125" style="203"/>
    <col min="2823" max="2823" width="12.83203125" style="203" bestFit="1" customWidth="1"/>
    <col min="2824" max="3072" width="9.33203125" style="203"/>
    <col min="3073" max="3073" width="5" style="203" customWidth="1"/>
    <col min="3074" max="3074" width="76.33203125" style="203" customWidth="1"/>
    <col min="3075" max="3075" width="17.1640625" style="203" customWidth="1"/>
    <col min="3076" max="3076" width="19.1640625" style="203" customWidth="1"/>
    <col min="3077" max="3077" width="17.1640625" style="203" customWidth="1"/>
    <col min="3078" max="3078" width="9.33203125" style="203"/>
    <col min="3079" max="3079" width="12.83203125" style="203" bestFit="1" customWidth="1"/>
    <col min="3080" max="3328" width="9.33203125" style="203"/>
    <col min="3329" max="3329" width="5" style="203" customWidth="1"/>
    <col min="3330" max="3330" width="76.33203125" style="203" customWidth="1"/>
    <col min="3331" max="3331" width="17.1640625" style="203" customWidth="1"/>
    <col min="3332" max="3332" width="19.1640625" style="203" customWidth="1"/>
    <col min="3333" max="3333" width="17.1640625" style="203" customWidth="1"/>
    <col min="3334" max="3334" width="9.33203125" style="203"/>
    <col min="3335" max="3335" width="12.83203125" style="203" bestFit="1" customWidth="1"/>
    <col min="3336" max="3584" width="9.33203125" style="203"/>
    <col min="3585" max="3585" width="5" style="203" customWidth="1"/>
    <col min="3586" max="3586" width="76.33203125" style="203" customWidth="1"/>
    <col min="3587" max="3587" width="17.1640625" style="203" customWidth="1"/>
    <col min="3588" max="3588" width="19.1640625" style="203" customWidth="1"/>
    <col min="3589" max="3589" width="17.1640625" style="203" customWidth="1"/>
    <col min="3590" max="3590" width="9.33203125" style="203"/>
    <col min="3591" max="3591" width="12.83203125" style="203" bestFit="1" customWidth="1"/>
    <col min="3592" max="3840" width="9.33203125" style="203"/>
    <col min="3841" max="3841" width="5" style="203" customWidth="1"/>
    <col min="3842" max="3842" width="76.33203125" style="203" customWidth="1"/>
    <col min="3843" max="3843" width="17.1640625" style="203" customWidth="1"/>
    <col min="3844" max="3844" width="19.1640625" style="203" customWidth="1"/>
    <col min="3845" max="3845" width="17.1640625" style="203" customWidth="1"/>
    <col min="3846" max="3846" width="9.33203125" style="203"/>
    <col min="3847" max="3847" width="12.83203125" style="203" bestFit="1" customWidth="1"/>
    <col min="3848" max="4096" width="9.33203125" style="203"/>
    <col min="4097" max="4097" width="5" style="203" customWidth="1"/>
    <col min="4098" max="4098" width="76.33203125" style="203" customWidth="1"/>
    <col min="4099" max="4099" width="17.1640625" style="203" customWidth="1"/>
    <col min="4100" max="4100" width="19.1640625" style="203" customWidth="1"/>
    <col min="4101" max="4101" width="17.1640625" style="203" customWidth="1"/>
    <col min="4102" max="4102" width="9.33203125" style="203"/>
    <col min="4103" max="4103" width="12.83203125" style="203" bestFit="1" customWidth="1"/>
    <col min="4104" max="4352" width="9.33203125" style="203"/>
    <col min="4353" max="4353" width="5" style="203" customWidth="1"/>
    <col min="4354" max="4354" width="76.33203125" style="203" customWidth="1"/>
    <col min="4355" max="4355" width="17.1640625" style="203" customWidth="1"/>
    <col min="4356" max="4356" width="19.1640625" style="203" customWidth="1"/>
    <col min="4357" max="4357" width="17.1640625" style="203" customWidth="1"/>
    <col min="4358" max="4358" width="9.33203125" style="203"/>
    <col min="4359" max="4359" width="12.83203125" style="203" bestFit="1" customWidth="1"/>
    <col min="4360" max="4608" width="9.33203125" style="203"/>
    <col min="4609" max="4609" width="5" style="203" customWidth="1"/>
    <col min="4610" max="4610" width="76.33203125" style="203" customWidth="1"/>
    <col min="4611" max="4611" width="17.1640625" style="203" customWidth="1"/>
    <col min="4612" max="4612" width="19.1640625" style="203" customWidth="1"/>
    <col min="4613" max="4613" width="17.1640625" style="203" customWidth="1"/>
    <col min="4614" max="4614" width="9.33203125" style="203"/>
    <col min="4615" max="4615" width="12.83203125" style="203" bestFit="1" customWidth="1"/>
    <col min="4616" max="4864" width="9.33203125" style="203"/>
    <col min="4865" max="4865" width="5" style="203" customWidth="1"/>
    <col min="4866" max="4866" width="76.33203125" style="203" customWidth="1"/>
    <col min="4867" max="4867" width="17.1640625" style="203" customWidth="1"/>
    <col min="4868" max="4868" width="19.1640625" style="203" customWidth="1"/>
    <col min="4869" max="4869" width="17.1640625" style="203" customWidth="1"/>
    <col min="4870" max="4870" width="9.33203125" style="203"/>
    <col min="4871" max="4871" width="12.83203125" style="203" bestFit="1" customWidth="1"/>
    <col min="4872" max="5120" width="9.33203125" style="203"/>
    <col min="5121" max="5121" width="5" style="203" customWidth="1"/>
    <col min="5122" max="5122" width="76.33203125" style="203" customWidth="1"/>
    <col min="5123" max="5123" width="17.1640625" style="203" customWidth="1"/>
    <col min="5124" max="5124" width="19.1640625" style="203" customWidth="1"/>
    <col min="5125" max="5125" width="17.1640625" style="203" customWidth="1"/>
    <col min="5126" max="5126" width="9.33203125" style="203"/>
    <col min="5127" max="5127" width="12.83203125" style="203" bestFit="1" customWidth="1"/>
    <col min="5128" max="5376" width="9.33203125" style="203"/>
    <col min="5377" max="5377" width="5" style="203" customWidth="1"/>
    <col min="5378" max="5378" width="76.33203125" style="203" customWidth="1"/>
    <col min="5379" max="5379" width="17.1640625" style="203" customWidth="1"/>
    <col min="5380" max="5380" width="19.1640625" style="203" customWidth="1"/>
    <col min="5381" max="5381" width="17.1640625" style="203" customWidth="1"/>
    <col min="5382" max="5382" width="9.33203125" style="203"/>
    <col min="5383" max="5383" width="12.83203125" style="203" bestFit="1" customWidth="1"/>
    <col min="5384" max="5632" width="9.33203125" style="203"/>
    <col min="5633" max="5633" width="5" style="203" customWidth="1"/>
    <col min="5634" max="5634" width="76.33203125" style="203" customWidth="1"/>
    <col min="5635" max="5635" width="17.1640625" style="203" customWidth="1"/>
    <col min="5636" max="5636" width="19.1640625" style="203" customWidth="1"/>
    <col min="5637" max="5637" width="17.1640625" style="203" customWidth="1"/>
    <col min="5638" max="5638" width="9.33203125" style="203"/>
    <col min="5639" max="5639" width="12.83203125" style="203" bestFit="1" customWidth="1"/>
    <col min="5640" max="5888" width="9.33203125" style="203"/>
    <col min="5889" max="5889" width="5" style="203" customWidth="1"/>
    <col min="5890" max="5890" width="76.33203125" style="203" customWidth="1"/>
    <col min="5891" max="5891" width="17.1640625" style="203" customWidth="1"/>
    <col min="5892" max="5892" width="19.1640625" style="203" customWidth="1"/>
    <col min="5893" max="5893" width="17.1640625" style="203" customWidth="1"/>
    <col min="5894" max="5894" width="9.33203125" style="203"/>
    <col min="5895" max="5895" width="12.83203125" style="203" bestFit="1" customWidth="1"/>
    <col min="5896" max="6144" width="9.33203125" style="203"/>
    <col min="6145" max="6145" width="5" style="203" customWidth="1"/>
    <col min="6146" max="6146" width="76.33203125" style="203" customWidth="1"/>
    <col min="6147" max="6147" width="17.1640625" style="203" customWidth="1"/>
    <col min="6148" max="6148" width="19.1640625" style="203" customWidth="1"/>
    <col min="6149" max="6149" width="17.1640625" style="203" customWidth="1"/>
    <col min="6150" max="6150" width="9.33203125" style="203"/>
    <col min="6151" max="6151" width="12.83203125" style="203" bestFit="1" customWidth="1"/>
    <col min="6152" max="6400" width="9.33203125" style="203"/>
    <col min="6401" max="6401" width="5" style="203" customWidth="1"/>
    <col min="6402" max="6402" width="76.33203125" style="203" customWidth="1"/>
    <col min="6403" max="6403" width="17.1640625" style="203" customWidth="1"/>
    <col min="6404" max="6404" width="19.1640625" style="203" customWidth="1"/>
    <col min="6405" max="6405" width="17.1640625" style="203" customWidth="1"/>
    <col min="6406" max="6406" width="9.33203125" style="203"/>
    <col min="6407" max="6407" width="12.83203125" style="203" bestFit="1" customWidth="1"/>
    <col min="6408" max="6656" width="9.33203125" style="203"/>
    <col min="6657" max="6657" width="5" style="203" customWidth="1"/>
    <col min="6658" max="6658" width="76.33203125" style="203" customWidth="1"/>
    <col min="6659" max="6659" width="17.1640625" style="203" customWidth="1"/>
    <col min="6660" max="6660" width="19.1640625" style="203" customWidth="1"/>
    <col min="6661" max="6661" width="17.1640625" style="203" customWidth="1"/>
    <col min="6662" max="6662" width="9.33203125" style="203"/>
    <col min="6663" max="6663" width="12.83203125" style="203" bestFit="1" customWidth="1"/>
    <col min="6664" max="6912" width="9.33203125" style="203"/>
    <col min="6913" max="6913" width="5" style="203" customWidth="1"/>
    <col min="6914" max="6914" width="76.33203125" style="203" customWidth="1"/>
    <col min="6915" max="6915" width="17.1640625" style="203" customWidth="1"/>
    <col min="6916" max="6916" width="19.1640625" style="203" customWidth="1"/>
    <col min="6917" max="6917" width="17.1640625" style="203" customWidth="1"/>
    <col min="6918" max="6918" width="9.33203125" style="203"/>
    <col min="6919" max="6919" width="12.83203125" style="203" bestFit="1" customWidth="1"/>
    <col min="6920" max="7168" width="9.33203125" style="203"/>
    <col min="7169" max="7169" width="5" style="203" customWidth="1"/>
    <col min="7170" max="7170" width="76.33203125" style="203" customWidth="1"/>
    <col min="7171" max="7171" width="17.1640625" style="203" customWidth="1"/>
    <col min="7172" max="7172" width="19.1640625" style="203" customWidth="1"/>
    <col min="7173" max="7173" width="17.1640625" style="203" customWidth="1"/>
    <col min="7174" max="7174" width="9.33203125" style="203"/>
    <col min="7175" max="7175" width="12.83203125" style="203" bestFit="1" customWidth="1"/>
    <col min="7176" max="7424" width="9.33203125" style="203"/>
    <col min="7425" max="7425" width="5" style="203" customWidth="1"/>
    <col min="7426" max="7426" width="76.33203125" style="203" customWidth="1"/>
    <col min="7427" max="7427" width="17.1640625" style="203" customWidth="1"/>
    <col min="7428" max="7428" width="19.1640625" style="203" customWidth="1"/>
    <col min="7429" max="7429" width="17.1640625" style="203" customWidth="1"/>
    <col min="7430" max="7430" width="9.33203125" style="203"/>
    <col min="7431" max="7431" width="12.83203125" style="203" bestFit="1" customWidth="1"/>
    <col min="7432" max="7680" width="9.33203125" style="203"/>
    <col min="7681" max="7681" width="5" style="203" customWidth="1"/>
    <col min="7682" max="7682" width="76.33203125" style="203" customWidth="1"/>
    <col min="7683" max="7683" width="17.1640625" style="203" customWidth="1"/>
    <col min="7684" max="7684" width="19.1640625" style="203" customWidth="1"/>
    <col min="7685" max="7685" width="17.1640625" style="203" customWidth="1"/>
    <col min="7686" max="7686" width="9.33203125" style="203"/>
    <col min="7687" max="7687" width="12.83203125" style="203" bestFit="1" customWidth="1"/>
    <col min="7688" max="7936" width="9.33203125" style="203"/>
    <col min="7937" max="7937" width="5" style="203" customWidth="1"/>
    <col min="7938" max="7938" width="76.33203125" style="203" customWidth="1"/>
    <col min="7939" max="7939" width="17.1640625" style="203" customWidth="1"/>
    <col min="7940" max="7940" width="19.1640625" style="203" customWidth="1"/>
    <col min="7941" max="7941" width="17.1640625" style="203" customWidth="1"/>
    <col min="7942" max="7942" width="9.33203125" style="203"/>
    <col min="7943" max="7943" width="12.83203125" style="203" bestFit="1" customWidth="1"/>
    <col min="7944" max="8192" width="9.33203125" style="203"/>
    <col min="8193" max="8193" width="5" style="203" customWidth="1"/>
    <col min="8194" max="8194" width="76.33203125" style="203" customWidth="1"/>
    <col min="8195" max="8195" width="17.1640625" style="203" customWidth="1"/>
    <col min="8196" max="8196" width="19.1640625" style="203" customWidth="1"/>
    <col min="8197" max="8197" width="17.1640625" style="203" customWidth="1"/>
    <col min="8198" max="8198" width="9.33203125" style="203"/>
    <col min="8199" max="8199" width="12.83203125" style="203" bestFit="1" customWidth="1"/>
    <col min="8200" max="8448" width="9.33203125" style="203"/>
    <col min="8449" max="8449" width="5" style="203" customWidth="1"/>
    <col min="8450" max="8450" width="76.33203125" style="203" customWidth="1"/>
    <col min="8451" max="8451" width="17.1640625" style="203" customWidth="1"/>
    <col min="8452" max="8452" width="19.1640625" style="203" customWidth="1"/>
    <col min="8453" max="8453" width="17.1640625" style="203" customWidth="1"/>
    <col min="8454" max="8454" width="9.33203125" style="203"/>
    <col min="8455" max="8455" width="12.83203125" style="203" bestFit="1" customWidth="1"/>
    <col min="8456" max="8704" width="9.33203125" style="203"/>
    <col min="8705" max="8705" width="5" style="203" customWidth="1"/>
    <col min="8706" max="8706" width="76.33203125" style="203" customWidth="1"/>
    <col min="8707" max="8707" width="17.1640625" style="203" customWidth="1"/>
    <col min="8708" max="8708" width="19.1640625" style="203" customWidth="1"/>
    <col min="8709" max="8709" width="17.1640625" style="203" customWidth="1"/>
    <col min="8710" max="8710" width="9.33203125" style="203"/>
    <col min="8711" max="8711" width="12.83203125" style="203" bestFit="1" customWidth="1"/>
    <col min="8712" max="8960" width="9.33203125" style="203"/>
    <col min="8961" max="8961" width="5" style="203" customWidth="1"/>
    <col min="8962" max="8962" width="76.33203125" style="203" customWidth="1"/>
    <col min="8963" max="8963" width="17.1640625" style="203" customWidth="1"/>
    <col min="8964" max="8964" width="19.1640625" style="203" customWidth="1"/>
    <col min="8965" max="8965" width="17.1640625" style="203" customWidth="1"/>
    <col min="8966" max="8966" width="9.33203125" style="203"/>
    <col min="8967" max="8967" width="12.83203125" style="203" bestFit="1" customWidth="1"/>
    <col min="8968" max="9216" width="9.33203125" style="203"/>
    <col min="9217" max="9217" width="5" style="203" customWidth="1"/>
    <col min="9218" max="9218" width="76.33203125" style="203" customWidth="1"/>
    <col min="9219" max="9219" width="17.1640625" style="203" customWidth="1"/>
    <col min="9220" max="9220" width="19.1640625" style="203" customWidth="1"/>
    <col min="9221" max="9221" width="17.1640625" style="203" customWidth="1"/>
    <col min="9222" max="9222" width="9.33203125" style="203"/>
    <col min="9223" max="9223" width="12.83203125" style="203" bestFit="1" customWidth="1"/>
    <col min="9224" max="9472" width="9.33203125" style="203"/>
    <col min="9473" max="9473" width="5" style="203" customWidth="1"/>
    <col min="9474" max="9474" width="76.33203125" style="203" customWidth="1"/>
    <col min="9475" max="9475" width="17.1640625" style="203" customWidth="1"/>
    <col min="9476" max="9476" width="19.1640625" style="203" customWidth="1"/>
    <col min="9477" max="9477" width="17.1640625" style="203" customWidth="1"/>
    <col min="9478" max="9478" width="9.33203125" style="203"/>
    <col min="9479" max="9479" width="12.83203125" style="203" bestFit="1" customWidth="1"/>
    <col min="9480" max="9728" width="9.33203125" style="203"/>
    <col min="9729" max="9729" width="5" style="203" customWidth="1"/>
    <col min="9730" max="9730" width="76.33203125" style="203" customWidth="1"/>
    <col min="9731" max="9731" width="17.1640625" style="203" customWidth="1"/>
    <col min="9732" max="9732" width="19.1640625" style="203" customWidth="1"/>
    <col min="9733" max="9733" width="17.1640625" style="203" customWidth="1"/>
    <col min="9734" max="9734" width="9.33203125" style="203"/>
    <col min="9735" max="9735" width="12.83203125" style="203" bestFit="1" customWidth="1"/>
    <col min="9736" max="9984" width="9.33203125" style="203"/>
    <col min="9985" max="9985" width="5" style="203" customWidth="1"/>
    <col min="9986" max="9986" width="76.33203125" style="203" customWidth="1"/>
    <col min="9987" max="9987" width="17.1640625" style="203" customWidth="1"/>
    <col min="9988" max="9988" width="19.1640625" style="203" customWidth="1"/>
    <col min="9989" max="9989" width="17.1640625" style="203" customWidth="1"/>
    <col min="9990" max="9990" width="9.33203125" style="203"/>
    <col min="9991" max="9991" width="12.83203125" style="203" bestFit="1" customWidth="1"/>
    <col min="9992" max="10240" width="9.33203125" style="203"/>
    <col min="10241" max="10241" width="5" style="203" customWidth="1"/>
    <col min="10242" max="10242" width="76.33203125" style="203" customWidth="1"/>
    <col min="10243" max="10243" width="17.1640625" style="203" customWidth="1"/>
    <col min="10244" max="10244" width="19.1640625" style="203" customWidth="1"/>
    <col min="10245" max="10245" width="17.1640625" style="203" customWidth="1"/>
    <col min="10246" max="10246" width="9.33203125" style="203"/>
    <col min="10247" max="10247" width="12.83203125" style="203" bestFit="1" customWidth="1"/>
    <col min="10248" max="10496" width="9.33203125" style="203"/>
    <col min="10497" max="10497" width="5" style="203" customWidth="1"/>
    <col min="10498" max="10498" width="76.33203125" style="203" customWidth="1"/>
    <col min="10499" max="10499" width="17.1640625" style="203" customWidth="1"/>
    <col min="10500" max="10500" width="19.1640625" style="203" customWidth="1"/>
    <col min="10501" max="10501" width="17.1640625" style="203" customWidth="1"/>
    <col min="10502" max="10502" width="9.33203125" style="203"/>
    <col min="10503" max="10503" width="12.83203125" style="203" bestFit="1" customWidth="1"/>
    <col min="10504" max="10752" width="9.33203125" style="203"/>
    <col min="10753" max="10753" width="5" style="203" customWidth="1"/>
    <col min="10754" max="10754" width="76.33203125" style="203" customWidth="1"/>
    <col min="10755" max="10755" width="17.1640625" style="203" customWidth="1"/>
    <col min="10756" max="10756" width="19.1640625" style="203" customWidth="1"/>
    <col min="10757" max="10757" width="17.1640625" style="203" customWidth="1"/>
    <col min="10758" max="10758" width="9.33203125" style="203"/>
    <col min="10759" max="10759" width="12.83203125" style="203" bestFit="1" customWidth="1"/>
    <col min="10760" max="11008" width="9.33203125" style="203"/>
    <col min="11009" max="11009" width="5" style="203" customWidth="1"/>
    <col min="11010" max="11010" width="76.33203125" style="203" customWidth="1"/>
    <col min="11011" max="11011" width="17.1640625" style="203" customWidth="1"/>
    <col min="11012" max="11012" width="19.1640625" style="203" customWidth="1"/>
    <col min="11013" max="11013" width="17.1640625" style="203" customWidth="1"/>
    <col min="11014" max="11014" width="9.33203125" style="203"/>
    <col min="11015" max="11015" width="12.83203125" style="203" bestFit="1" customWidth="1"/>
    <col min="11016" max="11264" width="9.33203125" style="203"/>
    <col min="11265" max="11265" width="5" style="203" customWidth="1"/>
    <col min="11266" max="11266" width="76.33203125" style="203" customWidth="1"/>
    <col min="11267" max="11267" width="17.1640625" style="203" customWidth="1"/>
    <col min="11268" max="11268" width="19.1640625" style="203" customWidth="1"/>
    <col min="11269" max="11269" width="17.1640625" style="203" customWidth="1"/>
    <col min="11270" max="11270" width="9.33203125" style="203"/>
    <col min="11271" max="11271" width="12.83203125" style="203" bestFit="1" customWidth="1"/>
    <col min="11272" max="11520" width="9.33203125" style="203"/>
    <col min="11521" max="11521" width="5" style="203" customWidth="1"/>
    <col min="11522" max="11522" width="76.33203125" style="203" customWidth="1"/>
    <col min="11523" max="11523" width="17.1640625" style="203" customWidth="1"/>
    <col min="11524" max="11524" width="19.1640625" style="203" customWidth="1"/>
    <col min="11525" max="11525" width="17.1640625" style="203" customWidth="1"/>
    <col min="11526" max="11526" width="9.33203125" style="203"/>
    <col min="11527" max="11527" width="12.83203125" style="203" bestFit="1" customWidth="1"/>
    <col min="11528" max="11776" width="9.33203125" style="203"/>
    <col min="11777" max="11777" width="5" style="203" customWidth="1"/>
    <col min="11778" max="11778" width="76.33203125" style="203" customWidth="1"/>
    <col min="11779" max="11779" width="17.1640625" style="203" customWidth="1"/>
    <col min="11780" max="11780" width="19.1640625" style="203" customWidth="1"/>
    <col min="11781" max="11781" width="17.1640625" style="203" customWidth="1"/>
    <col min="11782" max="11782" width="9.33203125" style="203"/>
    <col min="11783" max="11783" width="12.83203125" style="203" bestFit="1" customWidth="1"/>
    <col min="11784" max="12032" width="9.33203125" style="203"/>
    <col min="12033" max="12033" width="5" style="203" customWidth="1"/>
    <col min="12034" max="12034" width="76.33203125" style="203" customWidth="1"/>
    <col min="12035" max="12035" width="17.1640625" style="203" customWidth="1"/>
    <col min="12036" max="12036" width="19.1640625" style="203" customWidth="1"/>
    <col min="12037" max="12037" width="17.1640625" style="203" customWidth="1"/>
    <col min="12038" max="12038" width="9.33203125" style="203"/>
    <col min="12039" max="12039" width="12.83203125" style="203" bestFit="1" customWidth="1"/>
    <col min="12040" max="12288" width="9.33203125" style="203"/>
    <col min="12289" max="12289" width="5" style="203" customWidth="1"/>
    <col min="12290" max="12290" width="76.33203125" style="203" customWidth="1"/>
    <col min="12291" max="12291" width="17.1640625" style="203" customWidth="1"/>
    <col min="12292" max="12292" width="19.1640625" style="203" customWidth="1"/>
    <col min="12293" max="12293" width="17.1640625" style="203" customWidth="1"/>
    <col min="12294" max="12294" width="9.33203125" style="203"/>
    <col min="12295" max="12295" width="12.83203125" style="203" bestFit="1" customWidth="1"/>
    <col min="12296" max="12544" width="9.33203125" style="203"/>
    <col min="12545" max="12545" width="5" style="203" customWidth="1"/>
    <col min="12546" max="12546" width="76.33203125" style="203" customWidth="1"/>
    <col min="12547" max="12547" width="17.1640625" style="203" customWidth="1"/>
    <col min="12548" max="12548" width="19.1640625" style="203" customWidth="1"/>
    <col min="12549" max="12549" width="17.1640625" style="203" customWidth="1"/>
    <col min="12550" max="12550" width="9.33203125" style="203"/>
    <col min="12551" max="12551" width="12.83203125" style="203" bestFit="1" customWidth="1"/>
    <col min="12552" max="12800" width="9.33203125" style="203"/>
    <col min="12801" max="12801" width="5" style="203" customWidth="1"/>
    <col min="12802" max="12802" width="76.33203125" style="203" customWidth="1"/>
    <col min="12803" max="12803" width="17.1640625" style="203" customWidth="1"/>
    <col min="12804" max="12804" width="19.1640625" style="203" customWidth="1"/>
    <col min="12805" max="12805" width="17.1640625" style="203" customWidth="1"/>
    <col min="12806" max="12806" width="9.33203125" style="203"/>
    <col min="12807" max="12807" width="12.83203125" style="203" bestFit="1" customWidth="1"/>
    <col min="12808" max="13056" width="9.33203125" style="203"/>
    <col min="13057" max="13057" width="5" style="203" customWidth="1"/>
    <col min="13058" max="13058" width="76.33203125" style="203" customWidth="1"/>
    <col min="13059" max="13059" width="17.1640625" style="203" customWidth="1"/>
    <col min="13060" max="13060" width="19.1640625" style="203" customWidth="1"/>
    <col min="13061" max="13061" width="17.1640625" style="203" customWidth="1"/>
    <col min="13062" max="13062" width="9.33203125" style="203"/>
    <col min="13063" max="13063" width="12.83203125" style="203" bestFit="1" customWidth="1"/>
    <col min="13064" max="13312" width="9.33203125" style="203"/>
    <col min="13313" max="13313" width="5" style="203" customWidth="1"/>
    <col min="13314" max="13314" width="76.33203125" style="203" customWidth="1"/>
    <col min="13315" max="13315" width="17.1640625" style="203" customWidth="1"/>
    <col min="13316" max="13316" width="19.1640625" style="203" customWidth="1"/>
    <col min="13317" max="13317" width="17.1640625" style="203" customWidth="1"/>
    <col min="13318" max="13318" width="9.33203125" style="203"/>
    <col min="13319" max="13319" width="12.83203125" style="203" bestFit="1" customWidth="1"/>
    <col min="13320" max="13568" width="9.33203125" style="203"/>
    <col min="13569" max="13569" width="5" style="203" customWidth="1"/>
    <col min="13570" max="13570" width="76.33203125" style="203" customWidth="1"/>
    <col min="13571" max="13571" width="17.1640625" style="203" customWidth="1"/>
    <col min="13572" max="13572" width="19.1640625" style="203" customWidth="1"/>
    <col min="13573" max="13573" width="17.1640625" style="203" customWidth="1"/>
    <col min="13574" max="13574" width="9.33203125" style="203"/>
    <col min="13575" max="13575" width="12.83203125" style="203" bestFit="1" customWidth="1"/>
    <col min="13576" max="13824" width="9.33203125" style="203"/>
    <col min="13825" max="13825" width="5" style="203" customWidth="1"/>
    <col min="13826" max="13826" width="76.33203125" style="203" customWidth="1"/>
    <col min="13827" max="13827" width="17.1640625" style="203" customWidth="1"/>
    <col min="13828" max="13828" width="19.1640625" style="203" customWidth="1"/>
    <col min="13829" max="13829" width="17.1640625" style="203" customWidth="1"/>
    <col min="13830" max="13830" width="9.33203125" style="203"/>
    <col min="13831" max="13831" width="12.83203125" style="203" bestFit="1" customWidth="1"/>
    <col min="13832" max="14080" width="9.33203125" style="203"/>
    <col min="14081" max="14081" width="5" style="203" customWidth="1"/>
    <col min="14082" max="14082" width="76.33203125" style="203" customWidth="1"/>
    <col min="14083" max="14083" width="17.1640625" style="203" customWidth="1"/>
    <col min="14084" max="14084" width="19.1640625" style="203" customWidth="1"/>
    <col min="14085" max="14085" width="17.1640625" style="203" customWidth="1"/>
    <col min="14086" max="14086" width="9.33203125" style="203"/>
    <col min="14087" max="14087" width="12.83203125" style="203" bestFit="1" customWidth="1"/>
    <col min="14088" max="14336" width="9.33203125" style="203"/>
    <col min="14337" max="14337" width="5" style="203" customWidth="1"/>
    <col min="14338" max="14338" width="76.33203125" style="203" customWidth="1"/>
    <col min="14339" max="14339" width="17.1640625" style="203" customWidth="1"/>
    <col min="14340" max="14340" width="19.1640625" style="203" customWidth="1"/>
    <col min="14341" max="14341" width="17.1640625" style="203" customWidth="1"/>
    <col min="14342" max="14342" width="9.33203125" style="203"/>
    <col min="14343" max="14343" width="12.83203125" style="203" bestFit="1" customWidth="1"/>
    <col min="14344" max="14592" width="9.33203125" style="203"/>
    <col min="14593" max="14593" width="5" style="203" customWidth="1"/>
    <col min="14594" max="14594" width="76.33203125" style="203" customWidth="1"/>
    <col min="14595" max="14595" width="17.1640625" style="203" customWidth="1"/>
    <col min="14596" max="14596" width="19.1640625" style="203" customWidth="1"/>
    <col min="14597" max="14597" width="17.1640625" style="203" customWidth="1"/>
    <col min="14598" max="14598" width="9.33203125" style="203"/>
    <col min="14599" max="14599" width="12.83203125" style="203" bestFit="1" customWidth="1"/>
    <col min="14600" max="14848" width="9.33203125" style="203"/>
    <col min="14849" max="14849" width="5" style="203" customWidth="1"/>
    <col min="14850" max="14850" width="76.33203125" style="203" customWidth="1"/>
    <col min="14851" max="14851" width="17.1640625" style="203" customWidth="1"/>
    <col min="14852" max="14852" width="19.1640625" style="203" customWidth="1"/>
    <col min="14853" max="14853" width="17.1640625" style="203" customWidth="1"/>
    <col min="14854" max="14854" width="9.33203125" style="203"/>
    <col min="14855" max="14855" width="12.83203125" style="203" bestFit="1" customWidth="1"/>
    <col min="14856" max="15104" width="9.33203125" style="203"/>
    <col min="15105" max="15105" width="5" style="203" customWidth="1"/>
    <col min="15106" max="15106" width="76.33203125" style="203" customWidth="1"/>
    <col min="15107" max="15107" width="17.1640625" style="203" customWidth="1"/>
    <col min="15108" max="15108" width="19.1640625" style="203" customWidth="1"/>
    <col min="15109" max="15109" width="17.1640625" style="203" customWidth="1"/>
    <col min="15110" max="15110" width="9.33203125" style="203"/>
    <col min="15111" max="15111" width="12.83203125" style="203" bestFit="1" customWidth="1"/>
    <col min="15112" max="15360" width="9.33203125" style="203"/>
    <col min="15361" max="15361" width="5" style="203" customWidth="1"/>
    <col min="15362" max="15362" width="76.33203125" style="203" customWidth="1"/>
    <col min="15363" max="15363" width="17.1640625" style="203" customWidth="1"/>
    <col min="15364" max="15364" width="19.1640625" style="203" customWidth="1"/>
    <col min="15365" max="15365" width="17.1640625" style="203" customWidth="1"/>
    <col min="15366" max="15366" width="9.33203125" style="203"/>
    <col min="15367" max="15367" width="12.83203125" style="203" bestFit="1" customWidth="1"/>
    <col min="15368" max="15616" width="9.33203125" style="203"/>
    <col min="15617" max="15617" width="5" style="203" customWidth="1"/>
    <col min="15618" max="15618" width="76.33203125" style="203" customWidth="1"/>
    <col min="15619" max="15619" width="17.1640625" style="203" customWidth="1"/>
    <col min="15620" max="15620" width="19.1640625" style="203" customWidth="1"/>
    <col min="15621" max="15621" width="17.1640625" style="203" customWidth="1"/>
    <col min="15622" max="15622" width="9.33203125" style="203"/>
    <col min="15623" max="15623" width="12.83203125" style="203" bestFit="1" customWidth="1"/>
    <col min="15624" max="15872" width="9.33203125" style="203"/>
    <col min="15873" max="15873" width="5" style="203" customWidth="1"/>
    <col min="15874" max="15874" width="76.33203125" style="203" customWidth="1"/>
    <col min="15875" max="15875" width="17.1640625" style="203" customWidth="1"/>
    <col min="15876" max="15876" width="19.1640625" style="203" customWidth="1"/>
    <col min="15877" max="15877" width="17.1640625" style="203" customWidth="1"/>
    <col min="15878" max="15878" width="9.33203125" style="203"/>
    <col min="15879" max="15879" width="12.83203125" style="203" bestFit="1" customWidth="1"/>
    <col min="15880" max="16128" width="9.33203125" style="203"/>
    <col min="16129" max="16129" width="5" style="203" customWidth="1"/>
    <col min="16130" max="16130" width="76.33203125" style="203" customWidth="1"/>
    <col min="16131" max="16131" width="17.1640625" style="203" customWidth="1"/>
    <col min="16132" max="16132" width="19.1640625" style="203" customWidth="1"/>
    <col min="16133" max="16133" width="17.1640625" style="203" customWidth="1"/>
    <col min="16134" max="16134" width="9.33203125" style="203"/>
    <col min="16135" max="16135" width="12.83203125" style="203" bestFit="1" customWidth="1"/>
    <col min="16136" max="16384" width="9.33203125" style="203"/>
  </cols>
  <sheetData>
    <row r="1" spans="1:7" ht="36.75" customHeight="1" x14ac:dyDescent="0.25">
      <c r="A1" s="1065" t="s">
        <v>698</v>
      </c>
      <c r="B1" s="1065"/>
      <c r="C1" s="1065"/>
      <c r="D1" s="1065"/>
      <c r="E1" s="1065"/>
    </row>
    <row r="2" spans="1:7" ht="15" customHeight="1" x14ac:dyDescent="0.25">
      <c r="A2" s="196"/>
      <c r="B2" s="196"/>
      <c r="C2" s="196" t="s">
        <v>526</v>
      </c>
      <c r="D2" s="196"/>
      <c r="E2" s="196"/>
    </row>
    <row r="3" spans="1:7" x14ac:dyDescent="0.25">
      <c r="A3" s="24"/>
      <c r="B3" s="24"/>
      <c r="C3" s="204"/>
      <c r="D3" s="204"/>
      <c r="E3" s="219" t="s">
        <v>477</v>
      </c>
    </row>
    <row r="4" spans="1:7" s="205" customFormat="1" ht="71.25" x14ac:dyDescent="0.2">
      <c r="A4" s="337" t="s">
        <v>359</v>
      </c>
      <c r="B4" s="338" t="s">
        <v>520</v>
      </c>
      <c r="C4" s="339" t="s">
        <v>602</v>
      </c>
      <c r="D4" s="339" t="s">
        <v>603</v>
      </c>
      <c r="E4" s="340" t="s">
        <v>521</v>
      </c>
      <c r="G4" s="206"/>
    </row>
    <row r="5" spans="1:7" s="205" customFormat="1" ht="12" customHeight="1" x14ac:dyDescent="0.2">
      <c r="A5" s="341">
        <v>1</v>
      </c>
      <c r="B5" s="342">
        <v>2</v>
      </c>
      <c r="C5" s="343">
        <v>3</v>
      </c>
      <c r="D5" s="343">
        <v>4</v>
      </c>
      <c r="E5" s="344">
        <v>5</v>
      </c>
    </row>
    <row r="6" spans="1:7" s="205" customFormat="1" ht="18" customHeight="1" x14ac:dyDescent="0.25">
      <c r="A6" s="345" t="s">
        <v>9</v>
      </c>
      <c r="B6" s="215"/>
      <c r="C6" s="216">
        <v>0</v>
      </c>
      <c r="D6" s="216">
        <v>0</v>
      </c>
      <c r="E6" s="217"/>
    </row>
    <row r="7" spans="1:7" s="205" customFormat="1" ht="18" customHeight="1" x14ac:dyDescent="0.25">
      <c r="A7" s="346" t="s">
        <v>12</v>
      </c>
      <c r="B7" s="211"/>
      <c r="C7" s="212">
        <v>0</v>
      </c>
      <c r="D7" s="212">
        <v>0</v>
      </c>
      <c r="E7" s="218"/>
    </row>
    <row r="8" spans="1:7" s="205" customFormat="1" ht="18" customHeight="1" x14ac:dyDescent="0.25">
      <c r="A8" s="346" t="s">
        <v>15</v>
      </c>
      <c r="B8" s="213"/>
      <c r="C8" s="212"/>
      <c r="D8" s="212"/>
      <c r="E8" s="218"/>
    </row>
    <row r="9" spans="1:7" s="205" customFormat="1" ht="18" customHeight="1" x14ac:dyDescent="0.25">
      <c r="A9" s="345" t="s">
        <v>18</v>
      </c>
      <c r="B9" s="211"/>
      <c r="C9" s="214"/>
      <c r="D9" s="214"/>
      <c r="E9" s="218"/>
    </row>
    <row r="10" spans="1:7" s="205" customFormat="1" ht="18" customHeight="1" x14ac:dyDescent="0.2">
      <c r="A10" s="346" t="s">
        <v>21</v>
      </c>
      <c r="B10" s="347"/>
      <c r="C10" s="348"/>
      <c r="D10" s="348"/>
      <c r="E10" s="218"/>
    </row>
    <row r="11" spans="1:7" s="205" customFormat="1" ht="18" customHeight="1" x14ac:dyDescent="0.2">
      <c r="A11" s="346" t="s">
        <v>24</v>
      </c>
      <c r="B11" s="349"/>
      <c r="C11" s="214"/>
      <c r="D11" s="214"/>
      <c r="E11" s="218"/>
    </row>
    <row r="12" spans="1:7" s="205" customFormat="1" ht="18" customHeight="1" x14ac:dyDescent="0.2">
      <c r="A12" s="345" t="s">
        <v>27</v>
      </c>
      <c r="B12" s="349"/>
      <c r="C12" s="214"/>
      <c r="D12" s="214"/>
      <c r="E12" s="218"/>
    </row>
    <row r="13" spans="1:7" s="205" customFormat="1" ht="18" customHeight="1" x14ac:dyDescent="0.2">
      <c r="A13" s="346" t="s">
        <v>30</v>
      </c>
      <c r="B13" s="349"/>
      <c r="C13" s="214"/>
      <c r="D13" s="214"/>
      <c r="E13" s="218"/>
    </row>
    <row r="14" spans="1:7" s="205" customFormat="1" ht="18" customHeight="1" x14ac:dyDescent="0.2">
      <c r="A14" s="346" t="s">
        <v>33</v>
      </c>
      <c r="B14" s="349"/>
      <c r="C14" s="214"/>
      <c r="D14" s="214"/>
      <c r="E14" s="218"/>
    </row>
    <row r="15" spans="1:7" s="205" customFormat="1" ht="18" customHeight="1" x14ac:dyDescent="0.2">
      <c r="A15" s="350" t="s">
        <v>36</v>
      </c>
      <c r="B15" s="351"/>
      <c r="C15" s="352"/>
      <c r="D15" s="352"/>
      <c r="E15" s="353"/>
    </row>
    <row r="16" spans="1:7" s="205" customFormat="1" x14ac:dyDescent="0.2">
      <c r="A16" s="354" t="s">
        <v>37</v>
      </c>
      <c r="B16" s="355" t="s">
        <v>522</v>
      </c>
      <c r="C16" s="356">
        <f>SUM(C6:C15)</f>
        <v>0</v>
      </c>
      <c r="D16" s="356">
        <f>SUM(D6:D15)</f>
        <v>0</v>
      </c>
      <c r="E16" s="357">
        <f>SUM(E6:E15)</f>
        <v>0</v>
      </c>
    </row>
    <row r="17" spans="1:6" s="205" customFormat="1" x14ac:dyDescent="0.25">
      <c r="A17" s="350" t="s">
        <v>38</v>
      </c>
      <c r="B17" s="358"/>
      <c r="C17" s="359"/>
      <c r="D17" s="359"/>
      <c r="E17" s="360"/>
    </row>
    <row r="18" spans="1:6" s="205" customFormat="1" x14ac:dyDescent="0.2">
      <c r="A18" s="354" t="s">
        <v>40</v>
      </c>
      <c r="B18" s="355" t="s">
        <v>523</v>
      </c>
      <c r="C18" s="356">
        <f>SUM(C17:C17)</f>
        <v>0</v>
      </c>
      <c r="D18" s="356">
        <f>SUM(D17:D17)</f>
        <v>0</v>
      </c>
      <c r="E18" s="357">
        <f>SUM(E17:E17)</f>
        <v>0</v>
      </c>
    </row>
    <row r="19" spans="1:6" s="205" customFormat="1" x14ac:dyDescent="0.25">
      <c r="A19" s="345" t="s">
        <v>42</v>
      </c>
      <c r="B19" s="361"/>
      <c r="C19" s="362"/>
      <c r="D19" s="362"/>
      <c r="E19" s="217"/>
    </row>
    <row r="20" spans="1:6" s="205" customFormat="1" x14ac:dyDescent="0.25">
      <c r="A20" s="346" t="s">
        <v>44</v>
      </c>
      <c r="B20" s="363"/>
      <c r="C20" s="364"/>
      <c r="D20" s="364"/>
      <c r="E20" s="218"/>
    </row>
    <row r="21" spans="1:6" s="205" customFormat="1" x14ac:dyDescent="0.25">
      <c r="A21" s="345" t="s">
        <v>46</v>
      </c>
      <c r="B21" s="365"/>
      <c r="C21" s="366"/>
      <c r="D21" s="366"/>
      <c r="E21" s="218"/>
    </row>
    <row r="22" spans="1:6" s="205" customFormat="1" x14ac:dyDescent="0.25">
      <c r="A22" s="346" t="s">
        <v>48</v>
      </c>
      <c r="B22" s="365"/>
      <c r="C22" s="366"/>
      <c r="D22" s="366"/>
      <c r="E22" s="218"/>
    </row>
    <row r="23" spans="1:6" s="205" customFormat="1" x14ac:dyDescent="0.25">
      <c r="A23" s="367" t="s">
        <v>51</v>
      </c>
      <c r="B23" s="368"/>
      <c r="C23" s="369"/>
      <c r="D23" s="369"/>
      <c r="E23" s="353"/>
    </row>
    <row r="24" spans="1:6" s="205" customFormat="1" x14ac:dyDescent="0.2">
      <c r="A24" s="354" t="s">
        <v>54</v>
      </c>
      <c r="B24" s="355" t="s">
        <v>524</v>
      </c>
      <c r="C24" s="356">
        <f>SUM(C19:C23)</f>
        <v>0</v>
      </c>
      <c r="D24" s="356">
        <f>SUM(D19:D23)</f>
        <v>0</v>
      </c>
      <c r="E24" s="357">
        <f>SUM(E19:E23)</f>
        <v>0</v>
      </c>
    </row>
    <row r="25" spans="1:6" s="205" customFormat="1" ht="27" customHeight="1" x14ac:dyDescent="0.2">
      <c r="A25" s="370" t="s">
        <v>57</v>
      </c>
      <c r="B25" s="371" t="s">
        <v>525</v>
      </c>
      <c r="C25" s="372">
        <f>SUM(C24,C18,C16)</f>
        <v>0</v>
      </c>
      <c r="D25" s="372">
        <f>SUM(D24,D18,D16)</f>
        <v>0</v>
      </c>
      <c r="E25" s="373">
        <f>SUM(E24,E18,E16)</f>
        <v>0</v>
      </c>
    </row>
    <row r="28" spans="1:6" x14ac:dyDescent="0.25">
      <c r="A28" s="207"/>
      <c r="B28" s="208"/>
      <c r="C28" s="207"/>
      <c r="D28" s="207"/>
      <c r="E28" s="207"/>
    </row>
    <row r="29" spans="1:6" x14ac:dyDescent="0.25">
      <c r="A29" s="207"/>
      <c r="B29" s="208"/>
      <c r="C29" s="207"/>
      <c r="D29" s="207"/>
      <c r="E29" s="207"/>
    </row>
    <row r="30" spans="1:6" x14ac:dyDescent="0.25">
      <c r="A30" s="207"/>
      <c r="B30" s="208"/>
      <c r="C30" s="207"/>
      <c r="D30" s="207"/>
      <c r="E30" s="207"/>
      <c r="F30" s="209"/>
    </row>
    <row r="31" spans="1:6" x14ac:dyDescent="0.25">
      <c r="A31" s="207"/>
      <c r="B31" s="208"/>
      <c r="C31" s="207"/>
      <c r="D31" s="207"/>
      <c r="E31" s="207"/>
    </row>
    <row r="32" spans="1:6" x14ac:dyDescent="0.25">
      <c r="A32" s="207"/>
      <c r="B32" s="208"/>
      <c r="C32" s="207"/>
      <c r="D32" s="207"/>
      <c r="E32" s="207"/>
    </row>
    <row r="33" spans="1:5" x14ac:dyDescent="0.25">
      <c r="A33" s="207"/>
      <c r="B33" s="208"/>
      <c r="C33" s="207"/>
      <c r="D33" s="207"/>
      <c r="E33" s="207"/>
    </row>
    <row r="34" spans="1:5" x14ac:dyDescent="0.25">
      <c r="A34" s="207"/>
      <c r="B34" s="208"/>
      <c r="C34" s="207"/>
      <c r="D34" s="207"/>
      <c r="E34" s="207"/>
    </row>
    <row r="35" spans="1:5" x14ac:dyDescent="0.25">
      <c r="A35" s="207"/>
      <c r="B35" s="208"/>
      <c r="C35" s="207"/>
      <c r="D35" s="207"/>
      <c r="E35" s="207"/>
    </row>
    <row r="36" spans="1:5" x14ac:dyDescent="0.25">
      <c r="A36" s="207"/>
      <c r="B36" s="208"/>
      <c r="C36" s="207"/>
      <c r="D36" s="207"/>
      <c r="E36" s="207"/>
    </row>
    <row r="37" spans="1:5" x14ac:dyDescent="0.25">
      <c r="A37" s="207"/>
      <c r="B37" s="207"/>
      <c r="C37" s="207"/>
      <c r="D37" s="207"/>
      <c r="E37" s="207"/>
    </row>
    <row r="38" spans="1:5" x14ac:dyDescent="0.25">
      <c r="A38" s="207"/>
      <c r="B38" s="207"/>
      <c r="C38" s="207"/>
      <c r="D38" s="207"/>
      <c r="E38" s="207"/>
    </row>
    <row r="39" spans="1:5" x14ac:dyDescent="0.25">
      <c r="A39" s="207"/>
      <c r="B39" s="207"/>
      <c r="C39" s="207"/>
      <c r="D39" s="207"/>
      <c r="E39" s="207"/>
    </row>
    <row r="40" spans="1:5" x14ac:dyDescent="0.25">
      <c r="A40" s="207"/>
      <c r="B40" s="207"/>
      <c r="C40" s="207"/>
      <c r="D40" s="207"/>
      <c r="E40" s="207"/>
    </row>
    <row r="41" spans="1:5" x14ac:dyDescent="0.25">
      <c r="A41" s="207"/>
      <c r="B41" s="207"/>
      <c r="C41" s="207"/>
      <c r="D41" s="207"/>
      <c r="E41" s="207"/>
    </row>
    <row r="42" spans="1:5" x14ac:dyDescent="0.25">
      <c r="A42" s="207"/>
      <c r="B42" s="207"/>
      <c r="C42" s="207"/>
      <c r="D42" s="207"/>
      <c r="E42" s="207"/>
    </row>
    <row r="43" spans="1:5" x14ac:dyDescent="0.25">
      <c r="A43" s="207"/>
      <c r="B43" s="207"/>
      <c r="C43" s="207"/>
      <c r="D43" s="207"/>
      <c r="E43" s="207"/>
    </row>
    <row r="44" spans="1:5" x14ac:dyDescent="0.25">
      <c r="A44" s="207"/>
      <c r="B44" s="207"/>
      <c r="C44" s="207"/>
      <c r="D44" s="207"/>
      <c r="E44" s="207"/>
    </row>
  </sheetData>
  <mergeCells count="1">
    <mergeCell ref="A1:E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2" firstPageNumber="53" fitToHeight="0" orientation="portrait" useFirstPageNumber="1" r:id="rId1"/>
  <headerFooter>
    <oddHeader>&amp;R&amp;"Times New Roman CE,Félkövér dőlt"&amp;11 20. melléklet a .../2019. (...)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24"/>
  <sheetViews>
    <sheetView zoomScaleNormal="100" workbookViewId="0">
      <selection activeCell="B10" sqref="B10"/>
    </sheetView>
  </sheetViews>
  <sheetFormatPr defaultRowHeight="12.75" x14ac:dyDescent="0.2"/>
  <cols>
    <col min="1" max="1" width="5.5" customWidth="1"/>
    <col min="2" max="2" width="33.1640625" customWidth="1"/>
    <col min="3" max="3" width="12.33203125" customWidth="1"/>
    <col min="4" max="4" width="11.5" customWidth="1"/>
    <col min="5" max="5" width="11.33203125" customWidth="1"/>
    <col min="6" max="6" width="11" customWidth="1"/>
    <col min="7" max="7" width="14.33203125" customWidth="1"/>
  </cols>
  <sheetData>
    <row r="1" spans="1:7" ht="29.25" customHeight="1" x14ac:dyDescent="0.25">
      <c r="A1" s="1066" t="s">
        <v>664</v>
      </c>
      <c r="B1" s="1066"/>
      <c r="C1" s="1066"/>
      <c r="D1" s="1066"/>
      <c r="E1" s="1066"/>
      <c r="F1" s="1066"/>
      <c r="G1" s="1066"/>
    </row>
    <row r="2" spans="1:7" ht="14.25" x14ac:dyDescent="0.2">
      <c r="A2" s="409"/>
      <c r="B2" s="409"/>
      <c r="C2" s="471"/>
      <c r="D2" s="409"/>
      <c r="E2" s="409"/>
      <c r="F2" s="409"/>
      <c r="G2" s="409"/>
    </row>
    <row r="3" spans="1:7" ht="15.75" x14ac:dyDescent="0.25">
      <c r="A3" s="428" t="s">
        <v>665</v>
      </c>
      <c r="B3" s="429"/>
      <c r="C3" s="1067" t="s">
        <v>590</v>
      </c>
      <c r="D3" s="1067"/>
      <c r="E3" s="1067"/>
      <c r="F3" s="1067"/>
      <c r="G3" s="1067"/>
    </row>
    <row r="4" spans="1:7" ht="15" x14ac:dyDescent="0.25">
      <c r="A4" s="431"/>
      <c r="B4" s="432"/>
      <c r="C4" s="432"/>
      <c r="D4" s="433"/>
      <c r="E4" s="433"/>
      <c r="F4" s="433"/>
      <c r="G4" s="433"/>
    </row>
    <row r="5" spans="1:7" ht="15.75" thickBot="1" x14ac:dyDescent="0.3">
      <c r="A5" s="431"/>
      <c r="B5" s="433"/>
      <c r="C5" s="433"/>
      <c r="D5" s="433"/>
      <c r="E5" s="433"/>
      <c r="F5" s="433"/>
      <c r="G5" s="434" t="str">
        <f>'[16]9.3.3. sz. mell'!C4</f>
        <v>Forintban!</v>
      </c>
    </row>
    <row r="6" spans="1:7" ht="36.75" thickBot="1" x14ac:dyDescent="0.25">
      <c r="A6" s="435" t="s">
        <v>359</v>
      </c>
      <c r="B6" s="436" t="s">
        <v>666</v>
      </c>
      <c r="C6" s="436" t="s">
        <v>667</v>
      </c>
      <c r="D6" s="436" t="s">
        <v>668</v>
      </c>
      <c r="E6" s="436" t="s">
        <v>669</v>
      </c>
      <c r="F6" s="436" t="s">
        <v>670</v>
      </c>
      <c r="G6" s="437" t="s">
        <v>462</v>
      </c>
    </row>
    <row r="7" spans="1:7" ht="24.75" customHeight="1" x14ac:dyDescent="0.2">
      <c r="A7" s="438" t="s">
        <v>9</v>
      </c>
      <c r="B7" s="439" t="s">
        <v>671</v>
      </c>
      <c r="C7" s="440"/>
      <c r="D7" s="440"/>
      <c r="E7" s="440"/>
      <c r="F7" s="440"/>
      <c r="G7" s="441">
        <f>SUM(C7:F7)</f>
        <v>0</v>
      </c>
    </row>
    <row r="8" spans="1:7" ht="24.75" customHeight="1" x14ac:dyDescent="0.2">
      <c r="A8" s="442" t="s">
        <v>12</v>
      </c>
      <c r="B8" s="443" t="s">
        <v>672</v>
      </c>
      <c r="C8" s="444"/>
      <c r="D8" s="444"/>
      <c r="E8" s="444"/>
      <c r="F8" s="444">
        <v>9778862</v>
      </c>
      <c r="G8" s="445">
        <f t="shared" ref="G8:G13" si="0">SUM(C8:F8)</f>
        <v>9778862</v>
      </c>
    </row>
    <row r="9" spans="1:7" ht="24.75" customHeight="1" x14ac:dyDescent="0.2">
      <c r="A9" s="442" t="s">
        <v>15</v>
      </c>
      <c r="B9" s="443" t="s">
        <v>673</v>
      </c>
      <c r="C9" s="444"/>
      <c r="D9" s="444"/>
      <c r="E9" s="444"/>
      <c r="F9" s="444"/>
      <c r="G9" s="445">
        <f t="shared" si="0"/>
        <v>0</v>
      </c>
    </row>
    <row r="10" spans="1:7" ht="24.75" customHeight="1" x14ac:dyDescent="0.2">
      <c r="A10" s="442" t="s">
        <v>18</v>
      </c>
      <c r="B10" s="443" t="s">
        <v>674</v>
      </c>
      <c r="C10" s="444"/>
      <c r="D10" s="444"/>
      <c r="E10" s="444"/>
      <c r="F10" s="444"/>
      <c r="G10" s="445">
        <f t="shared" si="0"/>
        <v>0</v>
      </c>
    </row>
    <row r="11" spans="1:7" ht="24.75" customHeight="1" x14ac:dyDescent="0.2">
      <c r="A11" s="442" t="s">
        <v>21</v>
      </c>
      <c r="B11" s="443" t="s">
        <v>675</v>
      </c>
      <c r="C11" s="444"/>
      <c r="D11" s="444"/>
      <c r="E11" s="444"/>
      <c r="F11" s="444"/>
      <c r="G11" s="445">
        <f t="shared" si="0"/>
        <v>0</v>
      </c>
    </row>
    <row r="12" spans="1:7" ht="24.75" customHeight="1" thickBot="1" x14ac:dyDescent="0.25">
      <c r="A12" s="446" t="s">
        <v>24</v>
      </c>
      <c r="B12" s="447" t="s">
        <v>676</v>
      </c>
      <c r="C12" s="448"/>
      <c r="D12" s="448"/>
      <c r="E12" s="448"/>
      <c r="F12" s="448"/>
      <c r="G12" s="449">
        <f t="shared" si="0"/>
        <v>0</v>
      </c>
    </row>
    <row r="13" spans="1:7" ht="24.75" customHeight="1" thickBot="1" x14ac:dyDescent="0.25">
      <c r="A13" s="450" t="s">
        <v>27</v>
      </c>
      <c r="B13" s="451" t="s">
        <v>462</v>
      </c>
      <c r="C13" s="452">
        <f>SUM(C7:C12)</f>
        <v>0</v>
      </c>
      <c r="D13" s="452">
        <f>SUM(D7:D12)</f>
        <v>0</v>
      </c>
      <c r="E13" s="452">
        <f>SUM(E7:E12)</f>
        <v>0</v>
      </c>
      <c r="F13" s="452">
        <f>SUM(F7:F12)</f>
        <v>9778862</v>
      </c>
      <c r="G13" s="453">
        <f t="shared" si="0"/>
        <v>9778862</v>
      </c>
    </row>
    <row r="14" spans="1:7" x14ac:dyDescent="0.2">
      <c r="A14" s="430"/>
      <c r="B14" s="430"/>
      <c r="C14" s="430"/>
      <c r="D14" s="430"/>
      <c r="E14" s="430"/>
      <c r="F14" s="430"/>
      <c r="G14" s="430"/>
    </row>
    <row r="15" spans="1:7" x14ac:dyDescent="0.2">
      <c r="A15" s="472"/>
      <c r="B15" s="472"/>
      <c r="C15" s="472"/>
      <c r="D15" s="472"/>
      <c r="E15" s="472"/>
      <c r="F15" s="472"/>
      <c r="G15" s="472"/>
    </row>
    <row r="16" spans="1:7" x14ac:dyDescent="0.2">
      <c r="A16" s="472"/>
      <c r="B16" s="472"/>
      <c r="C16" s="472"/>
      <c r="D16" s="472"/>
      <c r="E16" s="472"/>
      <c r="F16" s="472"/>
      <c r="G16" s="472"/>
    </row>
    <row r="17" spans="1:7" ht="15.75" x14ac:dyDescent="0.25">
      <c r="A17" s="473"/>
      <c r="B17" s="472"/>
      <c r="C17" s="472"/>
      <c r="D17" s="472"/>
      <c r="E17" s="472"/>
      <c r="F17" s="472"/>
      <c r="G17" s="472"/>
    </row>
    <row r="18" spans="1:7" x14ac:dyDescent="0.2">
      <c r="A18" s="472"/>
      <c r="B18" s="472"/>
      <c r="C18" s="472"/>
      <c r="D18" s="472"/>
      <c r="E18" s="472"/>
      <c r="F18" s="472"/>
      <c r="G18" s="472"/>
    </row>
    <row r="19" spans="1:7" x14ac:dyDescent="0.2">
      <c r="A19" s="472"/>
      <c r="B19" s="472"/>
      <c r="C19" s="472"/>
      <c r="D19" s="472"/>
      <c r="E19" s="472"/>
      <c r="F19" s="472"/>
      <c r="G19" s="472"/>
    </row>
    <row r="20" spans="1:7" x14ac:dyDescent="0.2">
      <c r="A20" s="472"/>
      <c r="B20" s="472"/>
      <c r="C20" s="474"/>
      <c r="D20" s="474"/>
      <c r="E20" s="474"/>
      <c r="F20" s="474"/>
      <c r="G20" s="472"/>
    </row>
    <row r="21" spans="1:7" ht="13.5" x14ac:dyDescent="0.25">
      <c r="A21" s="472"/>
      <c r="B21" s="472"/>
      <c r="C21" s="472"/>
      <c r="D21" s="475"/>
      <c r="E21" s="475"/>
      <c r="F21" s="472"/>
      <c r="G21" s="472"/>
    </row>
    <row r="22" spans="1:7" ht="13.5" x14ac:dyDescent="0.25">
      <c r="A22" s="43"/>
      <c r="B22" s="43"/>
      <c r="C22" s="43"/>
      <c r="D22" s="454"/>
      <c r="E22" s="454"/>
      <c r="F22" s="43"/>
      <c r="G22" s="43"/>
    </row>
    <row r="23" spans="1:7" ht="13.5" x14ac:dyDescent="0.25">
      <c r="A23" s="409"/>
      <c r="B23" s="409"/>
      <c r="C23" s="43"/>
      <c r="D23" s="454"/>
      <c r="E23" s="454"/>
      <c r="F23" s="43"/>
      <c r="G23" s="409"/>
    </row>
    <row r="24" spans="1:7" x14ac:dyDescent="0.2">
      <c r="A24" s="409"/>
      <c r="B24" s="409"/>
      <c r="C24" s="409"/>
      <c r="D24" s="409"/>
      <c r="E24" s="409"/>
      <c r="F24" s="409"/>
      <c r="G24" s="409"/>
    </row>
  </sheetData>
  <mergeCells count="2">
    <mergeCell ref="A1:G1"/>
    <mergeCell ref="C3:G3"/>
  </mergeCells>
  <pageMargins left="0.7" right="0.7" top="0.75" bottom="0.75" header="0.3" footer="0.3"/>
  <pageSetup paperSize="9" scale="98" orientation="portrait" r:id="rId1"/>
  <headerFooter>
    <oddHeader>&amp;R21. melléklet a .../2019. (...)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7015F-8428-429E-B0B3-A3B21473BE71}">
  <dimension ref="A1:K28"/>
  <sheetViews>
    <sheetView workbookViewId="0">
      <selection sqref="A1:XFD1048576"/>
    </sheetView>
  </sheetViews>
  <sheetFormatPr defaultColWidth="9.33203125" defaultRowHeight="12.75" x14ac:dyDescent="0.2"/>
  <cols>
    <col min="1" max="1" width="7" style="609" customWidth="1"/>
    <col min="2" max="2" width="58" style="610" customWidth="1"/>
    <col min="3" max="5" width="18.33203125" style="609" customWidth="1"/>
    <col min="6" max="6" width="56" style="609" customWidth="1"/>
    <col min="7" max="7" width="18.33203125" style="609" customWidth="1"/>
    <col min="8" max="9" width="18" style="609" customWidth="1"/>
    <col min="10" max="10" width="9.33203125" style="609"/>
    <col min="11" max="11" width="10.83203125" style="609" bestFit="1" customWidth="1"/>
    <col min="12" max="16384" width="9.33203125" style="609"/>
  </cols>
  <sheetData>
    <row r="1" spans="1:9" ht="18.75" customHeight="1" x14ac:dyDescent="0.2">
      <c r="A1" s="970" t="s">
        <v>680</v>
      </c>
      <c r="B1" s="970"/>
      <c r="C1" s="970"/>
      <c r="D1" s="970"/>
      <c r="E1" s="970"/>
      <c r="F1" s="970"/>
      <c r="G1" s="970"/>
      <c r="H1" s="970"/>
      <c r="I1" s="970"/>
    </row>
    <row r="2" spans="1:9" x14ac:dyDescent="0.2">
      <c r="E2" s="611"/>
      <c r="F2" s="612"/>
      <c r="I2" s="611" t="s">
        <v>1</v>
      </c>
    </row>
    <row r="3" spans="1:9" ht="15.75" customHeight="1" x14ac:dyDescent="0.2">
      <c r="A3" s="971" t="s">
        <v>2</v>
      </c>
      <c r="B3" s="972" t="s">
        <v>256</v>
      </c>
      <c r="C3" s="973"/>
      <c r="D3" s="973"/>
      <c r="E3" s="974"/>
      <c r="F3" s="972" t="s">
        <v>257</v>
      </c>
      <c r="G3" s="973"/>
      <c r="H3" s="973"/>
      <c r="I3" s="974"/>
    </row>
    <row r="4" spans="1:9" s="613" customFormat="1" ht="38.25" x14ac:dyDescent="0.2">
      <c r="A4" s="971"/>
      <c r="B4" s="951" t="s">
        <v>258</v>
      </c>
      <c r="C4" s="951" t="s">
        <v>687</v>
      </c>
      <c r="D4" s="951" t="s">
        <v>724</v>
      </c>
      <c r="E4" s="951" t="s">
        <v>725</v>
      </c>
      <c r="F4" s="951" t="s">
        <v>258</v>
      </c>
      <c r="G4" s="951" t="s">
        <v>687</v>
      </c>
      <c r="H4" s="951" t="s">
        <v>724</v>
      </c>
      <c r="I4" s="951" t="s">
        <v>725</v>
      </c>
    </row>
    <row r="5" spans="1:9" s="614" customFormat="1" ht="12" customHeight="1" x14ac:dyDescent="0.2">
      <c r="A5" s="951" t="s">
        <v>5</v>
      </c>
      <c r="B5" s="951" t="s">
        <v>6</v>
      </c>
      <c r="C5" s="951" t="s">
        <v>7</v>
      </c>
      <c r="D5" s="951" t="s">
        <v>8</v>
      </c>
      <c r="E5" s="951" t="s">
        <v>259</v>
      </c>
      <c r="F5" s="951" t="s">
        <v>406</v>
      </c>
      <c r="G5" s="951" t="s">
        <v>588</v>
      </c>
      <c r="H5" s="951" t="s">
        <v>726</v>
      </c>
      <c r="I5" s="951" t="s">
        <v>727</v>
      </c>
    </row>
    <row r="6" spans="1:9" x14ac:dyDescent="0.2">
      <c r="A6" s="615" t="s">
        <v>9</v>
      </c>
      <c r="B6" s="616" t="s">
        <v>403</v>
      </c>
      <c r="C6" s="617">
        <f>'[17]1.sz.mell.'!D12</f>
        <v>159148957</v>
      </c>
      <c r="D6" s="617">
        <f>'[17]1.sz.mell.'!E12</f>
        <v>179757294</v>
      </c>
      <c r="E6" s="617">
        <f>'[17]1.sz.mell.'!F12</f>
        <v>179757294</v>
      </c>
      <c r="F6" s="616" t="str">
        <f>'[17]1.sz.mell.'!B82</f>
        <v>Személyi  juttatások</v>
      </c>
      <c r="G6" s="617">
        <f>'[17]1.sz.mell.'!D82</f>
        <v>222920611</v>
      </c>
      <c r="H6" s="617">
        <f>'[17]1.sz.mell.'!E82</f>
        <v>237641334</v>
      </c>
      <c r="I6" s="617">
        <f>'[17]1.sz.mell.'!F82</f>
        <v>231155067</v>
      </c>
    </row>
    <row r="7" spans="1:9" ht="25.5" x14ac:dyDescent="0.2">
      <c r="A7" s="615" t="s">
        <v>12</v>
      </c>
      <c r="B7" s="616" t="s">
        <v>488</v>
      </c>
      <c r="C7" s="617">
        <f>'[17]1.sz.mell.'!D13+'[17]1.sz.mell.'!D14</f>
        <v>182470457</v>
      </c>
      <c r="D7" s="617">
        <f>'[17]1.sz.mell.'!E13+'[17]1.sz.mell.'!E14</f>
        <v>455494961</v>
      </c>
      <c r="E7" s="617">
        <f>'[17]1.sz.mell.'!F13+'[17]1.sz.mell.'!F14</f>
        <v>455494961</v>
      </c>
      <c r="F7" s="616" t="str">
        <f>'[17]1.sz.mell.'!B83</f>
        <v>Munkaadókat terhelő járulékok és szociális hozzájárulási adó</v>
      </c>
      <c r="G7" s="617">
        <f>'[17]1.sz.mell.'!D83</f>
        <v>35355647</v>
      </c>
      <c r="H7" s="617">
        <f>'[17]1.sz.mell.'!E83</f>
        <v>37513477</v>
      </c>
      <c r="I7" s="617">
        <f>'[17]1.sz.mell.'!F83</f>
        <v>34993365</v>
      </c>
    </row>
    <row r="8" spans="1:9" x14ac:dyDescent="0.2">
      <c r="A8" s="615" t="s">
        <v>15</v>
      </c>
      <c r="B8" s="616" t="s">
        <v>101</v>
      </c>
      <c r="C8" s="617">
        <f>'[17]1.sz.mell.'!D45</f>
        <v>69260000</v>
      </c>
      <c r="D8" s="617">
        <f>'[17]1.sz.mell.'!E45</f>
        <v>115280000</v>
      </c>
      <c r="E8" s="617">
        <f>'[17]1.sz.mell.'!F45</f>
        <v>115115004</v>
      </c>
      <c r="F8" s="616" t="str">
        <f>'[17]1.sz.mell.'!B84</f>
        <v>Dologi  kiadások</v>
      </c>
      <c r="G8" s="617">
        <f>'[17]1.sz.mell.'!D84</f>
        <v>192645550</v>
      </c>
      <c r="H8" s="617">
        <f>'[17]1.sz.mell.'!E84</f>
        <v>472598383</v>
      </c>
      <c r="I8" s="617">
        <f>'[17]1.sz.mell.'!F84</f>
        <v>451673900</v>
      </c>
    </row>
    <row r="9" spans="1:9" x14ac:dyDescent="0.2">
      <c r="A9" s="615" t="s">
        <v>18</v>
      </c>
      <c r="B9" s="616" t="s">
        <v>396</v>
      </c>
      <c r="C9" s="617">
        <f>'[17]1.sz.mell.'!D57</f>
        <v>33138000</v>
      </c>
      <c r="D9" s="617">
        <f>'[17]1.sz.mell.'!E57</f>
        <v>31486395</v>
      </c>
      <c r="E9" s="617">
        <f>'[17]1.sz.mell.'!F57</f>
        <v>27498258</v>
      </c>
      <c r="F9" s="616" t="str">
        <f>'[17]1.sz.mell.'!B85</f>
        <v>Ellátottak pénzbeli juttatásai</v>
      </c>
      <c r="G9" s="617">
        <f>'[17]1.sz.mell.'!D85</f>
        <v>2000000</v>
      </c>
      <c r="H9" s="617">
        <f>'[17]1.sz.mell.'!E85</f>
        <v>3125000</v>
      </c>
      <c r="I9" s="617">
        <f>'[17]1.sz.mell.'!F85</f>
        <v>3065700</v>
      </c>
    </row>
    <row r="10" spans="1:9" x14ac:dyDescent="0.2">
      <c r="A10" s="615" t="s">
        <v>21</v>
      </c>
      <c r="B10" s="616" t="s">
        <v>369</v>
      </c>
      <c r="C10" s="617">
        <f>'[17]1.sz.mell.'!D66</f>
        <v>2200000</v>
      </c>
      <c r="D10" s="617">
        <f>'[17]1.sz.mell.'!E66</f>
        <v>2990330</v>
      </c>
      <c r="E10" s="617">
        <f>'[17]1.sz.mell.'!F66</f>
        <v>2813830</v>
      </c>
      <c r="F10" s="616" t="str">
        <f>'[17]1.sz.mell.'!B86</f>
        <v>Egyéb működési célú kiadások</v>
      </c>
      <c r="G10" s="617">
        <f>'[17]1.sz.mell.'!D86</f>
        <v>21178862</v>
      </c>
      <c r="H10" s="617">
        <f>'[17]1.sz.mell.'!E86</f>
        <v>22952790</v>
      </c>
      <c r="I10" s="617">
        <f>'[17]1.sz.mell.'!F86</f>
        <v>20274459</v>
      </c>
    </row>
    <row r="11" spans="1:9" x14ac:dyDescent="0.2">
      <c r="A11" s="615" t="s">
        <v>24</v>
      </c>
      <c r="B11" s="616"/>
      <c r="C11" s="617">
        <f>'[17]1.sz.mell.'!D17</f>
        <v>0</v>
      </c>
      <c r="D11" s="617"/>
      <c r="E11" s="617">
        <f>'[17]1.sz.mell.'!F17</f>
        <v>0</v>
      </c>
      <c r="F11" s="618" t="s">
        <v>260</v>
      </c>
      <c r="G11" s="619"/>
      <c r="H11" s="619"/>
      <c r="I11" s="619"/>
    </row>
    <row r="12" spans="1:9" x14ac:dyDescent="0.2">
      <c r="A12" s="615" t="s">
        <v>27</v>
      </c>
      <c r="B12" s="615"/>
      <c r="C12" s="617"/>
      <c r="D12" s="617"/>
      <c r="E12" s="617"/>
      <c r="F12" s="620" t="s">
        <v>261</v>
      </c>
      <c r="G12" s="619"/>
      <c r="H12" s="619"/>
      <c r="I12" s="619"/>
    </row>
    <row r="13" spans="1:9" x14ac:dyDescent="0.2">
      <c r="A13" s="621" t="s">
        <v>30</v>
      </c>
      <c r="B13" s="622" t="s">
        <v>656</v>
      </c>
      <c r="C13" s="623">
        <f>SUM(C6:C12)</f>
        <v>446217414</v>
      </c>
      <c r="D13" s="623">
        <f>SUM(D6:D12)</f>
        <v>785008980</v>
      </c>
      <c r="E13" s="623">
        <f>SUM(E6:E12)</f>
        <v>780679347</v>
      </c>
      <c r="F13" s="622" t="s">
        <v>728</v>
      </c>
      <c r="G13" s="623">
        <f>SUM(G6:G10)</f>
        <v>474100670</v>
      </c>
      <c r="H13" s="623">
        <f>SUM(H6:H10)</f>
        <v>773830984</v>
      </c>
      <c r="I13" s="623">
        <f>SUM(I6:I10)</f>
        <v>741162491</v>
      </c>
    </row>
    <row r="14" spans="1:9" x14ac:dyDescent="0.2">
      <c r="A14" s="615" t="s">
        <v>33</v>
      </c>
      <c r="B14" s="616" t="s">
        <v>489</v>
      </c>
      <c r="C14" s="624">
        <f>'[17]1.sz.mell.'!D31</f>
        <v>98531059</v>
      </c>
      <c r="D14" s="624">
        <f>'[17]1.sz.mell.'!E31</f>
        <v>781745197</v>
      </c>
      <c r="E14" s="624">
        <f>'[17]1.sz.mell.'!F31</f>
        <v>781745197</v>
      </c>
      <c r="F14" s="616" t="s">
        <v>222</v>
      </c>
      <c r="G14" s="624">
        <f>'[17]1.sz.mell.'!D97</f>
        <v>113399135</v>
      </c>
      <c r="H14" s="624">
        <f>'[17]1.sz.mell.'!E97</f>
        <v>715617634</v>
      </c>
      <c r="I14" s="624">
        <f>'[17]1.sz.mell.'!F97</f>
        <v>681691364</v>
      </c>
    </row>
    <row r="15" spans="1:9" x14ac:dyDescent="0.2">
      <c r="A15" s="615" t="s">
        <v>36</v>
      </c>
      <c r="B15" s="616" t="s">
        <v>729</v>
      </c>
      <c r="C15" s="624">
        <f>'[17]1.sz.mell.'!D63</f>
        <v>20240000</v>
      </c>
      <c r="D15" s="624">
        <f>'[17]1.sz.mell.'!E63</f>
        <v>472441</v>
      </c>
      <c r="E15" s="624">
        <f>'[17]1.sz.mell.'!F63</f>
        <v>472441</v>
      </c>
      <c r="F15" s="616" t="s">
        <v>224</v>
      </c>
      <c r="G15" s="624">
        <f>'[17]1.sz.mell.'!D98</f>
        <v>29063668</v>
      </c>
      <c r="H15" s="624">
        <f>'[17]1.sz.mell.'!E98</f>
        <v>134216533</v>
      </c>
      <c r="I15" s="624">
        <f>'[17]1.sz.mell.'!F98</f>
        <v>77080720</v>
      </c>
    </row>
    <row r="16" spans="1:9" x14ac:dyDescent="0.2">
      <c r="A16" s="615" t="s">
        <v>37</v>
      </c>
      <c r="B16" s="616" t="s">
        <v>580</v>
      </c>
      <c r="C16" s="624">
        <f>'[17]1.sz.mell.'!D69</f>
        <v>0</v>
      </c>
      <c r="D16" s="624">
        <f>'[17]1.sz.mell.'!E69</f>
        <v>0</v>
      </c>
      <c r="E16" s="624">
        <f>'[17]1.sz.mell.'!F69</f>
        <v>0</v>
      </c>
      <c r="F16" s="616" t="s">
        <v>226</v>
      </c>
      <c r="G16" s="624">
        <f>'[17]1.sz.mell.'!D99</f>
        <v>0</v>
      </c>
      <c r="H16" s="624">
        <f>'[17]1.sz.mell.'!E99</f>
        <v>0</v>
      </c>
      <c r="I16" s="624">
        <f>'[17]1.sz.mell.'!F99</f>
        <v>0</v>
      </c>
    </row>
    <row r="17" spans="1:11" x14ac:dyDescent="0.2">
      <c r="A17" s="615" t="s">
        <v>38</v>
      </c>
      <c r="B17" s="625"/>
      <c r="C17" s="626">
        <f>'[17]1.sz.mell.'!D23</f>
        <v>0</v>
      </c>
      <c r="D17" s="624"/>
      <c r="E17" s="624"/>
      <c r="F17" s="618" t="s">
        <v>262</v>
      </c>
      <c r="G17" s="624"/>
      <c r="H17" s="624"/>
      <c r="I17" s="624"/>
    </row>
    <row r="18" spans="1:11" x14ac:dyDescent="0.2">
      <c r="A18" s="615" t="s">
        <v>40</v>
      </c>
      <c r="B18" s="616"/>
      <c r="C18" s="627"/>
      <c r="D18" s="624"/>
      <c r="E18" s="624"/>
      <c r="F18" s="620" t="s">
        <v>263</v>
      </c>
      <c r="G18" s="624"/>
      <c r="H18" s="624"/>
      <c r="I18" s="624"/>
    </row>
    <row r="19" spans="1:11" x14ac:dyDescent="0.2">
      <c r="A19" s="621" t="s">
        <v>44</v>
      </c>
      <c r="B19" s="622" t="s">
        <v>655</v>
      </c>
      <c r="C19" s="623">
        <f>SUM(C14:C18)</f>
        <v>118771059</v>
      </c>
      <c r="D19" s="623">
        <f>SUM(D14:D18)</f>
        <v>782217638</v>
      </c>
      <c r="E19" s="623">
        <f>SUM(E14:E18)</f>
        <v>782217638</v>
      </c>
      <c r="F19" s="622" t="s">
        <v>654</v>
      </c>
      <c r="G19" s="623">
        <f>SUM(G14:G18)</f>
        <v>142462803</v>
      </c>
      <c r="H19" s="623">
        <f>SUM(H14:H18)</f>
        <v>849834167</v>
      </c>
      <c r="I19" s="623">
        <f>SUM(I14:I18)</f>
        <v>758772084</v>
      </c>
    </row>
    <row r="20" spans="1:11" x14ac:dyDescent="0.2">
      <c r="A20" s="621" t="s">
        <v>46</v>
      </c>
      <c r="B20" s="622" t="s">
        <v>651</v>
      </c>
      <c r="C20" s="623">
        <f>C13+C19</f>
        <v>564988473</v>
      </c>
      <c r="D20" s="623">
        <f>D13+D19</f>
        <v>1567226618</v>
      </c>
      <c r="E20" s="623">
        <f>E13+E19</f>
        <v>1562896985</v>
      </c>
      <c r="F20" s="622" t="s">
        <v>650</v>
      </c>
      <c r="G20" s="623">
        <f>G13+G19</f>
        <v>616563473</v>
      </c>
      <c r="H20" s="623">
        <f>H13+H19</f>
        <v>1623665151</v>
      </c>
      <c r="I20" s="623">
        <f>I13+I19</f>
        <v>1499934575</v>
      </c>
    </row>
    <row r="21" spans="1:11" x14ac:dyDescent="0.2">
      <c r="A21" s="615" t="s">
        <v>48</v>
      </c>
      <c r="B21" s="628" t="s">
        <v>740</v>
      </c>
      <c r="C21" s="1071">
        <f>'[17]1.sz.mell.'!D27</f>
        <v>0</v>
      </c>
      <c r="D21" s="624"/>
      <c r="E21" s="624">
        <f>'[17]1.sz.mell.'!F27</f>
        <v>0</v>
      </c>
      <c r="F21" s="628" t="s">
        <v>242</v>
      </c>
      <c r="G21" s="624"/>
      <c r="H21" s="624"/>
      <c r="I21" s="624"/>
    </row>
    <row r="22" spans="1:11" x14ac:dyDescent="0.2">
      <c r="A22" s="615" t="s">
        <v>51</v>
      </c>
      <c r="B22" s="629" t="s">
        <v>180</v>
      </c>
      <c r="C22" s="624">
        <f>SUM(C23:C24)</f>
        <v>51575000</v>
      </c>
      <c r="D22" s="624">
        <f t="shared" ref="D22:E22" si="0">SUM(D23:D24)</f>
        <v>55056284</v>
      </c>
      <c r="E22" s="624">
        <f t="shared" si="0"/>
        <v>55056284</v>
      </c>
      <c r="F22" s="630" t="s">
        <v>244</v>
      </c>
      <c r="G22" s="624"/>
      <c r="H22" s="624"/>
      <c r="I22" s="624"/>
    </row>
    <row r="23" spans="1:11" x14ac:dyDescent="0.2">
      <c r="A23" s="615" t="s">
        <v>54</v>
      </c>
      <c r="B23" s="631" t="s">
        <v>183</v>
      </c>
      <c r="C23" s="632">
        <f>'[17]1.sz.mell.'!D73</f>
        <v>51575000</v>
      </c>
      <c r="D23" s="632">
        <f>'[17]1.sz.mell.'!E73</f>
        <v>55056284</v>
      </c>
      <c r="E23" s="632">
        <f>'[17]1.sz.mell.'!F73</f>
        <v>55056284</v>
      </c>
      <c r="F23" s="628" t="s">
        <v>246</v>
      </c>
      <c r="G23" s="624">
        <f>'[17]1.sz.mell.'!D110</f>
        <v>5605355</v>
      </c>
      <c r="H23" s="624">
        <f>'[17]1.sz.mell.'!E110</f>
        <v>5605355</v>
      </c>
      <c r="I23" s="624">
        <f>'[17]1.sz.mell.'!F110</f>
        <v>5605355</v>
      </c>
    </row>
    <row r="24" spans="1:11" x14ac:dyDescent="0.2">
      <c r="A24" s="615" t="s">
        <v>57</v>
      </c>
      <c r="B24" s="631" t="s">
        <v>186</v>
      </c>
      <c r="C24" s="632">
        <f>'[17]1.sz.mell.'!D74</f>
        <v>0</v>
      </c>
      <c r="D24" s="632">
        <f>'[17]1.sz.mell.'!E74</f>
        <v>0</v>
      </c>
      <c r="E24" s="632">
        <f>'[17]1.sz.mell.'!F74</f>
        <v>0</v>
      </c>
      <c r="F24" s="630" t="s">
        <v>248</v>
      </c>
      <c r="G24" s="624"/>
      <c r="H24" s="624"/>
      <c r="I24" s="624"/>
    </row>
    <row r="25" spans="1:11" x14ac:dyDescent="0.2">
      <c r="A25" s="615" t="s">
        <v>59</v>
      </c>
      <c r="B25" s="561" t="s">
        <v>730</v>
      </c>
      <c r="C25" s="632">
        <f>'[17]1.sz.mell.'!D75</f>
        <v>5605355</v>
      </c>
      <c r="D25" s="632">
        <f>'[17]1.sz.mell.'!E75</f>
        <v>6987604</v>
      </c>
      <c r="E25" s="632">
        <f>'[17]1.sz.mell.'!F75</f>
        <v>6987604</v>
      </c>
      <c r="F25" s="630"/>
      <c r="G25" s="624"/>
      <c r="H25" s="624"/>
      <c r="I25" s="624"/>
    </row>
    <row r="26" spans="1:11" x14ac:dyDescent="0.2">
      <c r="A26" s="621" t="s">
        <v>61</v>
      </c>
      <c r="B26" s="622" t="s">
        <v>467</v>
      </c>
      <c r="C26" s="623">
        <f>C21+C22+C25</f>
        <v>57180355</v>
      </c>
      <c r="D26" s="623">
        <f t="shared" ref="D26:E26" si="1">D21+D22+D25</f>
        <v>62043888</v>
      </c>
      <c r="E26" s="623">
        <f t="shared" si="1"/>
        <v>62043888</v>
      </c>
      <c r="F26" s="622" t="s">
        <v>649</v>
      </c>
      <c r="G26" s="623">
        <f>G23</f>
        <v>5605355</v>
      </c>
      <c r="H26" s="623">
        <f>H23</f>
        <v>5605355</v>
      </c>
      <c r="I26" s="623">
        <f>I23</f>
        <v>5605355</v>
      </c>
    </row>
    <row r="27" spans="1:11" x14ac:dyDescent="0.2">
      <c r="A27" s="621" t="s">
        <v>63</v>
      </c>
      <c r="B27" s="622" t="s">
        <v>652</v>
      </c>
      <c r="C27" s="623">
        <f>C26+C20</f>
        <v>622168828</v>
      </c>
      <c r="D27" s="623">
        <f>D26+D20</f>
        <v>1629270506</v>
      </c>
      <c r="E27" s="623">
        <f>E26+E20</f>
        <v>1624940873</v>
      </c>
      <c r="F27" s="622" t="s">
        <v>653</v>
      </c>
      <c r="G27" s="623">
        <f>G26+G20</f>
        <v>622168828</v>
      </c>
      <c r="H27" s="623">
        <f>H26+H20</f>
        <v>1629270506</v>
      </c>
      <c r="I27" s="623">
        <f>I26+I20</f>
        <v>1505539930</v>
      </c>
    </row>
    <row r="28" spans="1:11" x14ac:dyDescent="0.2">
      <c r="K28" s="609">
        <f t="shared" ref="K28" si="2">D28-H28</f>
        <v>0</v>
      </c>
    </row>
  </sheetData>
  <mergeCells count="4">
    <mergeCell ref="A1:I1"/>
    <mergeCell ref="A3:A4"/>
    <mergeCell ref="B3:E3"/>
    <mergeCell ref="F3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0"/>
  <sheetViews>
    <sheetView view="pageBreakPreview" topLeftCell="B22" zoomScale="130" zoomScaleNormal="100" zoomScaleSheetLayoutView="130" workbookViewId="0">
      <selection activeCell="B22" sqref="A1:XFD1048576"/>
    </sheetView>
  </sheetViews>
  <sheetFormatPr defaultColWidth="18.33203125" defaultRowHeight="12.75" x14ac:dyDescent="0.2"/>
  <cols>
    <col min="1" max="1" width="9.33203125" style="13" customWidth="1"/>
    <col min="2" max="2" width="66.5" style="14" customWidth="1"/>
    <col min="3" max="3" width="16" style="13" customWidth="1"/>
    <col min="4" max="4" width="13.83203125" style="657" customWidth="1"/>
    <col min="5" max="5" width="13.83203125" style="656" customWidth="1"/>
    <col min="6" max="6" width="13.83203125" style="14" customWidth="1"/>
    <col min="7" max="8" width="18.33203125" style="634"/>
    <col min="9" max="16384" width="18.33203125" style="14"/>
  </cols>
  <sheetData>
    <row r="1" spans="1:13" ht="43.5" customHeight="1" x14ac:dyDescent="0.2">
      <c r="A1" s="977" t="s">
        <v>677</v>
      </c>
      <c r="B1" s="977"/>
      <c r="C1" s="977"/>
      <c r="D1" s="977"/>
      <c r="E1" s="977"/>
      <c r="F1" s="977"/>
      <c r="G1" s="977"/>
      <c r="H1" s="977"/>
    </row>
    <row r="2" spans="1:13" ht="15.75" customHeight="1" x14ac:dyDescent="0.2">
      <c r="A2" s="1072"/>
      <c r="B2" s="1072"/>
      <c r="C2" s="1072"/>
      <c r="D2" s="1072"/>
      <c r="E2" s="1072"/>
      <c r="F2" s="1072"/>
      <c r="H2" s="485" t="s">
        <v>1</v>
      </c>
      <c r="I2" s="633"/>
      <c r="J2" s="633"/>
      <c r="K2" s="633"/>
      <c r="L2" s="633"/>
      <c r="M2" s="633"/>
    </row>
    <row r="3" spans="1:13" s="15" customFormat="1" ht="22.5" customHeight="1" x14ac:dyDescent="0.2">
      <c r="A3" s="975" t="s">
        <v>264</v>
      </c>
      <c r="B3" s="975" t="s">
        <v>265</v>
      </c>
      <c r="C3" s="953"/>
      <c r="D3" s="976" t="s">
        <v>678</v>
      </c>
      <c r="E3" s="976"/>
      <c r="F3" s="976"/>
      <c r="G3" s="978" t="s">
        <v>731</v>
      </c>
      <c r="H3" s="978" t="s">
        <v>732</v>
      </c>
    </row>
    <row r="4" spans="1:13" s="16" customFormat="1" ht="25.5" customHeight="1" x14ac:dyDescent="0.2">
      <c r="A4" s="975"/>
      <c r="B4" s="975"/>
      <c r="C4" s="952" t="s">
        <v>266</v>
      </c>
      <c r="D4" s="953" t="s">
        <v>267</v>
      </c>
      <c r="E4" s="954" t="s">
        <v>268</v>
      </c>
      <c r="F4" s="953" t="s">
        <v>362</v>
      </c>
      <c r="G4" s="978"/>
      <c r="H4" s="978"/>
    </row>
    <row r="5" spans="1:13" ht="28.5" customHeight="1" x14ac:dyDescent="0.2">
      <c r="A5" s="635" t="s">
        <v>269</v>
      </c>
      <c r="B5" s="636" t="s">
        <v>270</v>
      </c>
      <c r="C5" s="637" t="s">
        <v>271</v>
      </c>
      <c r="D5" s="638">
        <v>6.47</v>
      </c>
      <c r="E5" s="639">
        <v>4580000</v>
      </c>
      <c r="F5" s="639">
        <f>D5*E5</f>
        <v>29632600</v>
      </c>
      <c r="G5" s="640"/>
      <c r="H5" s="640">
        <f>F5+G5</f>
        <v>29632600</v>
      </c>
    </row>
    <row r="6" spans="1:13" ht="29.25" customHeight="1" x14ac:dyDescent="0.2">
      <c r="A6" s="637" t="s">
        <v>272</v>
      </c>
      <c r="B6" s="636" t="s">
        <v>273</v>
      </c>
      <c r="C6" s="635"/>
      <c r="D6" s="641"/>
      <c r="E6" s="639"/>
      <c r="F6" s="639">
        <f>SUM(F7:F10)</f>
        <v>21146497</v>
      </c>
      <c r="G6" s="640">
        <f t="shared" ref="G6:H6" si="0">SUM(G7:G10)</f>
        <v>0</v>
      </c>
      <c r="H6" s="640">
        <f t="shared" si="0"/>
        <v>21146497</v>
      </c>
    </row>
    <row r="7" spans="1:13" ht="28.5" customHeight="1" x14ac:dyDescent="0.2">
      <c r="A7" s="642" t="s">
        <v>274</v>
      </c>
      <c r="B7" s="643" t="s">
        <v>275</v>
      </c>
      <c r="C7" s="642" t="s">
        <v>276</v>
      </c>
      <c r="D7" s="648">
        <v>230</v>
      </c>
      <c r="E7" s="1073">
        <v>22300</v>
      </c>
      <c r="F7" s="1073">
        <f>D7*E7</f>
        <v>5129000</v>
      </c>
      <c r="G7" s="640"/>
      <c r="H7" s="640">
        <f t="shared" ref="H7:H15" si="1">F7+G7</f>
        <v>5129000</v>
      </c>
    </row>
    <row r="8" spans="1:13" ht="29.25" customHeight="1" x14ac:dyDescent="0.2">
      <c r="A8" s="642" t="s">
        <v>277</v>
      </c>
      <c r="B8" s="643" t="s">
        <v>278</v>
      </c>
      <c r="C8" s="642" t="s">
        <v>279</v>
      </c>
      <c r="D8" s="648"/>
      <c r="E8" s="1073"/>
      <c r="F8" s="1073">
        <v>6400000</v>
      </c>
      <c r="G8" s="640"/>
      <c r="H8" s="640">
        <f t="shared" si="1"/>
        <v>6400000</v>
      </c>
    </row>
    <row r="9" spans="1:13" ht="23.25" customHeight="1" x14ac:dyDescent="0.2">
      <c r="A9" s="642" t="s">
        <v>280</v>
      </c>
      <c r="B9" s="643" t="s">
        <v>281</v>
      </c>
      <c r="C9" s="642" t="s">
        <v>282</v>
      </c>
      <c r="D9" s="648"/>
      <c r="E9" s="1073"/>
      <c r="F9" s="1073">
        <v>4941297</v>
      </c>
      <c r="G9" s="640"/>
      <c r="H9" s="640">
        <f t="shared" si="1"/>
        <v>4941297</v>
      </c>
    </row>
    <row r="10" spans="1:13" ht="18.75" customHeight="1" x14ac:dyDescent="0.2">
      <c r="A10" s="642" t="s">
        <v>283</v>
      </c>
      <c r="B10" s="643" t="s">
        <v>284</v>
      </c>
      <c r="C10" s="642" t="s">
        <v>279</v>
      </c>
      <c r="D10" s="648"/>
      <c r="E10" s="1073"/>
      <c r="F10" s="1073">
        <v>4676200</v>
      </c>
      <c r="G10" s="640"/>
      <c r="H10" s="640">
        <f t="shared" si="1"/>
        <v>4676200</v>
      </c>
    </row>
    <row r="11" spans="1:13" ht="24" customHeight="1" x14ac:dyDescent="0.2">
      <c r="A11" s="635" t="s">
        <v>285</v>
      </c>
      <c r="B11" s="636" t="s">
        <v>286</v>
      </c>
      <c r="C11" s="635" t="s">
        <v>287</v>
      </c>
      <c r="D11" s="641">
        <v>2233</v>
      </c>
      <c r="E11" s="639">
        <v>2700</v>
      </c>
      <c r="F11" s="639">
        <f>D11*E11-F14</f>
        <v>3798003</v>
      </c>
      <c r="G11" s="640"/>
      <c r="H11" s="640">
        <f t="shared" si="1"/>
        <v>3798003</v>
      </c>
    </row>
    <row r="12" spans="1:13" ht="35.25" customHeight="1" x14ac:dyDescent="0.2">
      <c r="A12" s="635" t="s">
        <v>288</v>
      </c>
      <c r="B12" s="636" t="s">
        <v>289</v>
      </c>
      <c r="C12" s="637" t="s">
        <v>290</v>
      </c>
      <c r="D12" s="641"/>
      <c r="E12" s="639"/>
      <c r="F12" s="639"/>
      <c r="G12" s="640"/>
      <c r="H12" s="640">
        <f t="shared" si="1"/>
        <v>0</v>
      </c>
    </row>
    <row r="13" spans="1:13" ht="24.75" customHeight="1" x14ac:dyDescent="0.2">
      <c r="A13" s="635" t="s">
        <v>291</v>
      </c>
      <c r="B13" s="636" t="s">
        <v>292</v>
      </c>
      <c r="C13" s="637" t="s">
        <v>293</v>
      </c>
      <c r="D13" s="641"/>
      <c r="E13" s="639"/>
      <c r="F13" s="1074"/>
      <c r="G13" s="640"/>
      <c r="H13" s="640">
        <f t="shared" si="1"/>
        <v>0</v>
      </c>
    </row>
    <row r="14" spans="1:13" ht="24.75" customHeight="1" x14ac:dyDescent="0.2">
      <c r="A14" s="635"/>
      <c r="B14" s="636" t="s">
        <v>361</v>
      </c>
      <c r="C14" s="637"/>
      <c r="D14" s="641"/>
      <c r="E14" s="639"/>
      <c r="F14" s="639">
        <v>2231097</v>
      </c>
      <c r="G14" s="640"/>
      <c r="H14" s="640">
        <f t="shared" si="1"/>
        <v>2231097</v>
      </c>
    </row>
    <row r="15" spans="1:13" ht="24.75" customHeight="1" x14ac:dyDescent="0.2">
      <c r="A15" s="635" t="s">
        <v>609</v>
      </c>
      <c r="B15" s="636" t="s">
        <v>608</v>
      </c>
      <c r="C15" s="637"/>
      <c r="D15" s="641"/>
      <c r="E15" s="639"/>
      <c r="F15" s="639"/>
      <c r="G15" s="640"/>
      <c r="H15" s="640">
        <f t="shared" si="1"/>
        <v>0</v>
      </c>
    </row>
    <row r="16" spans="1:13" s="1080" customFormat="1" ht="31.5" customHeight="1" x14ac:dyDescent="0.25">
      <c r="A16" s="1075" t="s">
        <v>294</v>
      </c>
      <c r="B16" s="1076" t="s">
        <v>295</v>
      </c>
      <c r="C16" s="1075" t="s">
        <v>296</v>
      </c>
      <c r="D16" s="1077"/>
      <c r="E16" s="1078"/>
      <c r="F16" s="1078">
        <f>SUM(F5,F6,F11,F12,F13,F15)</f>
        <v>54577100</v>
      </c>
      <c r="G16" s="1079">
        <f t="shared" ref="G16:H16" si="2">SUM(G5,G6,G11,G12,G13,G15)</f>
        <v>0</v>
      </c>
      <c r="H16" s="1079">
        <f t="shared" si="2"/>
        <v>54577100</v>
      </c>
    </row>
    <row r="17" spans="1:8" s="1080" customFormat="1" ht="31.5" customHeight="1" x14ac:dyDescent="0.25">
      <c r="A17" s="1075" t="s">
        <v>604</v>
      </c>
      <c r="B17" s="1076" t="s">
        <v>606</v>
      </c>
      <c r="C17" s="1075" t="s">
        <v>296</v>
      </c>
      <c r="D17" s="1077"/>
      <c r="E17" s="1078">
        <v>300000</v>
      </c>
      <c r="F17" s="1078">
        <f>SUM(E17)</f>
        <v>300000</v>
      </c>
      <c r="G17" s="1079"/>
      <c r="H17" s="1079">
        <f t="shared" ref="H17:H19" si="3">F17+G17</f>
        <v>300000</v>
      </c>
    </row>
    <row r="18" spans="1:8" s="1080" customFormat="1" ht="31.5" customHeight="1" x14ac:dyDescent="0.25">
      <c r="A18" s="1075" t="s">
        <v>605</v>
      </c>
      <c r="B18" s="1077" t="s">
        <v>741</v>
      </c>
      <c r="C18" s="1075"/>
      <c r="D18" s="1077"/>
      <c r="E18" s="1078"/>
      <c r="F18" s="1081"/>
      <c r="G18" s="1079"/>
      <c r="H18" s="1079">
        <f t="shared" si="3"/>
        <v>0</v>
      </c>
    </row>
    <row r="19" spans="1:8" s="1080" customFormat="1" ht="18.75" customHeight="1" x14ac:dyDescent="0.25">
      <c r="A19" s="1075" t="s">
        <v>297</v>
      </c>
      <c r="B19" s="1077" t="s">
        <v>607</v>
      </c>
      <c r="C19" s="1075" t="s">
        <v>296</v>
      </c>
      <c r="D19" s="1077"/>
      <c r="E19" s="1078">
        <v>972400</v>
      </c>
      <c r="F19" s="1078">
        <f>SUM(D19:E19)</f>
        <v>972400</v>
      </c>
      <c r="G19" s="1079"/>
      <c r="H19" s="1079">
        <f t="shared" si="3"/>
        <v>972400</v>
      </c>
    </row>
    <row r="20" spans="1:8" ht="30" customHeight="1" x14ac:dyDescent="0.2">
      <c r="A20" s="953" t="s">
        <v>299</v>
      </c>
      <c r="B20" s="644" t="s">
        <v>300</v>
      </c>
      <c r="C20" s="953" t="s">
        <v>296</v>
      </c>
      <c r="D20" s="645"/>
      <c r="E20" s="646"/>
      <c r="F20" s="646">
        <f>SUM(F16:F19)</f>
        <v>55849500</v>
      </c>
      <c r="G20" s="647">
        <f t="shared" ref="G20:H20" si="4">SUM(G16:G19)</f>
        <v>0</v>
      </c>
      <c r="H20" s="647">
        <f t="shared" si="4"/>
        <v>55849500</v>
      </c>
    </row>
    <row r="21" spans="1:8" s="15" customFormat="1" ht="34.5" customHeight="1" x14ac:dyDescent="0.2">
      <c r="A21" s="953" t="s">
        <v>301</v>
      </c>
      <c r="B21" s="644" t="s">
        <v>302</v>
      </c>
      <c r="C21" s="953" t="s">
        <v>296</v>
      </c>
      <c r="D21" s="645"/>
      <c r="E21" s="646"/>
      <c r="F21" s="646">
        <f>SUM(F23:F29)</f>
        <v>44394116.666666664</v>
      </c>
      <c r="G21" s="646">
        <f t="shared" ref="G21" si="5">SUM(G23:G29)</f>
        <v>1165733.333333334</v>
      </c>
      <c r="H21" s="646">
        <f>SUM(H23:H29)</f>
        <v>45559850</v>
      </c>
    </row>
    <row r="22" spans="1:8" x14ac:dyDescent="0.2">
      <c r="A22" s="635"/>
      <c r="B22" s="636" t="s">
        <v>742</v>
      </c>
      <c r="C22" s="635"/>
      <c r="D22" s="641"/>
      <c r="E22" s="639"/>
      <c r="F22" s="639"/>
      <c r="G22" s="640"/>
      <c r="H22" s="640">
        <f t="shared" ref="H22:H29" si="6">F22+G22</f>
        <v>0</v>
      </c>
    </row>
    <row r="23" spans="1:8" ht="18.75" customHeight="1" x14ac:dyDescent="0.2">
      <c r="A23" s="642" t="s">
        <v>303</v>
      </c>
      <c r="B23" s="648" t="s">
        <v>304</v>
      </c>
      <c r="C23" s="642" t="s">
        <v>287</v>
      </c>
      <c r="D23" s="1082">
        <v>7.6</v>
      </c>
      <c r="E23" s="1073">
        <v>4371500</v>
      </c>
      <c r="F23" s="1073">
        <f>D23*E23/12*8</f>
        <v>22148933.333333332</v>
      </c>
      <c r="G23" s="640">
        <v>1748599.6666666679</v>
      </c>
      <c r="H23" s="640">
        <f t="shared" si="6"/>
        <v>23897533</v>
      </c>
    </row>
    <row r="24" spans="1:8" ht="49.5" customHeight="1" x14ac:dyDescent="0.2">
      <c r="A24" s="642" t="s">
        <v>305</v>
      </c>
      <c r="B24" s="643" t="s">
        <v>306</v>
      </c>
      <c r="C24" s="642" t="s">
        <v>287</v>
      </c>
      <c r="D24" s="1082">
        <v>5</v>
      </c>
      <c r="E24" s="1073">
        <v>2205000</v>
      </c>
      <c r="F24" s="1073">
        <f>D24*E24/12*8</f>
        <v>7350000</v>
      </c>
      <c r="G24" s="640"/>
      <c r="H24" s="640">
        <f t="shared" si="6"/>
        <v>7350000</v>
      </c>
    </row>
    <row r="25" spans="1:8" ht="45.75" customHeight="1" x14ac:dyDescent="0.2">
      <c r="A25" s="642" t="s">
        <v>307</v>
      </c>
      <c r="B25" s="643" t="s">
        <v>308</v>
      </c>
      <c r="C25" s="642" t="s">
        <v>287</v>
      </c>
      <c r="D25" s="1082"/>
      <c r="E25" s="1073">
        <v>4419000</v>
      </c>
      <c r="F25" s="1073">
        <f>D25*E25/12*8</f>
        <v>0</v>
      </c>
      <c r="G25" s="640"/>
      <c r="H25" s="640">
        <f t="shared" si="6"/>
        <v>0</v>
      </c>
    </row>
    <row r="26" spans="1:8" x14ac:dyDescent="0.2">
      <c r="A26" s="642"/>
      <c r="B26" s="636" t="s">
        <v>743</v>
      </c>
      <c r="C26" s="642"/>
      <c r="D26" s="1082"/>
      <c r="E26" s="1073"/>
      <c r="F26" s="1073">
        <f t="shared" ref="F26" si="7">D26*E26/12*8</f>
        <v>0</v>
      </c>
      <c r="G26" s="640"/>
      <c r="H26" s="640">
        <f t="shared" si="6"/>
        <v>0</v>
      </c>
    </row>
    <row r="27" spans="1:8" ht="18.75" customHeight="1" x14ac:dyDescent="0.2">
      <c r="A27" s="642" t="s">
        <v>309</v>
      </c>
      <c r="B27" s="648" t="s">
        <v>304</v>
      </c>
      <c r="C27" s="642" t="s">
        <v>287</v>
      </c>
      <c r="D27" s="1082">
        <v>7.7</v>
      </c>
      <c r="E27" s="1073">
        <v>4371500</v>
      </c>
      <c r="F27" s="1073">
        <f>D27*E27/12*4</f>
        <v>11220183.333333334</v>
      </c>
      <c r="G27" s="640">
        <v>-582866.33333333395</v>
      </c>
      <c r="H27" s="640">
        <f t="shared" si="6"/>
        <v>10637317</v>
      </c>
    </row>
    <row r="28" spans="1:8" ht="45" customHeight="1" x14ac:dyDescent="0.2">
      <c r="A28" s="642" t="s">
        <v>310</v>
      </c>
      <c r="B28" s="643" t="s">
        <v>306</v>
      </c>
      <c r="C28" s="642" t="s">
        <v>287</v>
      </c>
      <c r="D28" s="1082">
        <v>5</v>
      </c>
      <c r="E28" s="1073">
        <v>2205000</v>
      </c>
      <c r="F28" s="1073">
        <f>D28*E28/12*4</f>
        <v>3675000</v>
      </c>
      <c r="G28" s="640"/>
      <c r="H28" s="640">
        <f t="shared" si="6"/>
        <v>3675000</v>
      </c>
    </row>
    <row r="29" spans="1:8" ht="24.75" customHeight="1" x14ac:dyDescent="0.2">
      <c r="A29" s="642" t="s">
        <v>311</v>
      </c>
      <c r="B29" s="643" t="s">
        <v>312</v>
      </c>
      <c r="C29" s="642" t="s">
        <v>287</v>
      </c>
      <c r="D29" s="1082"/>
      <c r="E29" s="1073">
        <v>4419000</v>
      </c>
      <c r="F29" s="1073">
        <f>D29*E29</f>
        <v>0</v>
      </c>
      <c r="G29" s="640"/>
      <c r="H29" s="640">
        <f t="shared" si="6"/>
        <v>0</v>
      </c>
    </row>
    <row r="30" spans="1:8" s="15" customFormat="1" ht="34.5" customHeight="1" x14ac:dyDescent="0.2">
      <c r="A30" s="953" t="s">
        <v>611</v>
      </c>
      <c r="B30" s="644" t="s">
        <v>610</v>
      </c>
      <c r="C30" s="953"/>
      <c r="D30" s="645"/>
      <c r="E30" s="646"/>
      <c r="F30" s="646">
        <f>SUM(F31:F34)</f>
        <v>7759533.333333333</v>
      </c>
      <c r="G30" s="647">
        <f t="shared" ref="G30:H30" si="8">SUM(G31:G34)</f>
        <v>357133.66666666698</v>
      </c>
      <c r="H30" s="647">
        <f t="shared" si="8"/>
        <v>8116667</v>
      </c>
    </row>
    <row r="31" spans="1:8" ht="18.75" customHeight="1" x14ac:dyDescent="0.2">
      <c r="A31" s="635" t="s">
        <v>313</v>
      </c>
      <c r="B31" s="636" t="s">
        <v>612</v>
      </c>
      <c r="C31" s="635" t="s">
        <v>287</v>
      </c>
      <c r="D31" s="639">
        <v>79</v>
      </c>
      <c r="E31" s="639">
        <v>97400</v>
      </c>
      <c r="F31" s="639">
        <f>D31*E31/12*8</f>
        <v>5129733.333333333</v>
      </c>
      <c r="G31" s="640">
        <v>519466.66666666698</v>
      </c>
      <c r="H31" s="640">
        <f t="shared" ref="H31:H34" si="9">F31+G31</f>
        <v>5649200</v>
      </c>
    </row>
    <row r="32" spans="1:8" ht="18.75" customHeight="1" x14ac:dyDescent="0.2">
      <c r="A32" s="635" t="s">
        <v>733</v>
      </c>
      <c r="B32" s="636" t="s">
        <v>613</v>
      </c>
      <c r="C32" s="635" t="s">
        <v>287</v>
      </c>
      <c r="D32" s="639"/>
      <c r="E32" s="639">
        <v>48700</v>
      </c>
      <c r="F32" s="639">
        <f>D32*E32/12*8</f>
        <v>0</v>
      </c>
      <c r="G32" s="640"/>
      <c r="H32" s="640">
        <f t="shared" si="9"/>
        <v>0</v>
      </c>
    </row>
    <row r="33" spans="1:10" ht="18.75" customHeight="1" x14ac:dyDescent="0.2">
      <c r="A33" s="635" t="s">
        <v>314</v>
      </c>
      <c r="B33" s="636" t="s">
        <v>614</v>
      </c>
      <c r="C33" s="635" t="s">
        <v>287</v>
      </c>
      <c r="D33" s="639">
        <v>81</v>
      </c>
      <c r="E33" s="639">
        <v>97400</v>
      </c>
      <c r="F33" s="639">
        <f>D33*E33/12*4</f>
        <v>2629800</v>
      </c>
      <c r="G33" s="640">
        <v>-162333</v>
      </c>
      <c r="H33" s="640">
        <f t="shared" si="9"/>
        <v>2467467</v>
      </c>
    </row>
    <row r="34" spans="1:10" ht="18.75" customHeight="1" x14ac:dyDescent="0.2">
      <c r="A34" s="635" t="s">
        <v>734</v>
      </c>
      <c r="B34" s="636" t="s">
        <v>613</v>
      </c>
      <c r="C34" s="635" t="s">
        <v>287</v>
      </c>
      <c r="D34" s="639"/>
      <c r="E34" s="639">
        <v>48700</v>
      </c>
      <c r="F34" s="639">
        <f>D34*E34/12*4</f>
        <v>0</v>
      </c>
      <c r="G34" s="640"/>
      <c r="H34" s="640">
        <f t="shared" si="9"/>
        <v>0</v>
      </c>
    </row>
    <row r="35" spans="1:10" s="15" customFormat="1" ht="18.75" customHeight="1" x14ac:dyDescent="0.2">
      <c r="A35" s="953" t="s">
        <v>315</v>
      </c>
      <c r="B35" s="644" t="s">
        <v>316</v>
      </c>
      <c r="C35" s="953" t="s">
        <v>296</v>
      </c>
      <c r="D35" s="646"/>
      <c r="E35" s="646"/>
      <c r="F35" s="646">
        <f>SUM(F36:F37)</f>
        <v>1190100</v>
      </c>
      <c r="G35" s="647">
        <f t="shared" ref="G35:H35" si="10">SUM(G36:G37)</f>
        <v>-158680</v>
      </c>
      <c r="H35" s="647">
        <f t="shared" si="10"/>
        <v>1031420</v>
      </c>
    </row>
    <row r="36" spans="1:10" ht="37.5" customHeight="1" x14ac:dyDescent="0.2">
      <c r="A36" s="635" t="s">
        <v>317</v>
      </c>
      <c r="B36" s="636" t="s">
        <v>615</v>
      </c>
      <c r="C36" s="635" t="s">
        <v>287</v>
      </c>
      <c r="D36" s="639">
        <v>3</v>
      </c>
      <c r="E36" s="639">
        <v>396700</v>
      </c>
      <c r="F36" s="639">
        <f>D36*E36</f>
        <v>1190100</v>
      </c>
      <c r="G36" s="640">
        <v>-158680</v>
      </c>
      <c r="H36" s="640">
        <f t="shared" ref="H36:H37" si="11">F36+G36</f>
        <v>1031420</v>
      </c>
    </row>
    <row r="37" spans="1:10" ht="44.25" customHeight="1" x14ac:dyDescent="0.2">
      <c r="A37" s="635" t="s">
        <v>318</v>
      </c>
      <c r="B37" s="636" t="s">
        <v>319</v>
      </c>
      <c r="C37" s="635" t="s">
        <v>287</v>
      </c>
      <c r="D37" s="639"/>
      <c r="E37" s="639"/>
      <c r="F37" s="639"/>
      <c r="G37" s="640"/>
      <c r="H37" s="640">
        <f t="shared" si="11"/>
        <v>0</v>
      </c>
    </row>
    <row r="38" spans="1:10" ht="30.75" customHeight="1" x14ac:dyDescent="0.2">
      <c r="A38" s="953" t="s">
        <v>320</v>
      </c>
      <c r="B38" s="644" t="s">
        <v>321</v>
      </c>
      <c r="C38" s="953" t="s">
        <v>296</v>
      </c>
      <c r="D38" s="645"/>
      <c r="E38" s="646"/>
      <c r="F38" s="646">
        <f>SUM(F21,F30,F35)</f>
        <v>53343750</v>
      </c>
      <c r="G38" s="647">
        <f t="shared" ref="G38" si="12">SUM(G21,G30,G35)</f>
        <v>1364187.0000000009</v>
      </c>
      <c r="H38" s="647">
        <f>SUM(H21,H30,H35)</f>
        <v>54707937</v>
      </c>
      <c r="J38" s="634"/>
    </row>
    <row r="39" spans="1:10" ht="29.25" customHeight="1" x14ac:dyDescent="0.2">
      <c r="A39" s="953" t="s">
        <v>322</v>
      </c>
      <c r="B39" s="644" t="s">
        <v>323</v>
      </c>
      <c r="C39" s="953" t="s">
        <v>296</v>
      </c>
      <c r="D39" s="645"/>
      <c r="E39" s="646"/>
      <c r="F39" s="646">
        <v>24375398</v>
      </c>
      <c r="G39" s="640"/>
      <c r="H39" s="640">
        <f>F39+G39</f>
        <v>24375398</v>
      </c>
    </row>
    <row r="40" spans="1:10" s="15" customFormat="1" ht="25.5" customHeight="1" x14ac:dyDescent="0.2">
      <c r="A40" s="953" t="s">
        <v>618</v>
      </c>
      <c r="B40" s="644" t="s">
        <v>617</v>
      </c>
      <c r="C40" s="953"/>
      <c r="D40" s="645"/>
      <c r="E40" s="646"/>
      <c r="F40" s="646">
        <f>SUM(F41:F46)</f>
        <v>16659680</v>
      </c>
      <c r="G40" s="647">
        <f t="shared" ref="G40:H40" si="13">SUM(G41:G46)</f>
        <v>-166080</v>
      </c>
      <c r="H40" s="647">
        <f t="shared" si="13"/>
        <v>16493600</v>
      </c>
    </row>
    <row r="41" spans="1:10" ht="22.5" customHeight="1" x14ac:dyDescent="0.2">
      <c r="A41" s="635" t="s">
        <v>324</v>
      </c>
      <c r="B41" s="636" t="s">
        <v>325</v>
      </c>
      <c r="C41" s="637" t="s">
        <v>326</v>
      </c>
      <c r="D41" s="641"/>
      <c r="E41" s="639">
        <v>3400000</v>
      </c>
      <c r="F41" s="639">
        <v>3400000</v>
      </c>
      <c r="G41" s="640"/>
      <c r="H41" s="640">
        <f t="shared" ref="H41:H46" si="14">F41+G41</f>
        <v>3400000</v>
      </c>
    </row>
    <row r="42" spans="1:10" ht="22.5" customHeight="1" x14ac:dyDescent="0.2">
      <c r="A42" s="635" t="s">
        <v>327</v>
      </c>
      <c r="B42" s="636" t="s">
        <v>328</v>
      </c>
      <c r="C42" s="637" t="s">
        <v>326</v>
      </c>
      <c r="D42" s="641"/>
      <c r="E42" s="639"/>
      <c r="F42" s="639">
        <f>E42*4.4</f>
        <v>0</v>
      </c>
      <c r="G42" s="640"/>
      <c r="H42" s="640">
        <f t="shared" si="14"/>
        <v>0</v>
      </c>
    </row>
    <row r="43" spans="1:10" ht="18.75" customHeight="1" x14ac:dyDescent="0.2">
      <c r="A43" s="635" t="s">
        <v>329</v>
      </c>
      <c r="B43" s="636" t="s">
        <v>330</v>
      </c>
      <c r="C43" s="635" t="s">
        <v>287</v>
      </c>
      <c r="D43" s="639">
        <v>13</v>
      </c>
      <c r="E43" s="639">
        <v>55360</v>
      </c>
      <c r="F43" s="639">
        <f t="shared" ref="F43:F44" si="15">D43*E43</f>
        <v>719680</v>
      </c>
      <c r="G43" s="640">
        <v>-166080</v>
      </c>
      <c r="H43" s="640">
        <f t="shared" si="14"/>
        <v>553600</v>
      </c>
    </row>
    <row r="44" spans="1:10" ht="18.75" customHeight="1" x14ac:dyDescent="0.2">
      <c r="A44" s="635" t="s">
        <v>331</v>
      </c>
      <c r="B44" s="636" t="s">
        <v>332</v>
      </c>
      <c r="C44" s="635" t="s">
        <v>287</v>
      </c>
      <c r="D44" s="639">
        <v>38</v>
      </c>
      <c r="E44" s="639">
        <v>330000</v>
      </c>
      <c r="F44" s="639">
        <f t="shared" si="15"/>
        <v>12540000</v>
      </c>
      <c r="G44" s="640"/>
      <c r="H44" s="640">
        <f t="shared" si="14"/>
        <v>12540000</v>
      </c>
    </row>
    <row r="45" spans="1:10" ht="18.75" customHeight="1" x14ac:dyDescent="0.2">
      <c r="A45" s="635" t="s">
        <v>333</v>
      </c>
      <c r="B45" s="636" t="s">
        <v>334</v>
      </c>
      <c r="C45" s="635" t="s">
        <v>287</v>
      </c>
      <c r="D45" s="639"/>
      <c r="E45" s="639"/>
      <c r="F45" s="639">
        <f>D45*E45</f>
        <v>0</v>
      </c>
      <c r="G45" s="640"/>
      <c r="H45" s="640">
        <f t="shared" si="14"/>
        <v>0</v>
      </c>
    </row>
    <row r="46" spans="1:10" ht="18.75" customHeight="1" x14ac:dyDescent="0.2">
      <c r="A46" s="635" t="s">
        <v>335</v>
      </c>
      <c r="B46" s="636" t="s">
        <v>336</v>
      </c>
      <c r="C46" s="635" t="s">
        <v>287</v>
      </c>
      <c r="D46" s="639"/>
      <c r="E46" s="639"/>
      <c r="F46" s="639">
        <f>D46*E46</f>
        <v>0</v>
      </c>
      <c r="G46" s="640"/>
      <c r="H46" s="640">
        <f t="shared" si="14"/>
        <v>0</v>
      </c>
    </row>
    <row r="47" spans="1:10" s="15" customFormat="1" ht="38.25" x14ac:dyDescent="0.2">
      <c r="A47" s="953" t="s">
        <v>620</v>
      </c>
      <c r="B47" s="644" t="s">
        <v>619</v>
      </c>
      <c r="C47" s="953"/>
      <c r="D47" s="645"/>
      <c r="E47" s="646"/>
      <c r="F47" s="646">
        <f>SUM(F48:F49)</f>
        <v>0</v>
      </c>
      <c r="G47" s="647">
        <f t="shared" ref="G47:H47" si="16">SUM(G48:G49)</f>
        <v>0</v>
      </c>
      <c r="H47" s="647">
        <f t="shared" si="16"/>
        <v>0</v>
      </c>
    </row>
    <row r="48" spans="1:10" ht="33.75" customHeight="1" x14ac:dyDescent="0.2">
      <c r="A48" s="635" t="s">
        <v>337</v>
      </c>
      <c r="B48" s="636" t="s">
        <v>338</v>
      </c>
      <c r="C48" s="635" t="s">
        <v>287</v>
      </c>
      <c r="D48" s="638"/>
      <c r="E48" s="639"/>
      <c r="F48" s="639"/>
      <c r="G48" s="640"/>
      <c r="H48" s="640">
        <f t="shared" ref="H48:H49" si="17">F48+G48</f>
        <v>0</v>
      </c>
    </row>
    <row r="49" spans="1:8" ht="18.75" customHeight="1" x14ac:dyDescent="0.2">
      <c r="A49" s="635" t="s">
        <v>339</v>
      </c>
      <c r="B49" s="636" t="s">
        <v>340</v>
      </c>
      <c r="C49" s="635" t="s">
        <v>296</v>
      </c>
      <c r="D49" s="641" t="s">
        <v>298</v>
      </c>
      <c r="E49" s="639"/>
      <c r="F49" s="639"/>
      <c r="G49" s="640"/>
      <c r="H49" s="640">
        <f t="shared" si="17"/>
        <v>0</v>
      </c>
    </row>
    <row r="50" spans="1:8" s="15" customFormat="1" ht="25.5" customHeight="1" x14ac:dyDescent="0.2">
      <c r="A50" s="953" t="s">
        <v>622</v>
      </c>
      <c r="B50" s="644" t="s">
        <v>621</v>
      </c>
      <c r="C50" s="953"/>
      <c r="D50" s="645"/>
      <c r="E50" s="646"/>
      <c r="F50" s="646">
        <f>SUM(F51:F53)</f>
        <v>0</v>
      </c>
      <c r="G50" s="647">
        <f t="shared" ref="G50:H50" si="18">SUM(G51:G53)</f>
        <v>0</v>
      </c>
      <c r="H50" s="647">
        <f t="shared" si="18"/>
        <v>0</v>
      </c>
    </row>
    <row r="51" spans="1:8" ht="27" customHeight="1" x14ac:dyDescent="0.2">
      <c r="A51" s="635" t="s">
        <v>341</v>
      </c>
      <c r="B51" s="636" t="s">
        <v>342</v>
      </c>
      <c r="C51" s="635" t="s">
        <v>287</v>
      </c>
      <c r="D51" s="638"/>
      <c r="E51" s="639"/>
      <c r="F51" s="639">
        <f>D51*E51</f>
        <v>0</v>
      </c>
      <c r="G51" s="640"/>
      <c r="H51" s="640">
        <f t="shared" ref="H51:H54" si="19">F51+G51</f>
        <v>0</v>
      </c>
    </row>
    <row r="52" spans="1:8" ht="18.75" customHeight="1" x14ac:dyDescent="0.2">
      <c r="A52" s="635" t="s">
        <v>343</v>
      </c>
      <c r="B52" s="636" t="s">
        <v>344</v>
      </c>
      <c r="C52" s="635" t="s">
        <v>296</v>
      </c>
      <c r="D52" s="639"/>
      <c r="E52" s="639"/>
      <c r="F52" s="639"/>
      <c r="G52" s="640"/>
      <c r="H52" s="640">
        <f t="shared" si="19"/>
        <v>0</v>
      </c>
    </row>
    <row r="53" spans="1:8" ht="29.25" customHeight="1" x14ac:dyDescent="0.2">
      <c r="A53" s="635" t="s">
        <v>345</v>
      </c>
      <c r="B53" s="636" t="s">
        <v>346</v>
      </c>
      <c r="C53" s="635" t="s">
        <v>296</v>
      </c>
      <c r="D53" s="639"/>
      <c r="E53" s="639"/>
      <c r="F53" s="639">
        <f>D53*E53</f>
        <v>0</v>
      </c>
      <c r="G53" s="640"/>
      <c r="H53" s="640">
        <f t="shared" si="19"/>
        <v>0</v>
      </c>
    </row>
    <row r="54" spans="1:8" s="15" customFormat="1" ht="25.5" customHeight="1" x14ac:dyDescent="0.2">
      <c r="A54" s="953" t="s">
        <v>616</v>
      </c>
      <c r="B54" s="644" t="s">
        <v>623</v>
      </c>
      <c r="C54" s="635" t="s">
        <v>296</v>
      </c>
      <c r="D54" s="645">
        <v>10910</v>
      </c>
      <c r="E54" s="646">
        <v>570</v>
      </c>
      <c r="F54" s="646">
        <f>D54*E54</f>
        <v>6218700</v>
      </c>
      <c r="G54" s="647">
        <v>584250</v>
      </c>
      <c r="H54" s="647">
        <f t="shared" si="19"/>
        <v>6802950</v>
      </c>
    </row>
    <row r="55" spans="1:8" ht="31.5" customHeight="1" x14ac:dyDescent="0.2">
      <c r="A55" s="953" t="s">
        <v>347</v>
      </c>
      <c r="B55" s="644" t="s">
        <v>348</v>
      </c>
      <c r="C55" s="953" t="s">
        <v>296</v>
      </c>
      <c r="D55" s="645"/>
      <c r="E55" s="646"/>
      <c r="F55" s="646">
        <f>SUM(F39,F40,F47,F50,F54)</f>
        <v>47253778</v>
      </c>
      <c r="G55" s="647">
        <f t="shared" ref="G55:H55" si="20">SUM(G39,G40,G47,G50,G54)</f>
        <v>418170</v>
      </c>
      <c r="H55" s="647">
        <f t="shared" si="20"/>
        <v>47671948</v>
      </c>
    </row>
    <row r="56" spans="1:8" ht="38.25" customHeight="1" x14ac:dyDescent="0.2">
      <c r="A56" s="635" t="s">
        <v>349</v>
      </c>
      <c r="B56" s="636" t="s">
        <v>350</v>
      </c>
      <c r="C56" s="635" t="s">
        <v>351</v>
      </c>
      <c r="D56" s="639">
        <v>2233</v>
      </c>
      <c r="E56" s="639">
        <v>1210</v>
      </c>
      <c r="F56" s="639">
        <f>D56*E56</f>
        <v>2701930</v>
      </c>
      <c r="G56" s="640"/>
      <c r="H56" s="640">
        <f t="shared" ref="H56:H57" si="21">F56+G56</f>
        <v>2701930</v>
      </c>
    </row>
    <row r="57" spans="1:8" ht="37.5" customHeight="1" x14ac:dyDescent="0.2">
      <c r="A57" s="635" t="s">
        <v>352</v>
      </c>
      <c r="B57" s="636" t="s">
        <v>353</v>
      </c>
      <c r="C57" s="635" t="s">
        <v>351</v>
      </c>
      <c r="D57" s="641"/>
      <c r="E57" s="639"/>
      <c r="F57" s="639"/>
      <c r="G57" s="640"/>
      <c r="H57" s="640">
        <f t="shared" si="21"/>
        <v>0</v>
      </c>
    </row>
    <row r="58" spans="1:8" ht="39" customHeight="1" x14ac:dyDescent="0.2">
      <c r="A58" s="635" t="s">
        <v>354</v>
      </c>
      <c r="B58" s="636" t="s">
        <v>355</v>
      </c>
      <c r="C58" s="635" t="s">
        <v>351</v>
      </c>
      <c r="D58" s="641"/>
      <c r="E58" s="639"/>
      <c r="F58" s="639">
        <f>SUM(F56:F57)</f>
        <v>2701930</v>
      </c>
      <c r="G58" s="640">
        <f t="shared" ref="G58:H58" si="22">SUM(G56:G57)</f>
        <v>0</v>
      </c>
      <c r="H58" s="640">
        <f t="shared" si="22"/>
        <v>2701930</v>
      </c>
    </row>
    <row r="59" spans="1:8" ht="18" customHeight="1" x14ac:dyDescent="0.2">
      <c r="A59" s="953" t="s">
        <v>356</v>
      </c>
      <c r="B59" s="644" t="s">
        <v>357</v>
      </c>
      <c r="C59" s="953" t="s">
        <v>351</v>
      </c>
      <c r="D59" s="645"/>
      <c r="E59" s="646"/>
      <c r="F59" s="646">
        <f>F58</f>
        <v>2701930</v>
      </c>
      <c r="G59" s="647">
        <f t="shared" ref="G59:H59" si="23">G58</f>
        <v>0</v>
      </c>
      <c r="H59" s="647">
        <f t="shared" si="23"/>
        <v>2701930</v>
      </c>
    </row>
    <row r="60" spans="1:8" ht="21.75" customHeight="1" x14ac:dyDescent="0.2">
      <c r="A60" s="953"/>
      <c r="B60" s="645" t="s">
        <v>358</v>
      </c>
      <c r="C60" s="953"/>
      <c r="D60" s="645"/>
      <c r="E60" s="646"/>
      <c r="F60" s="646">
        <f>F20+F38+F55+F59</f>
        <v>159148958</v>
      </c>
      <c r="G60" s="647">
        <f t="shared" ref="G60:H60" si="24">G20+G38+G55+G59</f>
        <v>1782357.0000000009</v>
      </c>
      <c r="H60" s="647">
        <f t="shared" si="24"/>
        <v>160931315</v>
      </c>
    </row>
    <row r="64" spans="1:8" ht="18.75" customHeight="1" x14ac:dyDescent="0.25">
      <c r="C64" s="649"/>
      <c r="D64" s="649"/>
      <c r="E64" s="650"/>
      <c r="F64" s="634"/>
    </row>
    <row r="65" spans="1:6" ht="18.75" customHeight="1" x14ac:dyDescent="0.2">
      <c r="C65" s="651"/>
      <c r="D65" s="651"/>
      <c r="E65" s="652"/>
      <c r="F65" s="653"/>
    </row>
    <row r="66" spans="1:6" ht="18.75" customHeight="1" x14ac:dyDescent="0.25">
      <c r="C66" s="649"/>
      <c r="D66" s="649"/>
      <c r="E66" s="650"/>
      <c r="F66" s="634"/>
    </row>
    <row r="67" spans="1:6" ht="18.75" customHeight="1" x14ac:dyDescent="0.25">
      <c r="A67" s="14"/>
      <c r="C67" s="649"/>
      <c r="D67" s="649"/>
      <c r="E67" s="650"/>
      <c r="F67" s="634"/>
    </row>
    <row r="68" spans="1:6" ht="18.75" customHeight="1" x14ac:dyDescent="0.25">
      <c r="A68" s="14"/>
      <c r="C68" s="649"/>
      <c r="D68" s="649"/>
      <c r="E68" s="650"/>
      <c r="F68" s="634"/>
    </row>
    <row r="69" spans="1:6" ht="18.75" customHeight="1" x14ac:dyDescent="0.2">
      <c r="A69" s="14"/>
      <c r="C69" s="654"/>
      <c r="D69" s="654"/>
      <c r="E69" s="655"/>
      <c r="F69" s="653"/>
    </row>
    <row r="70" spans="1:6" x14ac:dyDescent="0.2">
      <c r="A70" s="14"/>
      <c r="D70" s="13"/>
    </row>
  </sheetData>
  <mergeCells count="7">
    <mergeCell ref="A3:A4"/>
    <mergeCell ref="B3:B4"/>
    <mergeCell ref="D3:F3"/>
    <mergeCell ref="A1:H1"/>
    <mergeCell ref="G3:G4"/>
    <mergeCell ref="H3:H4"/>
    <mergeCell ref="A2:F2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7" orientation="portrait" r:id="rId1"/>
  <headerFooter>
    <oddHeader>&amp;R&amp;"Times New Roman CE,Félkövér dőlt"&amp;11 3. melléklet a .../2019.(....) önkormányzati rendelethez</oddHeader>
  </headerFooter>
  <rowBreaks count="1" manualBreakCount="1">
    <brk id="38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7"/>
  <sheetViews>
    <sheetView zoomScaleNormal="100" workbookViewId="0">
      <selection activeCell="B18" sqref="B18"/>
    </sheetView>
  </sheetViews>
  <sheetFormatPr defaultColWidth="9.33203125" defaultRowHeight="12.75" x14ac:dyDescent="0.2"/>
  <cols>
    <col min="1" max="1" width="6.83203125" style="191" customWidth="1"/>
    <col min="2" max="2" width="99.1640625" style="191" customWidth="1"/>
    <col min="3" max="3" width="46.6640625" style="191" customWidth="1"/>
    <col min="4" max="4" width="9.33203125" style="191"/>
    <col min="5" max="5" width="11.1640625" style="191" bestFit="1" customWidth="1"/>
    <col min="6" max="6" width="9.33203125" style="191"/>
    <col min="7" max="7" width="11.1640625" style="191" bestFit="1" customWidth="1"/>
    <col min="8" max="8" width="9.83203125" style="191" bestFit="1" customWidth="1"/>
    <col min="9" max="16384" width="9.33203125" style="191"/>
  </cols>
  <sheetData>
    <row r="1" spans="1:3" ht="37.5" customHeight="1" x14ac:dyDescent="0.2">
      <c r="A1" s="979" t="s">
        <v>681</v>
      </c>
      <c r="B1" s="979"/>
      <c r="C1" s="979"/>
    </row>
    <row r="2" spans="1:3" ht="15.75" customHeight="1" x14ac:dyDescent="0.2"/>
    <row r="3" spans="1:3" ht="18" customHeight="1" x14ac:dyDescent="0.2">
      <c r="A3" s="980" t="s">
        <v>359</v>
      </c>
      <c r="B3" s="983" t="s">
        <v>258</v>
      </c>
      <c r="C3" s="986" t="s">
        <v>684</v>
      </c>
    </row>
    <row r="4" spans="1:3" ht="18" customHeight="1" x14ac:dyDescent="0.2">
      <c r="A4" s="981"/>
      <c r="B4" s="984"/>
      <c r="C4" s="987"/>
    </row>
    <row r="5" spans="1:3" ht="18.75" customHeight="1" x14ac:dyDescent="0.2">
      <c r="A5" s="981"/>
      <c r="B5" s="984"/>
      <c r="C5" s="987"/>
    </row>
    <row r="6" spans="1:3" x14ac:dyDescent="0.2">
      <c r="A6" s="982"/>
      <c r="B6" s="985"/>
      <c r="C6" s="988"/>
    </row>
    <row r="7" spans="1:3" ht="31.5" customHeight="1" x14ac:dyDescent="0.2">
      <c r="A7" s="232" t="s">
        <v>9</v>
      </c>
      <c r="B7" s="426" t="s">
        <v>660</v>
      </c>
      <c r="C7" s="233">
        <v>1900000</v>
      </c>
    </row>
    <row r="8" spans="1:3" ht="31.5" customHeight="1" x14ac:dyDescent="0.2">
      <c r="A8" s="192" t="s">
        <v>12</v>
      </c>
      <c r="B8" s="427" t="s">
        <v>662</v>
      </c>
      <c r="C8" s="234">
        <f>89745808+2562778</f>
        <v>92308586</v>
      </c>
    </row>
    <row r="9" spans="1:3" ht="31.5" customHeight="1" x14ac:dyDescent="0.2">
      <c r="A9" s="192" t="s">
        <v>15</v>
      </c>
      <c r="B9" s="427" t="s">
        <v>663</v>
      </c>
      <c r="C9" s="234">
        <v>8371619</v>
      </c>
    </row>
    <row r="10" spans="1:3" ht="25.5" customHeight="1" x14ac:dyDescent="0.2">
      <c r="A10" s="192" t="s">
        <v>18</v>
      </c>
      <c r="B10" s="427" t="s">
        <v>682</v>
      </c>
      <c r="C10" s="235">
        <v>2463800</v>
      </c>
    </row>
    <row r="11" spans="1:3" ht="25.5" customHeight="1" x14ac:dyDescent="0.2">
      <c r="A11" s="192" t="s">
        <v>21</v>
      </c>
      <c r="B11" s="427" t="s">
        <v>712</v>
      </c>
      <c r="C11" s="235">
        <v>4742180</v>
      </c>
    </row>
    <row r="12" spans="1:3" ht="25.5" customHeight="1" x14ac:dyDescent="0.2">
      <c r="A12" s="192" t="s">
        <v>24</v>
      </c>
      <c r="B12" s="427" t="s">
        <v>683</v>
      </c>
      <c r="C12" s="235">
        <v>2012950</v>
      </c>
    </row>
    <row r="13" spans="1:3" ht="25.5" customHeight="1" x14ac:dyDescent="0.2">
      <c r="A13" s="192" t="s">
        <v>27</v>
      </c>
      <c r="B13" s="427" t="s">
        <v>688</v>
      </c>
      <c r="C13" s="235">
        <v>60000</v>
      </c>
    </row>
    <row r="14" spans="1:3" ht="25.5" customHeight="1" x14ac:dyDescent="0.2">
      <c r="A14" s="192" t="s">
        <v>30</v>
      </c>
      <c r="B14" s="427" t="s">
        <v>689</v>
      </c>
      <c r="C14" s="235">
        <v>300000</v>
      </c>
    </row>
    <row r="15" spans="1:3" ht="25.5" customHeight="1" x14ac:dyDescent="0.2">
      <c r="A15" s="192" t="s">
        <v>33</v>
      </c>
      <c r="B15" s="427" t="s">
        <v>690</v>
      </c>
      <c r="C15" s="235">
        <v>150000</v>
      </c>
    </row>
    <row r="16" spans="1:3" ht="25.5" customHeight="1" x14ac:dyDescent="0.2">
      <c r="A16" s="192" t="s">
        <v>36</v>
      </c>
      <c r="B16" s="427" t="s">
        <v>709</v>
      </c>
      <c r="C16" s="235">
        <v>140000</v>
      </c>
    </row>
    <row r="17" spans="1:3" ht="25.5" customHeight="1" x14ac:dyDescent="0.2">
      <c r="A17" s="192" t="s">
        <v>37</v>
      </c>
      <c r="B17" s="427" t="s">
        <v>699</v>
      </c>
      <c r="C17" s="235">
        <v>300000</v>
      </c>
    </row>
    <row r="18" spans="1:3" ht="25.5" customHeight="1" x14ac:dyDescent="0.2">
      <c r="A18" s="192" t="s">
        <v>38</v>
      </c>
      <c r="B18" s="427" t="s">
        <v>700</v>
      </c>
      <c r="C18" s="235">
        <v>150000</v>
      </c>
    </row>
    <row r="19" spans="1:3" ht="25.5" customHeight="1" x14ac:dyDescent="0.2">
      <c r="A19" s="192" t="s">
        <v>40</v>
      </c>
      <c r="B19" s="427" t="s">
        <v>701</v>
      </c>
      <c r="C19" s="235">
        <v>50000</v>
      </c>
    </row>
    <row r="20" spans="1:3" ht="25.5" customHeight="1" x14ac:dyDescent="0.2">
      <c r="A20" s="192" t="s">
        <v>42</v>
      </c>
      <c r="B20" s="427" t="s">
        <v>702</v>
      </c>
      <c r="C20" s="235">
        <v>400000</v>
      </c>
    </row>
    <row r="21" spans="1:3" ht="25.5" customHeight="1" x14ac:dyDescent="0.2">
      <c r="A21" s="192" t="s">
        <v>44</v>
      </c>
      <c r="B21" s="427" t="s">
        <v>703</v>
      </c>
      <c r="C21" s="235">
        <v>50000</v>
      </c>
    </row>
    <row r="22" spans="1:3" ht="25.5" customHeight="1" x14ac:dyDescent="0.2">
      <c r="A22" s="192" t="s">
        <v>46</v>
      </c>
      <c r="C22" s="235"/>
    </row>
    <row r="23" spans="1:3" ht="25.5" customHeight="1" x14ac:dyDescent="0.2">
      <c r="A23" s="192" t="s">
        <v>48</v>
      </c>
      <c r="B23" s="427"/>
      <c r="C23" s="235"/>
    </row>
    <row r="24" spans="1:3" ht="25.5" customHeight="1" x14ac:dyDescent="0.2">
      <c r="A24" s="425" t="s">
        <v>51</v>
      </c>
      <c r="B24" s="236" t="s">
        <v>541</v>
      </c>
      <c r="C24" s="237">
        <f>SUM(C7:C23)</f>
        <v>113399135</v>
      </c>
    </row>
    <row r="25" spans="1:3" ht="25.5" customHeight="1" x14ac:dyDescent="0.2">
      <c r="A25" s="192" t="s">
        <v>54</v>
      </c>
      <c r="B25" s="426" t="s">
        <v>659</v>
      </c>
      <c r="C25" s="234">
        <v>8859500</v>
      </c>
    </row>
    <row r="26" spans="1:3" ht="25.5" customHeight="1" x14ac:dyDescent="0.2">
      <c r="A26" s="192" t="s">
        <v>57</v>
      </c>
      <c r="B26" s="426" t="s">
        <v>661</v>
      </c>
      <c r="C26" s="234">
        <v>9904168</v>
      </c>
    </row>
    <row r="27" spans="1:3" ht="25.5" customHeight="1" x14ac:dyDescent="0.2">
      <c r="A27" s="192" t="s">
        <v>59</v>
      </c>
      <c r="B27" s="426" t="s">
        <v>713</v>
      </c>
      <c r="C27" s="234">
        <v>2500000</v>
      </c>
    </row>
    <row r="28" spans="1:3" ht="25.5" customHeight="1" x14ac:dyDescent="0.2">
      <c r="A28" s="192" t="s">
        <v>61</v>
      </c>
      <c r="B28" s="426" t="s">
        <v>714</v>
      </c>
      <c r="C28" s="234">
        <v>1800000</v>
      </c>
    </row>
    <row r="29" spans="1:3" ht="25.5" customHeight="1" x14ac:dyDescent="0.2">
      <c r="A29" s="192" t="s">
        <v>63</v>
      </c>
      <c r="B29" s="426" t="s">
        <v>715</v>
      </c>
      <c r="C29" s="234">
        <v>6000000</v>
      </c>
    </row>
    <row r="30" spans="1:3" ht="25.5" customHeight="1" x14ac:dyDescent="0.2">
      <c r="A30" s="192" t="s">
        <v>65</v>
      </c>
      <c r="B30" s="426"/>
      <c r="C30" s="234"/>
    </row>
    <row r="31" spans="1:3" ht="25.5" customHeight="1" x14ac:dyDescent="0.2">
      <c r="A31" s="192" t="s">
        <v>67</v>
      </c>
      <c r="B31" s="426"/>
      <c r="C31" s="234"/>
    </row>
    <row r="32" spans="1:3" ht="25.5" customHeight="1" x14ac:dyDescent="0.2">
      <c r="A32" s="192" t="s">
        <v>69</v>
      </c>
      <c r="B32" s="426"/>
      <c r="C32" s="234"/>
    </row>
    <row r="33" spans="1:3" ht="25.5" customHeight="1" x14ac:dyDescent="0.2">
      <c r="A33" s="192" t="s">
        <v>72</v>
      </c>
      <c r="B33" s="426"/>
      <c r="C33" s="234"/>
    </row>
    <row r="34" spans="1:3" ht="25.5" customHeight="1" x14ac:dyDescent="0.2">
      <c r="A34" s="425" t="s">
        <v>75</v>
      </c>
      <c r="B34" s="236" t="s">
        <v>586</v>
      </c>
      <c r="C34" s="237">
        <f>SUM(C25:C33)</f>
        <v>29063668</v>
      </c>
    </row>
    <row r="35" spans="1:3" ht="25.5" customHeight="1" x14ac:dyDescent="0.2">
      <c r="A35" s="425" t="s">
        <v>78</v>
      </c>
      <c r="B35" s="236" t="s">
        <v>358</v>
      </c>
      <c r="C35" s="237">
        <f>SUM(C24+C34)</f>
        <v>142462803</v>
      </c>
    </row>
    <row r="36" spans="1:3" ht="17.25" customHeight="1" x14ac:dyDescent="0.2">
      <c r="A36" s="193"/>
    </row>
    <row r="37" spans="1:3" ht="17.25" customHeight="1" x14ac:dyDescent="0.2">
      <c r="A37" s="193"/>
    </row>
  </sheetData>
  <mergeCells count="4">
    <mergeCell ref="A1:C1"/>
    <mergeCell ref="A3:A6"/>
    <mergeCell ref="B3:B6"/>
    <mergeCell ref="C3:C6"/>
  </mergeCells>
  <printOptions horizontalCentered="1"/>
  <pageMargins left="0.59055118110236227" right="0.59055118110236227" top="1.1811023622047245" bottom="0.98425196850393704" header="0.78740157480314965" footer="0.78740157480314965"/>
  <pageSetup paperSize="9" scale="73" orientation="landscape" horizontalDpi="300" verticalDpi="300" r:id="rId1"/>
  <headerFooter alignWithMargins="0">
    <oddHeader xml:space="preserve">&amp;R&amp;"Times New Roman CE,Félkövér dőlt"&amp;11 4. melléklet a ....../2019. (......) önkormányzati rendelethez
&amp;"Times New Roman CE,Normál"&amp;10
   </oddHeader>
  </headerFooter>
  <rowBreaks count="1" manualBreakCount="1">
    <brk id="24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6"/>
  <sheetViews>
    <sheetView zoomScaleNormal="100" workbookViewId="0">
      <selection activeCell="I23" sqref="I22:I23"/>
    </sheetView>
  </sheetViews>
  <sheetFormatPr defaultColWidth="9.33203125" defaultRowHeight="15" x14ac:dyDescent="0.25"/>
  <cols>
    <col min="1" max="1" width="8.5" style="17" customWidth="1"/>
    <col min="2" max="2" width="9.33203125" style="17"/>
    <col min="3" max="3" width="22.1640625" style="17" customWidth="1"/>
    <col min="4" max="4" width="44.83203125" style="17" customWidth="1"/>
    <col min="5" max="5" width="26" style="19" customWidth="1"/>
    <col min="6" max="6" width="14.33203125" style="230" customWidth="1"/>
    <col min="7" max="16384" width="9.33203125" style="17"/>
  </cols>
  <sheetData>
    <row r="1" spans="1:6" ht="41.25" customHeight="1" x14ac:dyDescent="0.25">
      <c r="A1" s="996" t="s">
        <v>685</v>
      </c>
      <c r="B1" s="997"/>
      <c r="C1" s="997"/>
      <c r="D1" s="997"/>
      <c r="E1" s="997"/>
    </row>
    <row r="2" spans="1:6" x14ac:dyDescent="0.25">
      <c r="A2" s="18"/>
      <c r="B2" s="18"/>
      <c r="C2" s="18"/>
      <c r="D2" s="18"/>
    </row>
    <row r="3" spans="1:6" ht="15.75" thickBot="1" x14ac:dyDescent="0.3">
      <c r="A3" s="18"/>
      <c r="B3" s="18"/>
      <c r="C3" s="18"/>
      <c r="D3" s="18"/>
      <c r="E3" s="20" t="s">
        <v>1</v>
      </c>
    </row>
    <row r="4" spans="1:6" ht="33" customHeight="1" thickBot="1" x14ac:dyDescent="0.3">
      <c r="A4" s="460" t="s">
        <v>359</v>
      </c>
      <c r="B4" s="998" t="s">
        <v>363</v>
      </c>
      <c r="C4" s="998"/>
      <c r="D4" s="998"/>
      <c r="E4" s="461" t="s">
        <v>364</v>
      </c>
    </row>
    <row r="5" spans="1:6" ht="21.75" customHeight="1" x14ac:dyDescent="0.25">
      <c r="A5" s="462" t="s">
        <v>9</v>
      </c>
      <c r="B5" s="999" t="s">
        <v>633</v>
      </c>
      <c r="C5" s="1000"/>
      <c r="D5" s="1001"/>
      <c r="E5" s="421">
        <v>320000</v>
      </c>
      <c r="F5" s="402"/>
    </row>
    <row r="6" spans="1:6" ht="21.75" customHeight="1" x14ac:dyDescent="0.25">
      <c r="A6" s="456" t="s">
        <v>12</v>
      </c>
      <c r="B6" s="1002" t="s">
        <v>634</v>
      </c>
      <c r="C6" s="1003"/>
      <c r="D6" s="1004"/>
      <c r="E6" s="422">
        <v>300000</v>
      </c>
    </row>
    <row r="7" spans="1:6" ht="21.75" customHeight="1" x14ac:dyDescent="0.25">
      <c r="A7" s="455" t="s">
        <v>15</v>
      </c>
      <c r="B7" s="1002" t="s">
        <v>635</v>
      </c>
      <c r="C7" s="1003"/>
      <c r="D7" s="1004"/>
      <c r="E7" s="422">
        <v>4000000</v>
      </c>
    </row>
    <row r="8" spans="1:6" ht="21.75" customHeight="1" x14ac:dyDescent="0.25">
      <c r="A8" s="456" t="s">
        <v>18</v>
      </c>
      <c r="B8" s="1002" t="s">
        <v>636</v>
      </c>
      <c r="C8" s="1003"/>
      <c r="D8" s="1004"/>
      <c r="E8" s="422">
        <v>300000</v>
      </c>
    </row>
    <row r="9" spans="1:6" ht="21.75" customHeight="1" x14ac:dyDescent="0.25">
      <c r="A9" s="455" t="s">
        <v>21</v>
      </c>
      <c r="B9" s="1002" t="s">
        <v>637</v>
      </c>
      <c r="C9" s="1003"/>
      <c r="D9" s="1004"/>
      <c r="E9" s="422">
        <v>250000</v>
      </c>
    </row>
    <row r="10" spans="1:6" ht="29.25" customHeight="1" x14ac:dyDescent="0.25">
      <c r="A10" s="456" t="s">
        <v>24</v>
      </c>
      <c r="B10" s="1002" t="s">
        <v>638</v>
      </c>
      <c r="C10" s="1003"/>
      <c r="D10" s="1004"/>
      <c r="E10" s="422">
        <v>200000</v>
      </c>
    </row>
    <row r="11" spans="1:6" ht="29.25" customHeight="1" x14ac:dyDescent="0.25">
      <c r="A11" s="455">
        <v>7</v>
      </c>
      <c r="B11" s="1002" t="s">
        <v>639</v>
      </c>
      <c r="C11" s="1003"/>
      <c r="D11" s="1004"/>
      <c r="E11" s="422">
        <v>250000</v>
      </c>
    </row>
    <row r="12" spans="1:6" ht="21.75" customHeight="1" x14ac:dyDescent="0.25">
      <c r="A12" s="455">
        <v>8</v>
      </c>
      <c r="B12" s="1002" t="s">
        <v>718</v>
      </c>
      <c r="C12" s="1003"/>
      <c r="D12" s="1004"/>
      <c r="E12" s="422">
        <v>100000</v>
      </c>
    </row>
    <row r="13" spans="1:6" ht="21.75" customHeight="1" x14ac:dyDescent="0.25">
      <c r="A13" s="457">
        <v>9</v>
      </c>
      <c r="B13" s="992" t="s">
        <v>215</v>
      </c>
      <c r="C13" s="993"/>
      <c r="D13" s="993"/>
      <c r="E13" s="458">
        <f>SUM(E5:E12)</f>
        <v>5720000</v>
      </c>
    </row>
    <row r="14" spans="1:6" ht="21.75" customHeight="1" thickBot="1" x14ac:dyDescent="0.3">
      <c r="A14" s="463">
        <v>10</v>
      </c>
      <c r="B14" s="994" t="s">
        <v>719</v>
      </c>
      <c r="C14" s="995"/>
      <c r="D14" s="995"/>
      <c r="E14" s="464">
        <v>280000</v>
      </c>
    </row>
    <row r="15" spans="1:6" s="21" customFormat="1" ht="24" customHeight="1" thickBot="1" x14ac:dyDescent="0.35">
      <c r="A15" s="989" t="s">
        <v>527</v>
      </c>
      <c r="B15" s="990"/>
      <c r="C15" s="990"/>
      <c r="D15" s="990"/>
      <c r="E15" s="459">
        <f>SUM(E13+E14)</f>
        <v>6000000</v>
      </c>
      <c r="F15" s="231"/>
    </row>
    <row r="16" spans="1:6" x14ac:dyDescent="0.25">
      <c r="A16" s="22"/>
      <c r="B16" s="991"/>
      <c r="C16" s="991"/>
      <c r="D16" s="991"/>
      <c r="E16" s="23"/>
    </row>
  </sheetData>
  <mergeCells count="14">
    <mergeCell ref="A15:D15"/>
    <mergeCell ref="B16:D16"/>
    <mergeCell ref="B13:D13"/>
    <mergeCell ref="B14:D14"/>
    <mergeCell ref="A1:E1"/>
    <mergeCell ref="B4:D4"/>
    <mergeCell ref="B5:D5"/>
    <mergeCell ref="B6:D6"/>
    <mergeCell ref="B7:D7"/>
    <mergeCell ref="B8:D8"/>
    <mergeCell ref="B9:D9"/>
    <mergeCell ref="B10:D10"/>
    <mergeCell ref="B12:D12"/>
    <mergeCell ref="B11:D11"/>
  </mergeCells>
  <printOptions horizontalCentered="1"/>
  <pageMargins left="0.51181102362204722" right="0.51181102362204722" top="1.1417322834645669" bottom="0.74803149606299213" header="0.70866141732283472" footer="0.70866141732283472"/>
  <pageSetup paperSize="9" scale="90" orientation="portrait" horizontalDpi="4294967293" verticalDpi="4294967293" r:id="rId1"/>
  <headerFooter scaleWithDoc="0" alignWithMargins="0">
    <oddHeader>&amp;R&amp;"Times New Roman,Félkövér dőlt"&amp;11 5. melléklet a ......./2019.(...)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2"/>
  <sheetViews>
    <sheetView workbookViewId="0">
      <selection sqref="A1:XFD1048576"/>
    </sheetView>
  </sheetViews>
  <sheetFormatPr defaultColWidth="10.6640625" defaultRowHeight="12.75" x14ac:dyDescent="0.2"/>
  <cols>
    <col min="1" max="1" width="11.33203125" style="220" customWidth="1"/>
    <col min="2" max="2" width="46" style="220" customWidth="1"/>
    <col min="3" max="4" width="30.6640625" style="220" customWidth="1"/>
    <col min="5" max="253" width="10.6640625" style="220"/>
    <col min="254" max="254" width="7" style="220" customWidth="1"/>
    <col min="255" max="255" width="34.5" style="220" customWidth="1"/>
    <col min="256" max="256" width="11" style="220" customWidth="1"/>
    <col min="257" max="257" width="16.83203125" style="220" customWidth="1"/>
    <col min="258" max="258" width="17.1640625" style="220" customWidth="1"/>
    <col min="259" max="259" width="15.33203125" style="220" customWidth="1"/>
    <col min="260" max="260" width="15.5" style="220" customWidth="1"/>
    <col min="261" max="509" width="10.6640625" style="220"/>
    <col min="510" max="510" width="7" style="220" customWidth="1"/>
    <col min="511" max="511" width="34.5" style="220" customWidth="1"/>
    <col min="512" max="512" width="11" style="220" customWidth="1"/>
    <col min="513" max="513" width="16.83203125" style="220" customWidth="1"/>
    <col min="514" max="514" width="17.1640625" style="220" customWidth="1"/>
    <col min="515" max="515" width="15.33203125" style="220" customWidth="1"/>
    <col min="516" max="516" width="15.5" style="220" customWidth="1"/>
    <col min="517" max="765" width="10.6640625" style="220"/>
    <col min="766" max="766" width="7" style="220" customWidth="1"/>
    <col min="767" max="767" width="34.5" style="220" customWidth="1"/>
    <col min="768" max="768" width="11" style="220" customWidth="1"/>
    <col min="769" max="769" width="16.83203125" style="220" customWidth="1"/>
    <col min="770" max="770" width="17.1640625" style="220" customWidth="1"/>
    <col min="771" max="771" width="15.33203125" style="220" customWidth="1"/>
    <col min="772" max="772" width="15.5" style="220" customWidth="1"/>
    <col min="773" max="1021" width="10.6640625" style="220"/>
    <col min="1022" max="1022" width="7" style="220" customWidth="1"/>
    <col min="1023" max="1023" width="34.5" style="220" customWidth="1"/>
    <col min="1024" max="1024" width="11" style="220" customWidth="1"/>
    <col min="1025" max="1025" width="16.83203125" style="220" customWidth="1"/>
    <col min="1026" max="1026" width="17.1640625" style="220" customWidth="1"/>
    <col min="1027" max="1027" width="15.33203125" style="220" customWidth="1"/>
    <col min="1028" max="1028" width="15.5" style="220" customWidth="1"/>
    <col min="1029" max="1277" width="10.6640625" style="220"/>
    <col min="1278" max="1278" width="7" style="220" customWidth="1"/>
    <col min="1279" max="1279" width="34.5" style="220" customWidth="1"/>
    <col min="1280" max="1280" width="11" style="220" customWidth="1"/>
    <col min="1281" max="1281" width="16.83203125" style="220" customWidth="1"/>
    <col min="1282" max="1282" width="17.1640625" style="220" customWidth="1"/>
    <col min="1283" max="1283" width="15.33203125" style="220" customWidth="1"/>
    <col min="1284" max="1284" width="15.5" style="220" customWidth="1"/>
    <col min="1285" max="1533" width="10.6640625" style="220"/>
    <col min="1534" max="1534" width="7" style="220" customWidth="1"/>
    <col min="1535" max="1535" width="34.5" style="220" customWidth="1"/>
    <col min="1536" max="1536" width="11" style="220" customWidth="1"/>
    <col min="1537" max="1537" width="16.83203125" style="220" customWidth="1"/>
    <col min="1538" max="1538" width="17.1640625" style="220" customWidth="1"/>
    <col min="1539" max="1539" width="15.33203125" style="220" customWidth="1"/>
    <col min="1540" max="1540" width="15.5" style="220" customWidth="1"/>
    <col min="1541" max="1789" width="10.6640625" style="220"/>
    <col min="1790" max="1790" width="7" style="220" customWidth="1"/>
    <col min="1791" max="1791" width="34.5" style="220" customWidth="1"/>
    <col min="1792" max="1792" width="11" style="220" customWidth="1"/>
    <col min="1793" max="1793" width="16.83203125" style="220" customWidth="1"/>
    <col min="1794" max="1794" width="17.1640625" style="220" customWidth="1"/>
    <col min="1795" max="1795" width="15.33203125" style="220" customWidth="1"/>
    <col min="1796" max="1796" width="15.5" style="220" customWidth="1"/>
    <col min="1797" max="2045" width="10.6640625" style="220"/>
    <col min="2046" max="2046" width="7" style="220" customWidth="1"/>
    <col min="2047" max="2047" width="34.5" style="220" customWidth="1"/>
    <col min="2048" max="2048" width="11" style="220" customWidth="1"/>
    <col min="2049" max="2049" width="16.83203125" style="220" customWidth="1"/>
    <col min="2050" max="2050" width="17.1640625" style="220" customWidth="1"/>
    <col min="2051" max="2051" width="15.33203125" style="220" customWidth="1"/>
    <col min="2052" max="2052" width="15.5" style="220" customWidth="1"/>
    <col min="2053" max="2301" width="10.6640625" style="220"/>
    <col min="2302" max="2302" width="7" style="220" customWidth="1"/>
    <col min="2303" max="2303" width="34.5" style="220" customWidth="1"/>
    <col min="2304" max="2304" width="11" style="220" customWidth="1"/>
    <col min="2305" max="2305" width="16.83203125" style="220" customWidth="1"/>
    <col min="2306" max="2306" width="17.1640625" style="220" customWidth="1"/>
    <col min="2307" max="2307" width="15.33203125" style="220" customWidth="1"/>
    <col min="2308" max="2308" width="15.5" style="220" customWidth="1"/>
    <col min="2309" max="2557" width="10.6640625" style="220"/>
    <col min="2558" max="2558" width="7" style="220" customWidth="1"/>
    <col min="2559" max="2559" width="34.5" style="220" customWidth="1"/>
    <col min="2560" max="2560" width="11" style="220" customWidth="1"/>
    <col min="2561" max="2561" width="16.83203125" style="220" customWidth="1"/>
    <col min="2562" max="2562" width="17.1640625" style="220" customWidth="1"/>
    <col min="2563" max="2563" width="15.33203125" style="220" customWidth="1"/>
    <col min="2564" max="2564" width="15.5" style="220" customWidth="1"/>
    <col min="2565" max="2813" width="10.6640625" style="220"/>
    <col min="2814" max="2814" width="7" style="220" customWidth="1"/>
    <col min="2815" max="2815" width="34.5" style="220" customWidth="1"/>
    <col min="2816" max="2816" width="11" style="220" customWidth="1"/>
    <col min="2817" max="2817" width="16.83203125" style="220" customWidth="1"/>
    <col min="2818" max="2818" width="17.1640625" style="220" customWidth="1"/>
    <col min="2819" max="2819" width="15.33203125" style="220" customWidth="1"/>
    <col min="2820" max="2820" width="15.5" style="220" customWidth="1"/>
    <col min="2821" max="3069" width="10.6640625" style="220"/>
    <col min="3070" max="3070" width="7" style="220" customWidth="1"/>
    <col min="3071" max="3071" width="34.5" style="220" customWidth="1"/>
    <col min="3072" max="3072" width="11" style="220" customWidth="1"/>
    <col min="3073" max="3073" width="16.83203125" style="220" customWidth="1"/>
    <col min="3074" max="3074" width="17.1640625" style="220" customWidth="1"/>
    <col min="3075" max="3075" width="15.33203125" style="220" customWidth="1"/>
    <col min="3076" max="3076" width="15.5" style="220" customWidth="1"/>
    <col min="3077" max="3325" width="10.6640625" style="220"/>
    <col min="3326" max="3326" width="7" style="220" customWidth="1"/>
    <col min="3327" max="3327" width="34.5" style="220" customWidth="1"/>
    <col min="3328" max="3328" width="11" style="220" customWidth="1"/>
    <col min="3329" max="3329" width="16.83203125" style="220" customWidth="1"/>
    <col min="3330" max="3330" width="17.1640625" style="220" customWidth="1"/>
    <col min="3331" max="3331" width="15.33203125" style="220" customWidth="1"/>
    <col min="3332" max="3332" width="15.5" style="220" customWidth="1"/>
    <col min="3333" max="3581" width="10.6640625" style="220"/>
    <col min="3582" max="3582" width="7" style="220" customWidth="1"/>
    <col min="3583" max="3583" width="34.5" style="220" customWidth="1"/>
    <col min="3584" max="3584" width="11" style="220" customWidth="1"/>
    <col min="3585" max="3585" width="16.83203125" style="220" customWidth="1"/>
    <col min="3586" max="3586" width="17.1640625" style="220" customWidth="1"/>
    <col min="3587" max="3587" width="15.33203125" style="220" customWidth="1"/>
    <col min="3588" max="3588" width="15.5" style="220" customWidth="1"/>
    <col min="3589" max="3837" width="10.6640625" style="220"/>
    <col min="3838" max="3838" width="7" style="220" customWidth="1"/>
    <col min="3839" max="3839" width="34.5" style="220" customWidth="1"/>
    <col min="3840" max="3840" width="11" style="220" customWidth="1"/>
    <col min="3841" max="3841" width="16.83203125" style="220" customWidth="1"/>
    <col min="3842" max="3842" width="17.1640625" style="220" customWidth="1"/>
    <col min="3843" max="3843" width="15.33203125" style="220" customWidth="1"/>
    <col min="3844" max="3844" width="15.5" style="220" customWidth="1"/>
    <col min="3845" max="4093" width="10.6640625" style="220"/>
    <col min="4094" max="4094" width="7" style="220" customWidth="1"/>
    <col min="4095" max="4095" width="34.5" style="220" customWidth="1"/>
    <col min="4096" max="4096" width="11" style="220" customWidth="1"/>
    <col min="4097" max="4097" width="16.83203125" style="220" customWidth="1"/>
    <col min="4098" max="4098" width="17.1640625" style="220" customWidth="1"/>
    <col min="4099" max="4099" width="15.33203125" style="220" customWidth="1"/>
    <col min="4100" max="4100" width="15.5" style="220" customWidth="1"/>
    <col min="4101" max="4349" width="10.6640625" style="220"/>
    <col min="4350" max="4350" width="7" style="220" customWidth="1"/>
    <col min="4351" max="4351" width="34.5" style="220" customWidth="1"/>
    <col min="4352" max="4352" width="11" style="220" customWidth="1"/>
    <col min="4353" max="4353" width="16.83203125" style="220" customWidth="1"/>
    <col min="4354" max="4354" width="17.1640625" style="220" customWidth="1"/>
    <col min="4355" max="4355" width="15.33203125" style="220" customWidth="1"/>
    <col min="4356" max="4356" width="15.5" style="220" customWidth="1"/>
    <col min="4357" max="4605" width="10.6640625" style="220"/>
    <col min="4606" max="4606" width="7" style="220" customWidth="1"/>
    <col min="4607" max="4607" width="34.5" style="220" customWidth="1"/>
    <col min="4608" max="4608" width="11" style="220" customWidth="1"/>
    <col min="4609" max="4609" width="16.83203125" style="220" customWidth="1"/>
    <col min="4610" max="4610" width="17.1640625" style="220" customWidth="1"/>
    <col min="4611" max="4611" width="15.33203125" style="220" customWidth="1"/>
    <col min="4612" max="4612" width="15.5" style="220" customWidth="1"/>
    <col min="4613" max="4861" width="10.6640625" style="220"/>
    <col min="4862" max="4862" width="7" style="220" customWidth="1"/>
    <col min="4863" max="4863" width="34.5" style="220" customWidth="1"/>
    <col min="4864" max="4864" width="11" style="220" customWidth="1"/>
    <col min="4865" max="4865" width="16.83203125" style="220" customWidth="1"/>
    <col min="4866" max="4866" width="17.1640625" style="220" customWidth="1"/>
    <col min="4867" max="4867" width="15.33203125" style="220" customWidth="1"/>
    <col min="4868" max="4868" width="15.5" style="220" customWidth="1"/>
    <col min="4869" max="5117" width="10.6640625" style="220"/>
    <col min="5118" max="5118" width="7" style="220" customWidth="1"/>
    <col min="5119" max="5119" width="34.5" style="220" customWidth="1"/>
    <col min="5120" max="5120" width="11" style="220" customWidth="1"/>
    <col min="5121" max="5121" width="16.83203125" style="220" customWidth="1"/>
    <col min="5122" max="5122" width="17.1640625" style="220" customWidth="1"/>
    <col min="5123" max="5123" width="15.33203125" style="220" customWidth="1"/>
    <col min="5124" max="5124" width="15.5" style="220" customWidth="1"/>
    <col min="5125" max="5373" width="10.6640625" style="220"/>
    <col min="5374" max="5374" width="7" style="220" customWidth="1"/>
    <col min="5375" max="5375" width="34.5" style="220" customWidth="1"/>
    <col min="5376" max="5376" width="11" style="220" customWidth="1"/>
    <col min="5377" max="5377" width="16.83203125" style="220" customWidth="1"/>
    <col min="5378" max="5378" width="17.1640625" style="220" customWidth="1"/>
    <col min="5379" max="5379" width="15.33203125" style="220" customWidth="1"/>
    <col min="5380" max="5380" width="15.5" style="220" customWidth="1"/>
    <col min="5381" max="5629" width="10.6640625" style="220"/>
    <col min="5630" max="5630" width="7" style="220" customWidth="1"/>
    <col min="5631" max="5631" width="34.5" style="220" customWidth="1"/>
    <col min="5632" max="5632" width="11" style="220" customWidth="1"/>
    <col min="5633" max="5633" width="16.83203125" style="220" customWidth="1"/>
    <col min="5634" max="5634" width="17.1640625" style="220" customWidth="1"/>
    <col min="5635" max="5635" width="15.33203125" style="220" customWidth="1"/>
    <col min="5636" max="5636" width="15.5" style="220" customWidth="1"/>
    <col min="5637" max="5885" width="10.6640625" style="220"/>
    <col min="5886" max="5886" width="7" style="220" customWidth="1"/>
    <col min="5887" max="5887" width="34.5" style="220" customWidth="1"/>
    <col min="5888" max="5888" width="11" style="220" customWidth="1"/>
    <col min="5889" max="5889" width="16.83203125" style="220" customWidth="1"/>
    <col min="5890" max="5890" width="17.1640625" style="220" customWidth="1"/>
    <col min="5891" max="5891" width="15.33203125" style="220" customWidth="1"/>
    <col min="5892" max="5892" width="15.5" style="220" customWidth="1"/>
    <col min="5893" max="6141" width="10.6640625" style="220"/>
    <col min="6142" max="6142" width="7" style="220" customWidth="1"/>
    <col min="6143" max="6143" width="34.5" style="220" customWidth="1"/>
    <col min="6144" max="6144" width="11" style="220" customWidth="1"/>
    <col min="6145" max="6145" width="16.83203125" style="220" customWidth="1"/>
    <col min="6146" max="6146" width="17.1640625" style="220" customWidth="1"/>
    <col min="6147" max="6147" width="15.33203125" style="220" customWidth="1"/>
    <col min="6148" max="6148" width="15.5" style="220" customWidth="1"/>
    <col min="6149" max="6397" width="10.6640625" style="220"/>
    <col min="6398" max="6398" width="7" style="220" customWidth="1"/>
    <col min="6399" max="6399" width="34.5" style="220" customWidth="1"/>
    <col min="6400" max="6400" width="11" style="220" customWidth="1"/>
    <col min="6401" max="6401" width="16.83203125" style="220" customWidth="1"/>
    <col min="6402" max="6402" width="17.1640625" style="220" customWidth="1"/>
    <col min="6403" max="6403" width="15.33203125" style="220" customWidth="1"/>
    <col min="6404" max="6404" width="15.5" style="220" customWidth="1"/>
    <col min="6405" max="6653" width="10.6640625" style="220"/>
    <col min="6654" max="6654" width="7" style="220" customWidth="1"/>
    <col min="6655" max="6655" width="34.5" style="220" customWidth="1"/>
    <col min="6656" max="6656" width="11" style="220" customWidth="1"/>
    <col min="6657" max="6657" width="16.83203125" style="220" customWidth="1"/>
    <col min="6658" max="6658" width="17.1640625" style="220" customWidth="1"/>
    <col min="6659" max="6659" width="15.33203125" style="220" customWidth="1"/>
    <col min="6660" max="6660" width="15.5" style="220" customWidth="1"/>
    <col min="6661" max="6909" width="10.6640625" style="220"/>
    <col min="6910" max="6910" width="7" style="220" customWidth="1"/>
    <col min="6911" max="6911" width="34.5" style="220" customWidth="1"/>
    <col min="6912" max="6912" width="11" style="220" customWidth="1"/>
    <col min="6913" max="6913" width="16.83203125" style="220" customWidth="1"/>
    <col min="6914" max="6914" width="17.1640625" style="220" customWidth="1"/>
    <col min="6915" max="6915" width="15.33203125" style="220" customWidth="1"/>
    <col min="6916" max="6916" width="15.5" style="220" customWidth="1"/>
    <col min="6917" max="7165" width="10.6640625" style="220"/>
    <col min="7166" max="7166" width="7" style="220" customWidth="1"/>
    <col min="7167" max="7167" width="34.5" style="220" customWidth="1"/>
    <col min="7168" max="7168" width="11" style="220" customWidth="1"/>
    <col min="7169" max="7169" width="16.83203125" style="220" customWidth="1"/>
    <col min="7170" max="7170" width="17.1640625" style="220" customWidth="1"/>
    <col min="7171" max="7171" width="15.33203125" style="220" customWidth="1"/>
    <col min="7172" max="7172" width="15.5" style="220" customWidth="1"/>
    <col min="7173" max="7421" width="10.6640625" style="220"/>
    <col min="7422" max="7422" width="7" style="220" customWidth="1"/>
    <col min="7423" max="7423" width="34.5" style="220" customWidth="1"/>
    <col min="7424" max="7424" width="11" style="220" customWidth="1"/>
    <col min="7425" max="7425" width="16.83203125" style="220" customWidth="1"/>
    <col min="7426" max="7426" width="17.1640625" style="220" customWidth="1"/>
    <col min="7427" max="7427" width="15.33203125" style="220" customWidth="1"/>
    <col min="7428" max="7428" width="15.5" style="220" customWidth="1"/>
    <col min="7429" max="7677" width="10.6640625" style="220"/>
    <col min="7678" max="7678" width="7" style="220" customWidth="1"/>
    <col min="7679" max="7679" width="34.5" style="220" customWidth="1"/>
    <col min="7680" max="7680" width="11" style="220" customWidth="1"/>
    <col min="7681" max="7681" width="16.83203125" style="220" customWidth="1"/>
    <col min="7682" max="7682" width="17.1640625" style="220" customWidth="1"/>
    <col min="7683" max="7683" width="15.33203125" style="220" customWidth="1"/>
    <col min="7684" max="7684" width="15.5" style="220" customWidth="1"/>
    <col min="7685" max="7933" width="10.6640625" style="220"/>
    <col min="7934" max="7934" width="7" style="220" customWidth="1"/>
    <col min="7935" max="7935" width="34.5" style="220" customWidth="1"/>
    <col min="7936" max="7936" width="11" style="220" customWidth="1"/>
    <col min="7937" max="7937" width="16.83203125" style="220" customWidth="1"/>
    <col min="7938" max="7938" width="17.1640625" style="220" customWidth="1"/>
    <col min="7939" max="7939" width="15.33203125" style="220" customWidth="1"/>
    <col min="7940" max="7940" width="15.5" style="220" customWidth="1"/>
    <col min="7941" max="8189" width="10.6640625" style="220"/>
    <col min="8190" max="8190" width="7" style="220" customWidth="1"/>
    <col min="8191" max="8191" width="34.5" style="220" customWidth="1"/>
    <col min="8192" max="8192" width="11" style="220" customWidth="1"/>
    <col min="8193" max="8193" width="16.83203125" style="220" customWidth="1"/>
    <col min="8194" max="8194" width="17.1640625" style="220" customWidth="1"/>
    <col min="8195" max="8195" width="15.33203125" style="220" customWidth="1"/>
    <col min="8196" max="8196" width="15.5" style="220" customWidth="1"/>
    <col min="8197" max="8445" width="10.6640625" style="220"/>
    <col min="8446" max="8446" width="7" style="220" customWidth="1"/>
    <col min="8447" max="8447" width="34.5" style="220" customWidth="1"/>
    <col min="8448" max="8448" width="11" style="220" customWidth="1"/>
    <col min="8449" max="8449" width="16.83203125" style="220" customWidth="1"/>
    <col min="8450" max="8450" width="17.1640625" style="220" customWidth="1"/>
    <col min="8451" max="8451" width="15.33203125" style="220" customWidth="1"/>
    <col min="8452" max="8452" width="15.5" style="220" customWidth="1"/>
    <col min="8453" max="8701" width="10.6640625" style="220"/>
    <col min="8702" max="8702" width="7" style="220" customWidth="1"/>
    <col min="8703" max="8703" width="34.5" style="220" customWidth="1"/>
    <col min="8704" max="8704" width="11" style="220" customWidth="1"/>
    <col min="8705" max="8705" width="16.83203125" style="220" customWidth="1"/>
    <col min="8706" max="8706" width="17.1640625" style="220" customWidth="1"/>
    <col min="8707" max="8707" width="15.33203125" style="220" customWidth="1"/>
    <col min="8708" max="8708" width="15.5" style="220" customWidth="1"/>
    <col min="8709" max="8957" width="10.6640625" style="220"/>
    <col min="8958" max="8958" width="7" style="220" customWidth="1"/>
    <col min="8959" max="8959" width="34.5" style="220" customWidth="1"/>
    <col min="8960" max="8960" width="11" style="220" customWidth="1"/>
    <col min="8961" max="8961" width="16.83203125" style="220" customWidth="1"/>
    <col min="8962" max="8962" width="17.1640625" style="220" customWidth="1"/>
    <col min="8963" max="8963" width="15.33203125" style="220" customWidth="1"/>
    <col min="8964" max="8964" width="15.5" style="220" customWidth="1"/>
    <col min="8965" max="9213" width="10.6640625" style="220"/>
    <col min="9214" max="9214" width="7" style="220" customWidth="1"/>
    <col min="9215" max="9215" width="34.5" style="220" customWidth="1"/>
    <col min="9216" max="9216" width="11" style="220" customWidth="1"/>
    <col min="9217" max="9217" width="16.83203125" style="220" customWidth="1"/>
    <col min="9218" max="9218" width="17.1640625" style="220" customWidth="1"/>
    <col min="9219" max="9219" width="15.33203125" style="220" customWidth="1"/>
    <col min="9220" max="9220" width="15.5" style="220" customWidth="1"/>
    <col min="9221" max="9469" width="10.6640625" style="220"/>
    <col min="9470" max="9470" width="7" style="220" customWidth="1"/>
    <col min="9471" max="9471" width="34.5" style="220" customWidth="1"/>
    <col min="9472" max="9472" width="11" style="220" customWidth="1"/>
    <col min="9473" max="9473" width="16.83203125" style="220" customWidth="1"/>
    <col min="9474" max="9474" width="17.1640625" style="220" customWidth="1"/>
    <col min="9475" max="9475" width="15.33203125" style="220" customWidth="1"/>
    <col min="9476" max="9476" width="15.5" style="220" customWidth="1"/>
    <col min="9477" max="9725" width="10.6640625" style="220"/>
    <col min="9726" max="9726" width="7" style="220" customWidth="1"/>
    <col min="9727" max="9727" width="34.5" style="220" customWidth="1"/>
    <col min="9728" max="9728" width="11" style="220" customWidth="1"/>
    <col min="9729" max="9729" width="16.83203125" style="220" customWidth="1"/>
    <col min="9730" max="9730" width="17.1640625" style="220" customWidth="1"/>
    <col min="9731" max="9731" width="15.33203125" style="220" customWidth="1"/>
    <col min="9732" max="9732" width="15.5" style="220" customWidth="1"/>
    <col min="9733" max="9981" width="10.6640625" style="220"/>
    <col min="9982" max="9982" width="7" style="220" customWidth="1"/>
    <col min="9983" max="9983" width="34.5" style="220" customWidth="1"/>
    <col min="9984" max="9984" width="11" style="220" customWidth="1"/>
    <col min="9985" max="9985" width="16.83203125" style="220" customWidth="1"/>
    <col min="9986" max="9986" width="17.1640625" style="220" customWidth="1"/>
    <col min="9987" max="9987" width="15.33203125" style="220" customWidth="1"/>
    <col min="9988" max="9988" width="15.5" style="220" customWidth="1"/>
    <col min="9989" max="10237" width="10.6640625" style="220"/>
    <col min="10238" max="10238" width="7" style="220" customWidth="1"/>
    <col min="10239" max="10239" width="34.5" style="220" customWidth="1"/>
    <col min="10240" max="10240" width="11" style="220" customWidth="1"/>
    <col min="10241" max="10241" width="16.83203125" style="220" customWidth="1"/>
    <col min="10242" max="10242" width="17.1640625" style="220" customWidth="1"/>
    <col min="10243" max="10243" width="15.33203125" style="220" customWidth="1"/>
    <col min="10244" max="10244" width="15.5" style="220" customWidth="1"/>
    <col min="10245" max="10493" width="10.6640625" style="220"/>
    <col min="10494" max="10494" width="7" style="220" customWidth="1"/>
    <col min="10495" max="10495" width="34.5" style="220" customWidth="1"/>
    <col min="10496" max="10496" width="11" style="220" customWidth="1"/>
    <col min="10497" max="10497" width="16.83203125" style="220" customWidth="1"/>
    <col min="10498" max="10498" width="17.1640625" style="220" customWidth="1"/>
    <col min="10499" max="10499" width="15.33203125" style="220" customWidth="1"/>
    <col min="10500" max="10500" width="15.5" style="220" customWidth="1"/>
    <col min="10501" max="10749" width="10.6640625" style="220"/>
    <col min="10750" max="10750" width="7" style="220" customWidth="1"/>
    <col min="10751" max="10751" width="34.5" style="220" customWidth="1"/>
    <col min="10752" max="10752" width="11" style="220" customWidth="1"/>
    <col min="10753" max="10753" width="16.83203125" style="220" customWidth="1"/>
    <col min="10754" max="10754" width="17.1640625" style="220" customWidth="1"/>
    <col min="10755" max="10755" width="15.33203125" style="220" customWidth="1"/>
    <col min="10756" max="10756" width="15.5" style="220" customWidth="1"/>
    <col min="10757" max="11005" width="10.6640625" style="220"/>
    <col min="11006" max="11006" width="7" style="220" customWidth="1"/>
    <col min="11007" max="11007" width="34.5" style="220" customWidth="1"/>
    <col min="11008" max="11008" width="11" style="220" customWidth="1"/>
    <col min="11009" max="11009" width="16.83203125" style="220" customWidth="1"/>
    <col min="11010" max="11010" width="17.1640625" style="220" customWidth="1"/>
    <col min="11011" max="11011" width="15.33203125" style="220" customWidth="1"/>
    <col min="11012" max="11012" width="15.5" style="220" customWidth="1"/>
    <col min="11013" max="11261" width="10.6640625" style="220"/>
    <col min="11262" max="11262" width="7" style="220" customWidth="1"/>
    <col min="11263" max="11263" width="34.5" style="220" customWidth="1"/>
    <col min="11264" max="11264" width="11" style="220" customWidth="1"/>
    <col min="11265" max="11265" width="16.83203125" style="220" customWidth="1"/>
    <col min="11266" max="11266" width="17.1640625" style="220" customWidth="1"/>
    <col min="11267" max="11267" width="15.33203125" style="220" customWidth="1"/>
    <col min="11268" max="11268" width="15.5" style="220" customWidth="1"/>
    <col min="11269" max="11517" width="10.6640625" style="220"/>
    <col min="11518" max="11518" width="7" style="220" customWidth="1"/>
    <col min="11519" max="11519" width="34.5" style="220" customWidth="1"/>
    <col min="11520" max="11520" width="11" style="220" customWidth="1"/>
    <col min="11521" max="11521" width="16.83203125" style="220" customWidth="1"/>
    <col min="11522" max="11522" width="17.1640625" style="220" customWidth="1"/>
    <col min="11523" max="11523" width="15.33203125" style="220" customWidth="1"/>
    <col min="11524" max="11524" width="15.5" style="220" customWidth="1"/>
    <col min="11525" max="11773" width="10.6640625" style="220"/>
    <col min="11774" max="11774" width="7" style="220" customWidth="1"/>
    <col min="11775" max="11775" width="34.5" style="220" customWidth="1"/>
    <col min="11776" max="11776" width="11" style="220" customWidth="1"/>
    <col min="11777" max="11777" width="16.83203125" style="220" customWidth="1"/>
    <col min="11778" max="11778" width="17.1640625" style="220" customWidth="1"/>
    <col min="11779" max="11779" width="15.33203125" style="220" customWidth="1"/>
    <col min="11780" max="11780" width="15.5" style="220" customWidth="1"/>
    <col min="11781" max="12029" width="10.6640625" style="220"/>
    <col min="12030" max="12030" width="7" style="220" customWidth="1"/>
    <col min="12031" max="12031" width="34.5" style="220" customWidth="1"/>
    <col min="12032" max="12032" width="11" style="220" customWidth="1"/>
    <col min="12033" max="12033" width="16.83203125" style="220" customWidth="1"/>
    <col min="12034" max="12034" width="17.1640625" style="220" customWidth="1"/>
    <col min="12035" max="12035" width="15.33203125" style="220" customWidth="1"/>
    <col min="12036" max="12036" width="15.5" style="220" customWidth="1"/>
    <col min="12037" max="12285" width="10.6640625" style="220"/>
    <col min="12286" max="12286" width="7" style="220" customWidth="1"/>
    <col min="12287" max="12287" width="34.5" style="220" customWidth="1"/>
    <col min="12288" max="12288" width="11" style="220" customWidth="1"/>
    <col min="12289" max="12289" width="16.83203125" style="220" customWidth="1"/>
    <col min="12290" max="12290" width="17.1640625" style="220" customWidth="1"/>
    <col min="12291" max="12291" width="15.33203125" style="220" customWidth="1"/>
    <col min="12292" max="12292" width="15.5" style="220" customWidth="1"/>
    <col min="12293" max="12541" width="10.6640625" style="220"/>
    <col min="12542" max="12542" width="7" style="220" customWidth="1"/>
    <col min="12543" max="12543" width="34.5" style="220" customWidth="1"/>
    <col min="12544" max="12544" width="11" style="220" customWidth="1"/>
    <col min="12545" max="12545" width="16.83203125" style="220" customWidth="1"/>
    <col min="12546" max="12546" width="17.1640625" style="220" customWidth="1"/>
    <col min="12547" max="12547" width="15.33203125" style="220" customWidth="1"/>
    <col min="12548" max="12548" width="15.5" style="220" customWidth="1"/>
    <col min="12549" max="12797" width="10.6640625" style="220"/>
    <col min="12798" max="12798" width="7" style="220" customWidth="1"/>
    <col min="12799" max="12799" width="34.5" style="220" customWidth="1"/>
    <col min="12800" max="12800" width="11" style="220" customWidth="1"/>
    <col min="12801" max="12801" width="16.83203125" style="220" customWidth="1"/>
    <col min="12802" max="12802" width="17.1640625" style="220" customWidth="1"/>
    <col min="12803" max="12803" width="15.33203125" style="220" customWidth="1"/>
    <col min="12804" max="12804" width="15.5" style="220" customWidth="1"/>
    <col min="12805" max="13053" width="10.6640625" style="220"/>
    <col min="13054" max="13054" width="7" style="220" customWidth="1"/>
    <col min="13055" max="13055" width="34.5" style="220" customWidth="1"/>
    <col min="13056" max="13056" width="11" style="220" customWidth="1"/>
    <col min="13057" max="13057" width="16.83203125" style="220" customWidth="1"/>
    <col min="13058" max="13058" width="17.1640625" style="220" customWidth="1"/>
    <col min="13059" max="13059" width="15.33203125" style="220" customWidth="1"/>
    <col min="13060" max="13060" width="15.5" style="220" customWidth="1"/>
    <col min="13061" max="13309" width="10.6640625" style="220"/>
    <col min="13310" max="13310" width="7" style="220" customWidth="1"/>
    <col min="13311" max="13311" width="34.5" style="220" customWidth="1"/>
    <col min="13312" max="13312" width="11" style="220" customWidth="1"/>
    <col min="13313" max="13313" width="16.83203125" style="220" customWidth="1"/>
    <col min="13314" max="13314" width="17.1640625" style="220" customWidth="1"/>
    <col min="13315" max="13315" width="15.33203125" style="220" customWidth="1"/>
    <col min="13316" max="13316" width="15.5" style="220" customWidth="1"/>
    <col min="13317" max="13565" width="10.6640625" style="220"/>
    <col min="13566" max="13566" width="7" style="220" customWidth="1"/>
    <col min="13567" max="13567" width="34.5" style="220" customWidth="1"/>
    <col min="13568" max="13568" width="11" style="220" customWidth="1"/>
    <col min="13569" max="13569" width="16.83203125" style="220" customWidth="1"/>
    <col min="13570" max="13570" width="17.1640625" style="220" customWidth="1"/>
    <col min="13571" max="13571" width="15.33203125" style="220" customWidth="1"/>
    <col min="13572" max="13572" width="15.5" style="220" customWidth="1"/>
    <col min="13573" max="13821" width="10.6640625" style="220"/>
    <col min="13822" max="13822" width="7" style="220" customWidth="1"/>
    <col min="13823" max="13823" width="34.5" style="220" customWidth="1"/>
    <col min="13824" max="13824" width="11" style="220" customWidth="1"/>
    <col min="13825" max="13825" width="16.83203125" style="220" customWidth="1"/>
    <col min="13826" max="13826" width="17.1640625" style="220" customWidth="1"/>
    <col min="13827" max="13827" width="15.33203125" style="220" customWidth="1"/>
    <col min="13828" max="13828" width="15.5" style="220" customWidth="1"/>
    <col min="13829" max="14077" width="10.6640625" style="220"/>
    <col min="14078" max="14078" width="7" style="220" customWidth="1"/>
    <col min="14079" max="14079" width="34.5" style="220" customWidth="1"/>
    <col min="14080" max="14080" width="11" style="220" customWidth="1"/>
    <col min="14081" max="14081" width="16.83203125" style="220" customWidth="1"/>
    <col min="14082" max="14082" width="17.1640625" style="220" customWidth="1"/>
    <col min="14083" max="14083" width="15.33203125" style="220" customWidth="1"/>
    <col min="14084" max="14084" width="15.5" style="220" customWidth="1"/>
    <col min="14085" max="14333" width="10.6640625" style="220"/>
    <col min="14334" max="14334" width="7" style="220" customWidth="1"/>
    <col min="14335" max="14335" width="34.5" style="220" customWidth="1"/>
    <col min="14336" max="14336" width="11" style="220" customWidth="1"/>
    <col min="14337" max="14337" width="16.83203125" style="220" customWidth="1"/>
    <col min="14338" max="14338" width="17.1640625" style="220" customWidth="1"/>
    <col min="14339" max="14339" width="15.33203125" style="220" customWidth="1"/>
    <col min="14340" max="14340" width="15.5" style="220" customWidth="1"/>
    <col min="14341" max="14589" width="10.6640625" style="220"/>
    <col min="14590" max="14590" width="7" style="220" customWidth="1"/>
    <col min="14591" max="14591" width="34.5" style="220" customWidth="1"/>
    <col min="14592" max="14592" width="11" style="220" customWidth="1"/>
    <col min="14593" max="14593" width="16.83203125" style="220" customWidth="1"/>
    <col min="14594" max="14594" width="17.1640625" style="220" customWidth="1"/>
    <col min="14595" max="14595" width="15.33203125" style="220" customWidth="1"/>
    <col min="14596" max="14596" width="15.5" style="220" customWidth="1"/>
    <col min="14597" max="14845" width="10.6640625" style="220"/>
    <col min="14846" max="14846" width="7" style="220" customWidth="1"/>
    <col min="14847" max="14847" width="34.5" style="220" customWidth="1"/>
    <col min="14848" max="14848" width="11" style="220" customWidth="1"/>
    <col min="14849" max="14849" width="16.83203125" style="220" customWidth="1"/>
    <col min="14850" max="14850" width="17.1640625" style="220" customWidth="1"/>
    <col min="14851" max="14851" width="15.33203125" style="220" customWidth="1"/>
    <col min="14852" max="14852" width="15.5" style="220" customWidth="1"/>
    <col min="14853" max="15101" width="10.6640625" style="220"/>
    <col min="15102" max="15102" width="7" style="220" customWidth="1"/>
    <col min="15103" max="15103" width="34.5" style="220" customWidth="1"/>
    <col min="15104" max="15104" width="11" style="220" customWidth="1"/>
    <col min="15105" max="15105" width="16.83203125" style="220" customWidth="1"/>
    <col min="15106" max="15106" width="17.1640625" style="220" customWidth="1"/>
    <col min="15107" max="15107" width="15.33203125" style="220" customWidth="1"/>
    <col min="15108" max="15108" width="15.5" style="220" customWidth="1"/>
    <col min="15109" max="15357" width="10.6640625" style="220"/>
    <col min="15358" max="15358" width="7" style="220" customWidth="1"/>
    <col min="15359" max="15359" width="34.5" style="220" customWidth="1"/>
    <col min="15360" max="15360" width="11" style="220" customWidth="1"/>
    <col min="15361" max="15361" width="16.83203125" style="220" customWidth="1"/>
    <col min="15362" max="15362" width="17.1640625" style="220" customWidth="1"/>
    <col min="15363" max="15363" width="15.33203125" style="220" customWidth="1"/>
    <col min="15364" max="15364" width="15.5" style="220" customWidth="1"/>
    <col min="15365" max="15613" width="10.6640625" style="220"/>
    <col min="15614" max="15614" width="7" style="220" customWidth="1"/>
    <col min="15615" max="15615" width="34.5" style="220" customWidth="1"/>
    <col min="15616" max="15616" width="11" style="220" customWidth="1"/>
    <col min="15617" max="15617" width="16.83203125" style="220" customWidth="1"/>
    <col min="15618" max="15618" width="17.1640625" style="220" customWidth="1"/>
    <col min="15619" max="15619" width="15.33203125" style="220" customWidth="1"/>
    <col min="15620" max="15620" width="15.5" style="220" customWidth="1"/>
    <col min="15621" max="15869" width="10.6640625" style="220"/>
    <col min="15870" max="15870" width="7" style="220" customWidth="1"/>
    <col min="15871" max="15871" width="34.5" style="220" customWidth="1"/>
    <col min="15872" max="15872" width="11" style="220" customWidth="1"/>
    <col min="15873" max="15873" width="16.83203125" style="220" customWidth="1"/>
    <col min="15874" max="15874" width="17.1640625" style="220" customWidth="1"/>
    <col min="15875" max="15875" width="15.33203125" style="220" customWidth="1"/>
    <col min="15876" max="15876" width="15.5" style="220" customWidth="1"/>
    <col min="15877" max="16125" width="10.6640625" style="220"/>
    <col min="16126" max="16126" width="7" style="220" customWidth="1"/>
    <col min="16127" max="16127" width="34.5" style="220" customWidth="1"/>
    <col min="16128" max="16128" width="11" style="220" customWidth="1"/>
    <col min="16129" max="16129" width="16.83203125" style="220" customWidth="1"/>
    <col min="16130" max="16130" width="17.1640625" style="220" customWidth="1"/>
    <col min="16131" max="16131" width="15.33203125" style="220" customWidth="1"/>
    <col min="16132" max="16132" width="15.5" style="220" customWidth="1"/>
    <col min="16133" max="16384" width="10.6640625" style="220"/>
  </cols>
  <sheetData>
    <row r="1" spans="1:4" ht="40.5" customHeight="1" x14ac:dyDescent="0.2">
      <c r="A1" s="1005" t="s">
        <v>737</v>
      </c>
      <c r="B1" s="1006"/>
      <c r="C1" s="1006"/>
      <c r="D1" s="1006"/>
    </row>
    <row r="2" spans="1:4" x14ac:dyDescent="0.2">
      <c r="A2" s="658"/>
      <c r="B2" s="658"/>
      <c r="C2" s="658"/>
      <c r="D2" s="659" t="s">
        <v>1</v>
      </c>
    </row>
    <row r="3" spans="1:4" s="663" customFormat="1" ht="33.75" customHeight="1" x14ac:dyDescent="0.2">
      <c r="A3" s="660" t="s">
        <v>478</v>
      </c>
      <c r="B3" s="661" t="s">
        <v>540</v>
      </c>
      <c r="C3" s="662" t="s">
        <v>482</v>
      </c>
      <c r="D3" s="662" t="s">
        <v>720</v>
      </c>
    </row>
    <row r="4" spans="1:4" s="221" customFormat="1" ht="18.75" customHeight="1" x14ac:dyDescent="0.25">
      <c r="A4" s="664" t="s">
        <v>9</v>
      </c>
      <c r="B4" s="665" t="s">
        <v>530</v>
      </c>
      <c r="C4" s="666"/>
      <c r="D4" s="666"/>
    </row>
    <row r="5" spans="1:4" s="221" customFormat="1" ht="18.75" customHeight="1" x14ac:dyDescent="0.25">
      <c r="A5" s="664" t="s">
        <v>12</v>
      </c>
      <c r="B5" s="665" t="s">
        <v>529</v>
      </c>
      <c r="C5" s="666">
        <v>300000</v>
      </c>
      <c r="D5" s="666">
        <v>300000</v>
      </c>
    </row>
    <row r="6" spans="1:4" s="221" customFormat="1" ht="18.75" customHeight="1" x14ac:dyDescent="0.25">
      <c r="A6" s="664" t="s">
        <v>15</v>
      </c>
      <c r="B6" s="665" t="s">
        <v>531</v>
      </c>
      <c r="C6" s="666">
        <v>400000</v>
      </c>
      <c r="D6" s="666"/>
    </row>
    <row r="7" spans="1:4" s="221" customFormat="1" ht="18.75" customHeight="1" x14ac:dyDescent="0.25">
      <c r="A7" s="664" t="s">
        <v>18</v>
      </c>
      <c r="B7" s="665" t="s">
        <v>532</v>
      </c>
      <c r="C7" s="666">
        <v>200000</v>
      </c>
      <c r="D7" s="666">
        <v>200000</v>
      </c>
    </row>
    <row r="8" spans="1:4" s="221" customFormat="1" ht="18.75" customHeight="1" x14ac:dyDescent="0.25">
      <c r="A8" s="664" t="s">
        <v>21</v>
      </c>
      <c r="B8" s="667" t="s">
        <v>640</v>
      </c>
      <c r="C8" s="666">
        <v>100000</v>
      </c>
      <c r="D8" s="668">
        <v>125000</v>
      </c>
    </row>
    <row r="9" spans="1:4" s="221" customFormat="1" ht="18.75" customHeight="1" x14ac:dyDescent="0.25">
      <c r="A9" s="664" t="s">
        <v>24</v>
      </c>
      <c r="B9" s="667" t="s">
        <v>528</v>
      </c>
      <c r="C9" s="668">
        <v>1000000</v>
      </c>
      <c r="D9" s="668">
        <v>1400000</v>
      </c>
    </row>
    <row r="10" spans="1:4" s="221" customFormat="1" ht="18.75" customHeight="1" x14ac:dyDescent="0.25">
      <c r="A10" s="664" t="s">
        <v>27</v>
      </c>
      <c r="B10" s="667"/>
      <c r="C10" s="666"/>
      <c r="D10" s="668"/>
    </row>
    <row r="11" spans="1:4" s="673" customFormat="1" ht="18.75" customHeight="1" x14ac:dyDescent="0.2">
      <c r="A11" s="669"/>
      <c r="B11" s="670" t="s">
        <v>462</v>
      </c>
      <c r="C11" s="671">
        <f>SUM(C4:C10)</f>
        <v>2000000</v>
      </c>
      <c r="D11" s="672">
        <f>SUM(D4:D10)</f>
        <v>2025000</v>
      </c>
    </row>
    <row r="12" spans="1:4" s="673" customFormat="1" x14ac:dyDescent="0.2">
      <c r="D12" s="674"/>
    </row>
  </sheetData>
  <mergeCells count="1">
    <mergeCell ref="A1:D1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97" orientation="portrait" r:id="rId1"/>
  <headerFooter>
    <oddHeader>&amp;R&amp;"Times New Roman CE,Félkövér dőlt"&amp;11 6. melléklet a .../2019. (... 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1"/>
  <sheetViews>
    <sheetView zoomScaleNormal="100" workbookViewId="0">
      <selection activeCell="N4" sqref="N4"/>
    </sheetView>
  </sheetViews>
  <sheetFormatPr defaultColWidth="9.33203125" defaultRowHeight="15.75" x14ac:dyDescent="0.25"/>
  <cols>
    <col min="1" max="1" width="38" style="27" customWidth="1"/>
    <col min="2" max="2" width="17" style="27" customWidth="1"/>
    <col min="3" max="3" width="13" style="27" customWidth="1"/>
    <col min="4" max="4" width="17" style="27" customWidth="1"/>
    <col min="5" max="5" width="14.1640625" style="27" customWidth="1"/>
    <col min="6" max="6" width="17" style="27" customWidth="1"/>
    <col min="7" max="7" width="12.33203125" style="27" customWidth="1"/>
    <col min="8" max="8" width="17" style="27" customWidth="1"/>
    <col min="9" max="9" width="12.33203125" style="27" customWidth="1"/>
    <col min="10" max="10" width="16" style="27" customWidth="1"/>
    <col min="11" max="11" width="12" style="27" customWidth="1"/>
    <col min="12" max="12" width="17" style="27" customWidth="1"/>
    <col min="13" max="13" width="12.83203125" style="27" customWidth="1"/>
    <col min="14" max="14" width="13.6640625" style="27" customWidth="1"/>
    <col min="15" max="16" width="12" style="27" customWidth="1"/>
    <col min="17" max="16384" width="9.33203125" style="27"/>
  </cols>
  <sheetData>
    <row r="1" spans="1:19" ht="57.75" customHeight="1" x14ac:dyDescent="0.25">
      <c r="A1" s="1007" t="s">
        <v>717</v>
      </c>
      <c r="B1" s="1007"/>
      <c r="C1" s="1007"/>
      <c r="D1" s="1007"/>
      <c r="E1" s="1007"/>
      <c r="F1" s="1007"/>
      <c r="G1" s="1007"/>
      <c r="H1" s="1007"/>
      <c r="I1" s="1007"/>
      <c r="J1" s="1007"/>
      <c r="K1" s="1007"/>
      <c r="L1" s="1007"/>
      <c r="M1" s="38"/>
      <c r="N1" s="38"/>
      <c r="O1" s="38"/>
      <c r="P1" s="38"/>
    </row>
    <row r="2" spans="1:19" ht="15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1008"/>
      <c r="P2" s="1008"/>
      <c r="Q2" s="28"/>
    </row>
    <row r="3" spans="1:19" ht="16.5" customHeight="1" x14ac:dyDescent="0.25">
      <c r="A3" s="34"/>
      <c r="B3" s="31"/>
      <c r="C3" s="31"/>
      <c r="D3" s="31"/>
      <c r="E3" s="31"/>
      <c r="F3" s="31"/>
      <c r="G3" s="31"/>
      <c r="H3" s="31"/>
      <c r="I3" s="31"/>
      <c r="J3" s="31"/>
      <c r="K3" s="31"/>
      <c r="L3" s="39" t="s">
        <v>1</v>
      </c>
      <c r="M3" s="31"/>
      <c r="N3" s="35"/>
      <c r="O3" s="35"/>
      <c r="P3" s="35"/>
      <c r="Q3" s="28"/>
      <c r="R3" s="28"/>
      <c r="S3" s="28"/>
    </row>
    <row r="4" spans="1:19" ht="30" customHeight="1" x14ac:dyDescent="0.25">
      <c r="A4" s="1009" t="s">
        <v>258</v>
      </c>
      <c r="B4" s="1017" t="s">
        <v>544</v>
      </c>
      <c r="C4" s="1018"/>
      <c r="D4" s="1017" t="s">
        <v>546</v>
      </c>
      <c r="E4" s="1018"/>
      <c r="F4" s="1011" t="s">
        <v>547</v>
      </c>
      <c r="G4" s="1012"/>
      <c r="H4" s="1013" t="s">
        <v>370</v>
      </c>
      <c r="I4" s="1014"/>
      <c r="J4" s="1013" t="s">
        <v>467</v>
      </c>
      <c r="K4" s="1019"/>
      <c r="L4" s="1015" t="s">
        <v>366</v>
      </c>
      <c r="M4" s="31"/>
      <c r="N4" s="32"/>
      <c r="O4" s="32"/>
      <c r="P4" s="35"/>
      <c r="Q4" s="28"/>
      <c r="R4" s="28"/>
      <c r="S4" s="28"/>
    </row>
    <row r="5" spans="1:19" ht="62.25" customHeight="1" x14ac:dyDescent="0.25">
      <c r="A5" s="1010"/>
      <c r="B5" s="36" t="s">
        <v>543</v>
      </c>
      <c r="C5" s="36" t="s">
        <v>368</v>
      </c>
      <c r="D5" s="36" t="s">
        <v>542</v>
      </c>
      <c r="E5" s="36" t="s">
        <v>368</v>
      </c>
      <c r="F5" s="37" t="s">
        <v>367</v>
      </c>
      <c r="G5" s="36" t="s">
        <v>368</v>
      </c>
      <c r="H5" s="36" t="s">
        <v>371</v>
      </c>
      <c r="I5" s="36" t="s">
        <v>368</v>
      </c>
      <c r="J5" s="238" t="s">
        <v>545</v>
      </c>
      <c r="K5" s="332" t="s">
        <v>368</v>
      </c>
      <c r="L5" s="1016"/>
      <c r="M5" s="33"/>
      <c r="N5" s="33"/>
      <c r="O5" s="33"/>
      <c r="P5" s="35"/>
      <c r="Q5" s="28"/>
      <c r="R5" s="28"/>
      <c r="S5" s="28"/>
    </row>
    <row r="6" spans="1:19" ht="32.25" customHeight="1" x14ac:dyDescent="0.25">
      <c r="A6" s="416" t="s">
        <v>591</v>
      </c>
      <c r="B6" s="271"/>
      <c r="C6" s="411">
        <f>ROUND(B6/L6*100,1)</f>
        <v>0</v>
      </c>
      <c r="D6" s="413">
        <f>'10.sz.mell. módosított'!D38+'10.sz.mell. módosított'!D10</f>
        <v>0</v>
      </c>
      <c r="E6" s="411">
        <f>ROUND(D6/L6*100,1)</f>
        <v>0</v>
      </c>
      <c r="F6" s="411"/>
      <c r="G6" s="411">
        <f>ROUND((F6/L6)*100,1)</f>
        <v>0</v>
      </c>
      <c r="H6" s="413">
        <f>'10.sz.mell. módosított'!D39</f>
        <v>39696588</v>
      </c>
      <c r="I6" s="411">
        <f>ROUND((H6/L6)*100,1)</f>
        <v>97.5</v>
      </c>
      <c r="J6" s="414">
        <f>'10.sz.mell. módosított'!D35</f>
        <v>1000000</v>
      </c>
      <c r="K6" s="333">
        <f>ROUND((J6/L6)*100,1)</f>
        <v>2.5</v>
      </c>
      <c r="L6" s="328">
        <f>B6+D6+F6+H6+J6</f>
        <v>40696588</v>
      </c>
    </row>
    <row r="7" spans="1:19" ht="32.25" customHeight="1" x14ac:dyDescent="0.25">
      <c r="A7" s="417" t="s">
        <v>592</v>
      </c>
      <c r="B7" s="410">
        <f>'11.sz.mell. módosított'!D31</f>
        <v>600000</v>
      </c>
      <c r="C7" s="411">
        <f>ROUND(B7/L7*100,1)</f>
        <v>2.5</v>
      </c>
      <c r="D7" s="413">
        <f>'11.sz.mell. módosított'!D38+'11.sz.mell. módosított'!D10</f>
        <v>0</v>
      </c>
      <c r="E7" s="411">
        <f>ROUND(D7/L7*100,1)</f>
        <v>0</v>
      </c>
      <c r="F7" s="411">
        <f>'11.sz.mell. módosított'!F29</f>
        <v>870744</v>
      </c>
      <c r="G7" s="411">
        <f>ROUND((F7/L7)*100,1)</f>
        <v>3.6</v>
      </c>
      <c r="H7" s="413">
        <f>'11.sz.mell. módosított'!D39</f>
        <v>22382863</v>
      </c>
      <c r="I7" s="411">
        <f>ROUND((H7/L7)*100,1)</f>
        <v>92</v>
      </c>
      <c r="J7" s="413">
        <f>'11.sz.mell. módosított'!D35</f>
        <v>475000</v>
      </c>
      <c r="K7" s="412">
        <f>ROUND((J7/L7)*100,1)</f>
        <v>2</v>
      </c>
      <c r="L7" s="328">
        <f t="shared" ref="L7:L8" si="0">B7+D7+F7+H7+J7</f>
        <v>24328607</v>
      </c>
    </row>
    <row r="8" spans="1:19" ht="27" customHeight="1" x14ac:dyDescent="0.25">
      <c r="A8" s="418" t="s">
        <v>593</v>
      </c>
      <c r="B8" s="272"/>
      <c r="C8" s="273"/>
      <c r="D8" s="272">
        <f>'12.sz.mell. módosított'!D38</f>
        <v>0</v>
      </c>
      <c r="E8" s="275">
        <f>ROUND(D8/L8*100,1)</f>
        <v>0</v>
      </c>
      <c r="F8" s="272"/>
      <c r="G8" s="273">
        <f>ROUND((F8/L8)*100,1)</f>
        <v>0</v>
      </c>
      <c r="H8" s="272">
        <f>'12.sz.mell. módosított'!D39</f>
        <v>66253068</v>
      </c>
      <c r="I8" s="273">
        <f>ROUND((H8/L8)*100,1)</f>
        <v>99.8</v>
      </c>
      <c r="J8" s="415">
        <f>'12.sz.mell. módosított'!D35</f>
        <v>100000</v>
      </c>
      <c r="K8" s="334">
        <f>ROUND((J8/L8)*100,1)</f>
        <v>0.2</v>
      </c>
      <c r="L8" s="328">
        <f t="shared" si="0"/>
        <v>66353068</v>
      </c>
    </row>
    <row r="9" spans="1:19" ht="40.5" customHeight="1" x14ac:dyDescent="0.25">
      <c r="A9" s="30" t="s">
        <v>372</v>
      </c>
      <c r="B9" s="29">
        <f>SUM(B6:B8)</f>
        <v>600000</v>
      </c>
      <c r="C9" s="274">
        <f>ROUND(B9/L9*100,1)</f>
        <v>0.5</v>
      </c>
      <c r="D9" s="29">
        <f>SUM(D6:D8)</f>
        <v>0</v>
      </c>
      <c r="E9" s="274">
        <f>ROUND(D9/L9*100,1)</f>
        <v>0</v>
      </c>
      <c r="F9" s="269">
        <f>SUM(F6:F8)</f>
        <v>870744</v>
      </c>
      <c r="G9" s="274">
        <f>ROUND((F9/L9)*100,1)</f>
        <v>0.7</v>
      </c>
      <c r="H9" s="269">
        <f>SUM(H6:H8)</f>
        <v>128332519</v>
      </c>
      <c r="I9" s="274">
        <f>ROUND((H9/L9)*100,1)</f>
        <v>97.7</v>
      </c>
      <c r="J9" s="239">
        <f>SUM(J6:J8)</f>
        <v>1575000</v>
      </c>
      <c r="K9" s="335">
        <f>ROUND((J9/L9)*100,1)</f>
        <v>1.2</v>
      </c>
      <c r="L9" s="329">
        <f>B9+D9+F9+H9+J9</f>
        <v>131378263</v>
      </c>
    </row>
    <row r="10" spans="1:19" ht="42.75" customHeight="1" x14ac:dyDescent="0.25">
      <c r="A10" s="419" t="s">
        <v>598</v>
      </c>
      <c r="B10" s="240">
        <f>'9.sz.mell. módosított'!$F$66</f>
        <v>2368330</v>
      </c>
      <c r="C10" s="275">
        <f>ROUND(B10/L10*100,1)</f>
        <v>0.2</v>
      </c>
      <c r="D10" s="240">
        <f>'9.sz.mell. módosított'!F22+'9.sz.mell. módosított'!F31-D9</f>
        <v>1414750753</v>
      </c>
      <c r="E10" s="275">
        <f>ROUND(D10/L10*100,1)</f>
        <v>98.4</v>
      </c>
      <c r="F10" s="240">
        <f>'9.sz.mell. módosított'!F45+'9.sz.mell. módosított'!F57+'9.sz.mell. módosított'!F63</f>
        <v>142207495</v>
      </c>
      <c r="G10" s="275">
        <f>ROUND((F10/L10)*100,1)</f>
        <v>9.9</v>
      </c>
      <c r="H10" s="240">
        <f>-H9</f>
        <v>-128332519</v>
      </c>
      <c r="I10" s="275"/>
      <c r="J10" s="270">
        <f>'9.sz.mell. módosított'!$F$75</f>
        <v>6987604</v>
      </c>
      <c r="K10" s="336">
        <f>ROUND((J10/L10)*100,1)</f>
        <v>0.5</v>
      </c>
      <c r="L10" s="330">
        <f t="shared" ref="L10:L11" si="1">B10+D10+F10+H10+J10</f>
        <v>1437981663</v>
      </c>
    </row>
    <row r="11" spans="1:19" ht="65.25" customHeight="1" x14ac:dyDescent="0.25">
      <c r="A11" s="268" t="s">
        <v>373</v>
      </c>
      <c r="B11" s="269">
        <f>SUM(B9:B10)</f>
        <v>2968330</v>
      </c>
      <c r="C11" s="274">
        <f t="shared" ref="C11" si="2">ROUND(B11/L11*100,2)</f>
        <v>0.19</v>
      </c>
      <c r="D11" s="269">
        <f>SUM(D9:D10)</f>
        <v>1414750753</v>
      </c>
      <c r="E11" s="274">
        <f>ROUND(D11/L11*100,2)</f>
        <v>90.15</v>
      </c>
      <c r="F11" s="269">
        <f>SUM(F9:F10)</f>
        <v>143078239</v>
      </c>
      <c r="G11" s="274">
        <f t="shared" ref="G11" si="3">ROUND((F11/L11)*100,2)</f>
        <v>9.1199999999999992</v>
      </c>
      <c r="H11" s="269">
        <f>SUM(H9:H10)</f>
        <v>0</v>
      </c>
      <c r="I11" s="274">
        <f>ROUND((H11/L11)*100,2)</f>
        <v>0</v>
      </c>
      <c r="J11" s="269">
        <f>SUM(J9:J10)</f>
        <v>8562604</v>
      </c>
      <c r="K11" s="335">
        <f>ROUND((J11/L11)*100,2)</f>
        <v>0.55000000000000004</v>
      </c>
      <c r="L11" s="331">
        <f t="shared" si="1"/>
        <v>1569359926</v>
      </c>
    </row>
  </sheetData>
  <mergeCells count="9">
    <mergeCell ref="A1:L1"/>
    <mergeCell ref="O2:P2"/>
    <mergeCell ref="A4:A5"/>
    <mergeCell ref="F4:G4"/>
    <mergeCell ref="H4:I4"/>
    <mergeCell ref="L4:L5"/>
    <mergeCell ref="B4:C4"/>
    <mergeCell ref="D4:E4"/>
    <mergeCell ref="J4:K4"/>
  </mergeCells>
  <printOptions horizontalCentered="1"/>
  <pageMargins left="0.39370078740157483" right="0.39370078740157483" top="1.3779527559055118" bottom="0.98425196850393704" header="0.78740157480314965" footer="0.78740157480314965"/>
  <pageSetup paperSize="9" scale="76" orientation="landscape" r:id="rId1"/>
  <headerFooter alignWithMargins="0">
    <oddHeader>&amp;R&amp;"Times New Roman CE,Félkövér dőlt"&amp;11 7. melléklet a ...../2019. (....)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26"/>
  <sheetViews>
    <sheetView topLeftCell="A94" zoomScaleNormal="100" workbookViewId="0">
      <selection activeCell="F116" sqref="F116:F117"/>
    </sheetView>
  </sheetViews>
  <sheetFormatPr defaultRowHeight="12.75" x14ac:dyDescent="0.2"/>
  <cols>
    <col min="1" max="1" width="34.83203125" style="409" customWidth="1"/>
    <col min="2" max="6" width="16.5" style="409" customWidth="1"/>
    <col min="7" max="218" width="9.33203125" style="409"/>
    <col min="219" max="219" width="34.83203125" style="409" customWidth="1"/>
    <col min="220" max="223" width="16.5" style="409" customWidth="1"/>
    <col min="224" max="224" width="13.83203125" style="409" customWidth="1"/>
    <col min="225" max="474" width="9.33203125" style="409"/>
    <col min="475" max="475" width="34.83203125" style="409" customWidth="1"/>
    <col min="476" max="479" width="16.5" style="409" customWidth="1"/>
    <col min="480" max="480" width="13.83203125" style="409" customWidth="1"/>
    <col min="481" max="730" width="9.33203125" style="409"/>
    <col min="731" max="731" width="34.83203125" style="409" customWidth="1"/>
    <col min="732" max="735" width="16.5" style="409" customWidth="1"/>
    <col min="736" max="736" width="13.83203125" style="409" customWidth="1"/>
    <col min="737" max="986" width="9.33203125" style="409"/>
    <col min="987" max="987" width="34.83203125" style="409" customWidth="1"/>
    <col min="988" max="991" width="16.5" style="409" customWidth="1"/>
    <col min="992" max="992" width="13.83203125" style="409" customWidth="1"/>
    <col min="993" max="1242" width="9.33203125" style="409"/>
    <col min="1243" max="1243" width="34.83203125" style="409" customWidth="1"/>
    <col min="1244" max="1247" width="16.5" style="409" customWidth="1"/>
    <col min="1248" max="1248" width="13.83203125" style="409" customWidth="1"/>
    <col min="1249" max="1498" width="9.33203125" style="409"/>
    <col min="1499" max="1499" width="34.83203125" style="409" customWidth="1"/>
    <col min="1500" max="1503" width="16.5" style="409" customWidth="1"/>
    <col min="1504" max="1504" width="13.83203125" style="409" customWidth="1"/>
    <col min="1505" max="1754" width="9.33203125" style="409"/>
    <col min="1755" max="1755" width="34.83203125" style="409" customWidth="1"/>
    <col min="1756" max="1759" width="16.5" style="409" customWidth="1"/>
    <col min="1760" max="1760" width="13.83203125" style="409" customWidth="1"/>
    <col min="1761" max="2010" width="9.33203125" style="409"/>
    <col min="2011" max="2011" width="34.83203125" style="409" customWidth="1"/>
    <col min="2012" max="2015" width="16.5" style="409" customWidth="1"/>
    <col min="2016" max="2016" width="13.83203125" style="409" customWidth="1"/>
    <col min="2017" max="2266" width="9.33203125" style="409"/>
    <col min="2267" max="2267" width="34.83203125" style="409" customWidth="1"/>
    <col min="2268" max="2271" width="16.5" style="409" customWidth="1"/>
    <col min="2272" max="2272" width="13.83203125" style="409" customWidth="1"/>
    <col min="2273" max="2522" width="9.33203125" style="409"/>
    <col min="2523" max="2523" width="34.83203125" style="409" customWidth="1"/>
    <col min="2524" max="2527" width="16.5" style="409" customWidth="1"/>
    <col min="2528" max="2528" width="13.83203125" style="409" customWidth="1"/>
    <col min="2529" max="2778" width="9.33203125" style="409"/>
    <col min="2779" max="2779" width="34.83203125" style="409" customWidth="1"/>
    <col min="2780" max="2783" width="16.5" style="409" customWidth="1"/>
    <col min="2784" max="2784" width="13.83203125" style="409" customWidth="1"/>
    <col min="2785" max="3034" width="9.33203125" style="409"/>
    <col min="3035" max="3035" width="34.83203125" style="409" customWidth="1"/>
    <col min="3036" max="3039" width="16.5" style="409" customWidth="1"/>
    <col min="3040" max="3040" width="13.83203125" style="409" customWidth="1"/>
    <col min="3041" max="3290" width="9.33203125" style="409"/>
    <col min="3291" max="3291" width="34.83203125" style="409" customWidth="1"/>
    <col min="3292" max="3295" width="16.5" style="409" customWidth="1"/>
    <col min="3296" max="3296" width="13.83203125" style="409" customWidth="1"/>
    <col min="3297" max="3546" width="9.33203125" style="409"/>
    <col min="3547" max="3547" width="34.83203125" style="409" customWidth="1"/>
    <col min="3548" max="3551" width="16.5" style="409" customWidth="1"/>
    <col min="3552" max="3552" width="13.83203125" style="409" customWidth="1"/>
    <col min="3553" max="3802" width="9.33203125" style="409"/>
    <col min="3803" max="3803" width="34.83203125" style="409" customWidth="1"/>
    <col min="3804" max="3807" width="16.5" style="409" customWidth="1"/>
    <col min="3808" max="3808" width="13.83203125" style="409" customWidth="1"/>
    <col min="3809" max="4058" width="9.33203125" style="409"/>
    <col min="4059" max="4059" width="34.83203125" style="409" customWidth="1"/>
    <col min="4060" max="4063" width="16.5" style="409" customWidth="1"/>
    <col min="4064" max="4064" width="13.83203125" style="409" customWidth="1"/>
    <col min="4065" max="4314" width="9.33203125" style="409"/>
    <col min="4315" max="4315" width="34.83203125" style="409" customWidth="1"/>
    <col min="4316" max="4319" width="16.5" style="409" customWidth="1"/>
    <col min="4320" max="4320" width="13.83203125" style="409" customWidth="1"/>
    <col min="4321" max="4570" width="9.33203125" style="409"/>
    <col min="4571" max="4571" width="34.83203125" style="409" customWidth="1"/>
    <col min="4572" max="4575" width="16.5" style="409" customWidth="1"/>
    <col min="4576" max="4576" width="13.83203125" style="409" customWidth="1"/>
    <col min="4577" max="4826" width="9.33203125" style="409"/>
    <col min="4827" max="4827" width="34.83203125" style="409" customWidth="1"/>
    <col min="4828" max="4831" width="16.5" style="409" customWidth="1"/>
    <col min="4832" max="4832" width="13.83203125" style="409" customWidth="1"/>
    <col min="4833" max="5082" width="9.33203125" style="409"/>
    <col min="5083" max="5083" width="34.83203125" style="409" customWidth="1"/>
    <col min="5084" max="5087" width="16.5" style="409" customWidth="1"/>
    <col min="5088" max="5088" width="13.83203125" style="409" customWidth="1"/>
    <col min="5089" max="5338" width="9.33203125" style="409"/>
    <col min="5339" max="5339" width="34.83203125" style="409" customWidth="1"/>
    <col min="5340" max="5343" width="16.5" style="409" customWidth="1"/>
    <col min="5344" max="5344" width="13.83203125" style="409" customWidth="1"/>
    <col min="5345" max="5594" width="9.33203125" style="409"/>
    <col min="5595" max="5595" width="34.83203125" style="409" customWidth="1"/>
    <col min="5596" max="5599" width="16.5" style="409" customWidth="1"/>
    <col min="5600" max="5600" width="13.83203125" style="409" customWidth="1"/>
    <col min="5601" max="5850" width="9.33203125" style="409"/>
    <col min="5851" max="5851" width="34.83203125" style="409" customWidth="1"/>
    <col min="5852" max="5855" width="16.5" style="409" customWidth="1"/>
    <col min="5856" max="5856" width="13.83203125" style="409" customWidth="1"/>
    <col min="5857" max="6106" width="9.33203125" style="409"/>
    <col min="6107" max="6107" width="34.83203125" style="409" customWidth="1"/>
    <col min="6108" max="6111" width="16.5" style="409" customWidth="1"/>
    <col min="6112" max="6112" width="13.83203125" style="409" customWidth="1"/>
    <col min="6113" max="6362" width="9.33203125" style="409"/>
    <col min="6363" max="6363" width="34.83203125" style="409" customWidth="1"/>
    <col min="6364" max="6367" width="16.5" style="409" customWidth="1"/>
    <col min="6368" max="6368" width="13.83203125" style="409" customWidth="1"/>
    <col min="6369" max="6618" width="9.33203125" style="409"/>
    <col min="6619" max="6619" width="34.83203125" style="409" customWidth="1"/>
    <col min="6620" max="6623" width="16.5" style="409" customWidth="1"/>
    <col min="6624" max="6624" width="13.83203125" style="409" customWidth="1"/>
    <col min="6625" max="6874" width="9.33203125" style="409"/>
    <col min="6875" max="6875" width="34.83203125" style="409" customWidth="1"/>
    <col min="6876" max="6879" width="16.5" style="409" customWidth="1"/>
    <col min="6880" max="6880" width="13.83203125" style="409" customWidth="1"/>
    <col min="6881" max="7130" width="9.33203125" style="409"/>
    <col min="7131" max="7131" width="34.83203125" style="409" customWidth="1"/>
    <col min="7132" max="7135" width="16.5" style="409" customWidth="1"/>
    <col min="7136" max="7136" width="13.83203125" style="409" customWidth="1"/>
    <col min="7137" max="7386" width="9.33203125" style="409"/>
    <col min="7387" max="7387" width="34.83203125" style="409" customWidth="1"/>
    <col min="7388" max="7391" width="16.5" style="409" customWidth="1"/>
    <col min="7392" max="7392" width="13.83203125" style="409" customWidth="1"/>
    <col min="7393" max="7642" width="9.33203125" style="409"/>
    <col min="7643" max="7643" width="34.83203125" style="409" customWidth="1"/>
    <col min="7644" max="7647" width="16.5" style="409" customWidth="1"/>
    <col min="7648" max="7648" width="13.83203125" style="409" customWidth="1"/>
    <col min="7649" max="7898" width="9.33203125" style="409"/>
    <col min="7899" max="7899" width="34.83203125" style="409" customWidth="1"/>
    <col min="7900" max="7903" width="16.5" style="409" customWidth="1"/>
    <col min="7904" max="7904" width="13.83203125" style="409" customWidth="1"/>
    <col min="7905" max="8154" width="9.33203125" style="409"/>
    <col min="8155" max="8155" width="34.83203125" style="409" customWidth="1"/>
    <col min="8156" max="8159" width="16.5" style="409" customWidth="1"/>
    <col min="8160" max="8160" width="13.83203125" style="409" customWidth="1"/>
    <col min="8161" max="8410" width="9.33203125" style="409"/>
    <col min="8411" max="8411" width="34.83203125" style="409" customWidth="1"/>
    <col min="8412" max="8415" width="16.5" style="409" customWidth="1"/>
    <col min="8416" max="8416" width="13.83203125" style="409" customWidth="1"/>
    <col min="8417" max="8666" width="9.33203125" style="409"/>
    <col min="8667" max="8667" width="34.83203125" style="409" customWidth="1"/>
    <col min="8668" max="8671" width="16.5" style="409" customWidth="1"/>
    <col min="8672" max="8672" width="13.83203125" style="409" customWidth="1"/>
    <col min="8673" max="8922" width="9.33203125" style="409"/>
    <col min="8923" max="8923" width="34.83203125" style="409" customWidth="1"/>
    <col min="8924" max="8927" width="16.5" style="409" customWidth="1"/>
    <col min="8928" max="8928" width="13.83203125" style="409" customWidth="1"/>
    <col min="8929" max="9178" width="9.33203125" style="409"/>
    <col min="9179" max="9179" width="34.83203125" style="409" customWidth="1"/>
    <col min="9180" max="9183" width="16.5" style="409" customWidth="1"/>
    <col min="9184" max="9184" width="13.83203125" style="409" customWidth="1"/>
    <col min="9185" max="9434" width="9.33203125" style="409"/>
    <col min="9435" max="9435" width="34.83203125" style="409" customWidth="1"/>
    <col min="9436" max="9439" width="16.5" style="409" customWidth="1"/>
    <col min="9440" max="9440" width="13.83203125" style="409" customWidth="1"/>
    <col min="9441" max="9690" width="9.33203125" style="409"/>
    <col min="9691" max="9691" width="34.83203125" style="409" customWidth="1"/>
    <col min="9692" max="9695" width="16.5" style="409" customWidth="1"/>
    <col min="9696" max="9696" width="13.83203125" style="409" customWidth="1"/>
    <col min="9697" max="9946" width="9.33203125" style="409"/>
    <col min="9947" max="9947" width="34.83203125" style="409" customWidth="1"/>
    <col min="9948" max="9951" width="16.5" style="409" customWidth="1"/>
    <col min="9952" max="9952" width="13.83203125" style="409" customWidth="1"/>
    <col min="9953" max="10202" width="9.33203125" style="409"/>
    <col min="10203" max="10203" width="34.83203125" style="409" customWidth="1"/>
    <col min="10204" max="10207" width="16.5" style="409" customWidth="1"/>
    <col min="10208" max="10208" width="13.83203125" style="409" customWidth="1"/>
    <col min="10209" max="10458" width="9.33203125" style="409"/>
    <col min="10459" max="10459" width="34.83203125" style="409" customWidth="1"/>
    <col min="10460" max="10463" width="16.5" style="409" customWidth="1"/>
    <col min="10464" max="10464" width="13.83203125" style="409" customWidth="1"/>
    <col min="10465" max="10714" width="9.33203125" style="409"/>
    <col min="10715" max="10715" width="34.83203125" style="409" customWidth="1"/>
    <col min="10716" max="10719" width="16.5" style="409" customWidth="1"/>
    <col min="10720" max="10720" width="13.83203125" style="409" customWidth="1"/>
    <col min="10721" max="10970" width="9.33203125" style="409"/>
    <col min="10971" max="10971" width="34.83203125" style="409" customWidth="1"/>
    <col min="10972" max="10975" width="16.5" style="409" customWidth="1"/>
    <col min="10976" max="10976" width="13.83203125" style="409" customWidth="1"/>
    <col min="10977" max="11226" width="9.33203125" style="409"/>
    <col min="11227" max="11227" width="34.83203125" style="409" customWidth="1"/>
    <col min="11228" max="11231" width="16.5" style="409" customWidth="1"/>
    <col min="11232" max="11232" width="13.83203125" style="409" customWidth="1"/>
    <col min="11233" max="11482" width="9.33203125" style="409"/>
    <col min="11483" max="11483" width="34.83203125" style="409" customWidth="1"/>
    <col min="11484" max="11487" width="16.5" style="409" customWidth="1"/>
    <col min="11488" max="11488" width="13.83203125" style="409" customWidth="1"/>
    <col min="11489" max="11738" width="9.33203125" style="409"/>
    <col min="11739" max="11739" width="34.83203125" style="409" customWidth="1"/>
    <col min="11740" max="11743" width="16.5" style="409" customWidth="1"/>
    <col min="11744" max="11744" width="13.83203125" style="409" customWidth="1"/>
    <col min="11745" max="11994" width="9.33203125" style="409"/>
    <col min="11995" max="11995" width="34.83203125" style="409" customWidth="1"/>
    <col min="11996" max="11999" width="16.5" style="409" customWidth="1"/>
    <col min="12000" max="12000" width="13.83203125" style="409" customWidth="1"/>
    <col min="12001" max="12250" width="9.33203125" style="409"/>
    <col min="12251" max="12251" width="34.83203125" style="409" customWidth="1"/>
    <col min="12252" max="12255" width="16.5" style="409" customWidth="1"/>
    <col min="12256" max="12256" width="13.83203125" style="409" customWidth="1"/>
    <col min="12257" max="12506" width="9.33203125" style="409"/>
    <col min="12507" max="12507" width="34.83203125" style="409" customWidth="1"/>
    <col min="12508" max="12511" width="16.5" style="409" customWidth="1"/>
    <col min="12512" max="12512" width="13.83203125" style="409" customWidth="1"/>
    <col min="12513" max="12762" width="9.33203125" style="409"/>
    <col min="12763" max="12763" width="34.83203125" style="409" customWidth="1"/>
    <col min="12764" max="12767" width="16.5" style="409" customWidth="1"/>
    <col min="12768" max="12768" width="13.83203125" style="409" customWidth="1"/>
    <col min="12769" max="13018" width="9.33203125" style="409"/>
    <col min="13019" max="13019" width="34.83203125" style="409" customWidth="1"/>
    <col min="13020" max="13023" width="16.5" style="409" customWidth="1"/>
    <col min="13024" max="13024" width="13.83203125" style="409" customWidth="1"/>
    <col min="13025" max="13274" width="9.33203125" style="409"/>
    <col min="13275" max="13275" width="34.83203125" style="409" customWidth="1"/>
    <col min="13276" max="13279" width="16.5" style="409" customWidth="1"/>
    <col min="13280" max="13280" width="13.83203125" style="409" customWidth="1"/>
    <col min="13281" max="13530" width="9.33203125" style="409"/>
    <col min="13531" max="13531" width="34.83203125" style="409" customWidth="1"/>
    <col min="13532" max="13535" width="16.5" style="409" customWidth="1"/>
    <col min="13536" max="13536" width="13.83203125" style="409" customWidth="1"/>
    <col min="13537" max="13786" width="9.33203125" style="409"/>
    <col min="13787" max="13787" width="34.83203125" style="409" customWidth="1"/>
    <col min="13788" max="13791" width="16.5" style="409" customWidth="1"/>
    <col min="13792" max="13792" width="13.83203125" style="409" customWidth="1"/>
    <col min="13793" max="14042" width="9.33203125" style="409"/>
    <col min="14043" max="14043" width="34.83203125" style="409" customWidth="1"/>
    <col min="14044" max="14047" width="16.5" style="409" customWidth="1"/>
    <col min="14048" max="14048" width="13.83203125" style="409" customWidth="1"/>
    <col min="14049" max="14298" width="9.33203125" style="409"/>
    <col min="14299" max="14299" width="34.83203125" style="409" customWidth="1"/>
    <col min="14300" max="14303" width="16.5" style="409" customWidth="1"/>
    <col min="14304" max="14304" width="13.83203125" style="409" customWidth="1"/>
    <col min="14305" max="14554" width="9.33203125" style="409"/>
    <col min="14555" max="14555" width="34.83203125" style="409" customWidth="1"/>
    <col min="14556" max="14559" width="16.5" style="409" customWidth="1"/>
    <col min="14560" max="14560" width="13.83203125" style="409" customWidth="1"/>
    <col min="14561" max="14810" width="9.33203125" style="409"/>
    <col min="14811" max="14811" width="34.83203125" style="409" customWidth="1"/>
    <col min="14812" max="14815" width="16.5" style="409" customWidth="1"/>
    <col min="14816" max="14816" width="13.83203125" style="409" customWidth="1"/>
    <col min="14817" max="15066" width="9.33203125" style="409"/>
    <col min="15067" max="15067" width="34.83203125" style="409" customWidth="1"/>
    <col min="15068" max="15071" width="16.5" style="409" customWidth="1"/>
    <col min="15072" max="15072" width="13.83203125" style="409" customWidth="1"/>
    <col min="15073" max="15322" width="9.33203125" style="409"/>
    <col min="15323" max="15323" width="34.83203125" style="409" customWidth="1"/>
    <col min="15324" max="15327" width="16.5" style="409" customWidth="1"/>
    <col min="15328" max="15328" width="13.83203125" style="409" customWidth="1"/>
    <col min="15329" max="15578" width="9.33203125" style="409"/>
    <col min="15579" max="15579" width="34.83203125" style="409" customWidth="1"/>
    <col min="15580" max="15583" width="16.5" style="409" customWidth="1"/>
    <col min="15584" max="15584" width="13.83203125" style="409" customWidth="1"/>
    <col min="15585" max="15834" width="9.33203125" style="409"/>
    <col min="15835" max="15835" width="34.83203125" style="409" customWidth="1"/>
    <col min="15836" max="15839" width="16.5" style="409" customWidth="1"/>
    <col min="15840" max="15840" width="13.83203125" style="409" customWidth="1"/>
    <col min="15841" max="16090" width="9.33203125" style="409"/>
    <col min="16091" max="16091" width="34.83203125" style="409" customWidth="1"/>
    <col min="16092" max="16095" width="16.5" style="409" customWidth="1"/>
    <col min="16096" max="16096" width="13.83203125" style="409" customWidth="1"/>
    <col min="16097" max="16384" width="9.33203125" style="409"/>
  </cols>
  <sheetData>
    <row r="1" spans="1:6" ht="39.75" customHeight="1" x14ac:dyDescent="0.2">
      <c r="A1" s="1026" t="s">
        <v>599</v>
      </c>
      <c r="B1" s="1026"/>
      <c r="C1" s="1026"/>
      <c r="D1" s="1026"/>
      <c r="E1" s="1026"/>
      <c r="F1" s="1026"/>
    </row>
    <row r="2" spans="1:6" ht="16.5" customHeight="1" x14ac:dyDescent="0.25">
      <c r="A2" s="40"/>
      <c r="B2" s="1027"/>
      <c r="C2" s="1027"/>
      <c r="D2" s="41"/>
      <c r="E2" s="41"/>
      <c r="F2" s="41"/>
    </row>
    <row r="3" spans="1:6" ht="15.75" customHeight="1" x14ac:dyDescent="0.2">
      <c r="A3" s="42" t="s">
        <v>374</v>
      </c>
      <c r="B3" s="409" t="s">
        <v>641</v>
      </c>
      <c r="C3" s="43"/>
      <c r="D3" s="43"/>
    </row>
    <row r="4" spans="1:6" ht="15" customHeight="1" x14ac:dyDescent="0.2">
      <c r="A4" s="42" t="s">
        <v>375</v>
      </c>
      <c r="B4" s="1022" t="s">
        <v>642</v>
      </c>
      <c r="C4" s="1022"/>
      <c r="D4" s="1022"/>
      <c r="E4" s="1022"/>
      <c r="F4" s="1022"/>
    </row>
    <row r="5" spans="1:6" ht="15.75" x14ac:dyDescent="0.2">
      <c r="A5" s="42" t="s">
        <v>518</v>
      </c>
      <c r="B5" s="1023">
        <v>102118337</v>
      </c>
      <c r="C5" s="1023"/>
      <c r="D5" s="194"/>
      <c r="E5" s="469"/>
      <c r="F5" s="466"/>
    </row>
    <row r="6" spans="1:6" ht="25.5" x14ac:dyDescent="0.2">
      <c r="A6" s="468" t="s">
        <v>707</v>
      </c>
      <c r="B6" s="469">
        <f>1387222</f>
        <v>1387222</v>
      </c>
      <c r="C6" s="469"/>
      <c r="D6" s="194"/>
      <c r="E6" s="469"/>
      <c r="F6" s="466"/>
    </row>
    <row r="7" spans="1:6" ht="15.75" customHeight="1" x14ac:dyDescent="0.2">
      <c r="A7" s="42" t="s">
        <v>517</v>
      </c>
      <c r="B7" s="1023"/>
      <c r="C7" s="1023"/>
      <c r="D7" s="1023"/>
      <c r="E7" s="77">
        <f>B5+B6</f>
        <v>103505559</v>
      </c>
      <c r="F7" s="466" t="s">
        <v>351</v>
      </c>
    </row>
    <row r="8" spans="1:6" ht="15.75" x14ac:dyDescent="0.2">
      <c r="A8" s="42"/>
      <c r="B8" s="1023"/>
      <c r="C8" s="1023"/>
      <c r="D8" s="1023"/>
      <c r="E8" s="77"/>
      <c r="F8" s="466" t="s">
        <v>351</v>
      </c>
    </row>
    <row r="9" spans="1:6" ht="15.75" x14ac:dyDescent="0.2">
      <c r="A9" s="42" t="s">
        <v>376</v>
      </c>
      <c r="B9" s="1024">
        <v>0.95</v>
      </c>
      <c r="C9" s="1024"/>
      <c r="D9" s="470"/>
      <c r="E9" s="470"/>
      <c r="F9" s="466"/>
    </row>
    <row r="10" spans="1:6" ht="15.75" x14ac:dyDescent="0.2">
      <c r="A10" s="42" t="s">
        <v>377</v>
      </c>
      <c r="B10" s="1020" t="s">
        <v>485</v>
      </c>
      <c r="C10" s="1021"/>
      <c r="D10" s="467"/>
      <c r="E10" s="467"/>
      <c r="F10" s="466"/>
    </row>
    <row r="11" spans="1:6" ht="15.75" x14ac:dyDescent="0.2">
      <c r="A11" s="42" t="s">
        <v>378</v>
      </c>
      <c r="B11" s="1020" t="s">
        <v>486</v>
      </c>
      <c r="C11" s="1021"/>
      <c r="D11" s="467"/>
      <c r="E11" s="467"/>
      <c r="F11" s="466"/>
    </row>
    <row r="12" spans="1:6" x14ac:dyDescent="0.2">
      <c r="A12" s="44"/>
      <c r="B12" s="45"/>
      <c r="C12" s="45"/>
      <c r="D12" s="45"/>
      <c r="E12" s="45"/>
      <c r="F12" s="46" t="s">
        <v>365</v>
      </c>
    </row>
    <row r="13" spans="1:6" ht="38.25" x14ac:dyDescent="0.2">
      <c r="A13" s="47" t="s">
        <v>258</v>
      </c>
      <c r="B13" s="48" t="s">
        <v>379</v>
      </c>
      <c r="C13" s="49" t="s">
        <v>380</v>
      </c>
      <c r="D13" s="49" t="s">
        <v>514</v>
      </c>
      <c r="E13" s="49" t="s">
        <v>594</v>
      </c>
      <c r="F13" s="50" t="s">
        <v>360</v>
      </c>
    </row>
    <row r="14" spans="1:6" x14ac:dyDescent="0.2">
      <c r="A14" s="51" t="s">
        <v>381</v>
      </c>
      <c r="B14" s="479"/>
      <c r="C14" s="480">
        <f>SUM(C16:C21)</f>
        <v>0</v>
      </c>
      <c r="D14" s="480">
        <f>SUM(D15:D21)</f>
        <v>103505559</v>
      </c>
      <c r="E14" s="480"/>
      <c r="F14" s="481">
        <f>SUM(C14:E14)</f>
        <v>103505559</v>
      </c>
    </row>
    <row r="15" spans="1:6" x14ac:dyDescent="0.2">
      <c r="A15" s="52" t="s">
        <v>382</v>
      </c>
      <c r="B15" s="53"/>
      <c r="C15" s="53"/>
      <c r="D15" s="53"/>
      <c r="E15" s="53"/>
      <c r="F15" s="54">
        <f>SUM(B15:E15)</f>
        <v>0</v>
      </c>
    </row>
    <row r="16" spans="1:6" x14ac:dyDescent="0.2">
      <c r="A16" s="55" t="s">
        <v>371</v>
      </c>
      <c r="B16" s="56"/>
      <c r="C16" s="56"/>
      <c r="D16" s="57">
        <f>B5-D17-D18</f>
        <v>48890280</v>
      </c>
      <c r="E16" s="57"/>
      <c r="F16" s="58">
        <f>SUM(B16:E16)</f>
        <v>48890280</v>
      </c>
    </row>
    <row r="17" spans="1:6" ht="15" customHeight="1" x14ac:dyDescent="0.2">
      <c r="A17" s="59" t="s">
        <v>383</v>
      </c>
      <c r="B17" s="60"/>
      <c r="C17" s="60"/>
      <c r="D17" s="61">
        <v>48365279</v>
      </c>
      <c r="E17" s="61"/>
      <c r="F17" s="58">
        <f t="shared" ref="F17:F21" si="0">SUM(B17:E17)</f>
        <v>48365279</v>
      </c>
    </row>
    <row r="18" spans="1:6" ht="25.5" x14ac:dyDescent="0.2">
      <c r="A18" s="59" t="s">
        <v>515</v>
      </c>
      <c r="B18" s="60" t="s">
        <v>643</v>
      </c>
      <c r="C18" s="60">
        <v>0</v>
      </c>
      <c r="D18" s="61">
        <v>4862778</v>
      </c>
      <c r="E18" s="61"/>
      <c r="F18" s="58">
        <f t="shared" si="0"/>
        <v>4862778</v>
      </c>
    </row>
    <row r="19" spans="1:6" ht="25.5" x14ac:dyDescent="0.2">
      <c r="A19" s="59" t="s">
        <v>516</v>
      </c>
      <c r="B19" s="60" t="s">
        <v>643</v>
      </c>
      <c r="C19" s="60"/>
      <c r="D19" s="61">
        <v>1387222</v>
      </c>
      <c r="E19" s="61"/>
      <c r="F19" s="58">
        <f t="shared" si="0"/>
        <v>1387222</v>
      </c>
    </row>
    <row r="20" spans="1:6" x14ac:dyDescent="0.2">
      <c r="A20" s="59" t="s">
        <v>384</v>
      </c>
      <c r="B20" s="60"/>
      <c r="C20" s="60"/>
      <c r="D20" s="61"/>
      <c r="E20" s="61"/>
      <c r="F20" s="58">
        <f t="shared" si="0"/>
        <v>0</v>
      </c>
    </row>
    <row r="21" spans="1:6" x14ac:dyDescent="0.2">
      <c r="A21" s="63" t="s">
        <v>385</v>
      </c>
      <c r="B21" s="64"/>
      <c r="C21" s="64"/>
      <c r="D21" s="65"/>
      <c r="E21" s="65"/>
      <c r="F21" s="58">
        <f t="shared" si="0"/>
        <v>0</v>
      </c>
    </row>
    <row r="22" spans="1:6" x14ac:dyDescent="0.2">
      <c r="A22" s="324"/>
      <c r="B22" s="66"/>
      <c r="C22" s="66"/>
      <c r="D22" s="66"/>
      <c r="E22" s="66"/>
      <c r="F22" s="325"/>
    </row>
    <row r="23" spans="1:6" x14ac:dyDescent="0.2">
      <c r="A23" s="67" t="s">
        <v>386</v>
      </c>
      <c r="B23" s="482"/>
      <c r="C23" s="482">
        <f>SUM(C25:C30)</f>
        <v>0</v>
      </c>
      <c r="D23" s="482">
        <f t="shared" ref="D23:E23" si="1">SUM(D25:D30)</f>
        <v>103505559</v>
      </c>
      <c r="E23" s="482">
        <f t="shared" si="1"/>
        <v>0</v>
      </c>
      <c r="F23" s="483">
        <f>SUM(F25:F30)</f>
        <v>103505559</v>
      </c>
    </row>
    <row r="24" spans="1:6" x14ac:dyDescent="0.2">
      <c r="A24" s="52" t="s">
        <v>382</v>
      </c>
      <c r="B24" s="53"/>
      <c r="C24" s="53"/>
      <c r="D24" s="53"/>
      <c r="E24" s="53"/>
      <c r="F24" s="54">
        <f t="shared" ref="F24:F30" si="2">SUM(B24:E24)</f>
        <v>0</v>
      </c>
    </row>
    <row r="25" spans="1:6" x14ac:dyDescent="0.2">
      <c r="A25" s="59" t="s">
        <v>387</v>
      </c>
      <c r="B25" s="68"/>
      <c r="C25" s="68"/>
      <c r="D25" s="68"/>
      <c r="E25" s="68"/>
      <c r="F25" s="62">
        <f t="shared" si="2"/>
        <v>0</v>
      </c>
    </row>
    <row r="26" spans="1:6" ht="25.5" x14ac:dyDescent="0.2">
      <c r="A26" s="59" t="s">
        <v>197</v>
      </c>
      <c r="B26" s="68"/>
      <c r="C26" s="68"/>
      <c r="D26" s="68"/>
      <c r="E26" s="68"/>
      <c r="F26" s="62">
        <f t="shared" si="2"/>
        <v>0</v>
      </c>
    </row>
    <row r="27" spans="1:6" x14ac:dyDescent="0.2">
      <c r="A27" s="59" t="s">
        <v>388</v>
      </c>
      <c r="B27" s="68"/>
      <c r="C27" s="68"/>
      <c r="D27" s="69">
        <v>11196973</v>
      </c>
      <c r="E27" s="69"/>
      <c r="F27" s="62">
        <f t="shared" si="2"/>
        <v>11196973</v>
      </c>
    </row>
    <row r="28" spans="1:6" x14ac:dyDescent="0.2">
      <c r="A28" s="59" t="s">
        <v>389</v>
      </c>
      <c r="B28" s="68"/>
      <c r="C28" s="68"/>
      <c r="D28" s="69">
        <v>92308586</v>
      </c>
      <c r="E28" s="69"/>
      <c r="F28" s="62">
        <f t="shared" si="2"/>
        <v>92308586</v>
      </c>
    </row>
    <row r="29" spans="1:6" x14ac:dyDescent="0.2">
      <c r="A29" s="59" t="s">
        <v>390</v>
      </c>
      <c r="B29" s="68"/>
      <c r="C29" s="68"/>
      <c r="D29" s="69"/>
      <c r="E29" s="69"/>
      <c r="F29" s="62">
        <f t="shared" si="2"/>
        <v>0</v>
      </c>
    </row>
    <row r="30" spans="1:6" x14ac:dyDescent="0.2">
      <c r="A30" s="63" t="s">
        <v>226</v>
      </c>
      <c r="B30" s="70"/>
      <c r="C30" s="70"/>
      <c r="D30" s="71"/>
      <c r="E30" s="71"/>
      <c r="F30" s="62">
        <f t="shared" si="2"/>
        <v>0</v>
      </c>
    </row>
    <row r="31" spans="1:6" ht="27" x14ac:dyDescent="0.2">
      <c r="A31" s="195" t="s">
        <v>391</v>
      </c>
      <c r="B31" s="72">
        <f>SUM(B16:B18)</f>
        <v>0</v>
      </c>
      <c r="C31" s="72">
        <f>SUM(C16:C18)</f>
        <v>0</v>
      </c>
      <c r="D31" s="72">
        <f>SUM(D16:D18)</f>
        <v>102118337</v>
      </c>
      <c r="E31" s="72">
        <f>SUM(E16:E18)</f>
        <v>0</v>
      </c>
      <c r="F31" s="326">
        <f>SUM(F16:F18)</f>
        <v>102118337</v>
      </c>
    </row>
    <row r="32" spans="1:6" ht="27" x14ac:dyDescent="0.2">
      <c r="A32" s="195" t="s">
        <v>392</v>
      </c>
      <c r="B32" s="72">
        <f>SUM(B19)</f>
        <v>0</v>
      </c>
      <c r="C32" s="72">
        <f>SUM(C19)</f>
        <v>0</v>
      </c>
      <c r="D32" s="73">
        <f>D23-D31</f>
        <v>1387222</v>
      </c>
      <c r="E32" s="73"/>
      <c r="F32" s="74">
        <f>SUM(D32:E32)</f>
        <v>1387222</v>
      </c>
    </row>
    <row r="33" spans="1:6" x14ac:dyDescent="0.2">
      <c r="A33" s="43"/>
      <c r="B33" s="43"/>
      <c r="C33" s="43"/>
      <c r="D33" s="43"/>
    </row>
    <row r="34" spans="1:6" x14ac:dyDescent="0.2">
      <c r="A34" s="43"/>
      <c r="B34" s="43"/>
      <c r="C34" s="43"/>
      <c r="D34" s="43"/>
    </row>
    <row r="35" spans="1:6" x14ac:dyDescent="0.2">
      <c r="A35" s="42" t="s">
        <v>374</v>
      </c>
      <c r="B35" s="409" t="s">
        <v>644</v>
      </c>
    </row>
    <row r="36" spans="1:6" ht="12.75" customHeight="1" x14ac:dyDescent="0.2">
      <c r="A36" s="42" t="s">
        <v>375</v>
      </c>
      <c r="B36" s="1022" t="s">
        <v>645</v>
      </c>
      <c r="C36" s="1022"/>
      <c r="D36" s="1022"/>
      <c r="E36" s="1022"/>
      <c r="F36" s="1022"/>
    </row>
    <row r="37" spans="1:6" ht="15.75" x14ac:dyDescent="0.2">
      <c r="A37" s="42" t="s">
        <v>518</v>
      </c>
      <c r="B37" s="1023" t="s">
        <v>706</v>
      </c>
      <c r="C37" s="1023"/>
      <c r="D37" s="194"/>
      <c r="E37" s="469"/>
      <c r="F37" s="466"/>
    </row>
    <row r="38" spans="1:6" ht="15.75" x14ac:dyDescent="0.2">
      <c r="A38" s="42" t="s">
        <v>517</v>
      </c>
      <c r="B38" s="1023"/>
      <c r="C38" s="1023"/>
      <c r="D38" s="1023"/>
      <c r="E38" s="77">
        <v>14814486</v>
      </c>
      <c r="F38" s="466" t="s">
        <v>351</v>
      </c>
    </row>
    <row r="39" spans="1:6" ht="15.75" x14ac:dyDescent="0.2">
      <c r="A39" s="42"/>
      <c r="B39" s="1023"/>
      <c r="C39" s="1023"/>
      <c r="D39" s="1023"/>
      <c r="E39" s="77"/>
      <c r="F39" s="466" t="s">
        <v>351</v>
      </c>
    </row>
    <row r="40" spans="1:6" ht="15.75" x14ac:dyDescent="0.2">
      <c r="A40" s="42" t="s">
        <v>376</v>
      </c>
      <c r="B40" s="1024">
        <v>1</v>
      </c>
      <c r="C40" s="1024"/>
      <c r="D40" s="470"/>
      <c r="E40" s="470"/>
      <c r="F40" s="466"/>
    </row>
    <row r="41" spans="1:6" ht="15.75" x14ac:dyDescent="0.2">
      <c r="A41" s="42" t="s">
        <v>377</v>
      </c>
      <c r="B41" s="1020" t="s">
        <v>484</v>
      </c>
      <c r="C41" s="1021"/>
      <c r="D41" s="467"/>
      <c r="E41" s="467"/>
      <c r="F41" s="466"/>
    </row>
    <row r="42" spans="1:6" ht="15.75" x14ac:dyDescent="0.2">
      <c r="A42" s="42" t="s">
        <v>378</v>
      </c>
      <c r="B42" s="1020" t="s">
        <v>485</v>
      </c>
      <c r="C42" s="1021"/>
      <c r="D42" s="467"/>
      <c r="E42" s="467"/>
      <c r="F42" s="466"/>
    </row>
    <row r="43" spans="1:6" x14ac:dyDescent="0.2">
      <c r="A43" s="44"/>
      <c r="B43" s="45"/>
      <c r="C43" s="45"/>
      <c r="D43" s="45"/>
      <c r="E43" s="45"/>
      <c r="F43" s="46" t="s">
        <v>365</v>
      </c>
    </row>
    <row r="44" spans="1:6" ht="38.25" x14ac:dyDescent="0.2">
      <c r="A44" s="47" t="s">
        <v>258</v>
      </c>
      <c r="B44" s="48" t="s">
        <v>379</v>
      </c>
      <c r="C44" s="49" t="s">
        <v>380</v>
      </c>
      <c r="D44" s="49" t="s">
        <v>514</v>
      </c>
      <c r="E44" s="49" t="s">
        <v>594</v>
      </c>
      <c r="F44" s="50" t="s">
        <v>360</v>
      </c>
    </row>
    <row r="45" spans="1:6" x14ac:dyDescent="0.2">
      <c r="A45" s="51" t="s">
        <v>381</v>
      </c>
      <c r="B45" s="480">
        <f>SUM(B47:B52)</f>
        <v>0</v>
      </c>
      <c r="C45" s="480">
        <f>SUM(C47:C52)</f>
        <v>14814486</v>
      </c>
      <c r="D45" s="480"/>
      <c r="E45" s="480"/>
      <c r="F45" s="481">
        <f>SUM(B45:C45)</f>
        <v>14814486</v>
      </c>
    </row>
    <row r="46" spans="1:6" x14ac:dyDescent="0.2">
      <c r="A46" s="52" t="s">
        <v>382</v>
      </c>
      <c r="B46" s="53"/>
      <c r="C46" s="53"/>
      <c r="D46" s="53"/>
      <c r="E46" s="53"/>
      <c r="F46" s="54">
        <f>SUM(B46:E46)</f>
        <v>0</v>
      </c>
    </row>
    <row r="47" spans="1:6" x14ac:dyDescent="0.2">
      <c r="A47" s="55" t="s">
        <v>371</v>
      </c>
      <c r="B47" s="56"/>
      <c r="C47" s="56"/>
      <c r="D47" s="57"/>
      <c r="E47" s="57"/>
      <c r="F47" s="58">
        <f t="shared" ref="F47:F52" si="3">SUM(B47:E47)</f>
        <v>0</v>
      </c>
    </row>
    <row r="48" spans="1:6" x14ac:dyDescent="0.2">
      <c r="A48" s="59" t="s">
        <v>383</v>
      </c>
      <c r="C48" s="60">
        <v>14814486</v>
      </c>
      <c r="D48" s="61"/>
      <c r="E48" s="61"/>
      <c r="F48" s="58">
        <f>SUM(C48:E48)</f>
        <v>14814486</v>
      </c>
    </row>
    <row r="49" spans="1:6" ht="25.5" x14ac:dyDescent="0.2">
      <c r="A49" s="59" t="s">
        <v>515</v>
      </c>
      <c r="B49" s="60" t="s">
        <v>643</v>
      </c>
      <c r="C49" s="60"/>
      <c r="D49" s="61"/>
      <c r="E49" s="61"/>
      <c r="F49" s="58">
        <f t="shared" si="3"/>
        <v>0</v>
      </c>
    </row>
    <row r="50" spans="1:6" ht="25.5" x14ac:dyDescent="0.2">
      <c r="A50" s="59" t="s">
        <v>516</v>
      </c>
      <c r="B50" s="60" t="s">
        <v>643</v>
      </c>
      <c r="C50" s="60"/>
      <c r="D50" s="61"/>
      <c r="E50" s="61"/>
      <c r="F50" s="58">
        <f t="shared" si="3"/>
        <v>0</v>
      </c>
    </row>
    <row r="51" spans="1:6" x14ac:dyDescent="0.2">
      <c r="A51" s="59" t="s">
        <v>384</v>
      </c>
      <c r="B51" s="60"/>
      <c r="C51" s="60"/>
      <c r="D51" s="61"/>
      <c r="E51" s="61"/>
      <c r="F51" s="58">
        <f t="shared" si="3"/>
        <v>0</v>
      </c>
    </row>
    <row r="52" spans="1:6" x14ac:dyDescent="0.2">
      <c r="A52" s="63" t="s">
        <v>385</v>
      </c>
      <c r="B52" s="64"/>
      <c r="C52" s="64"/>
      <c r="D52" s="65"/>
      <c r="E52" s="65"/>
      <c r="F52" s="58">
        <f t="shared" si="3"/>
        <v>0</v>
      </c>
    </row>
    <row r="53" spans="1:6" x14ac:dyDescent="0.2">
      <c r="A53" s="324"/>
      <c r="B53" s="66"/>
      <c r="C53" s="66"/>
      <c r="D53" s="66"/>
      <c r="E53" s="66"/>
      <c r="F53" s="325"/>
    </row>
    <row r="54" spans="1:6" x14ac:dyDescent="0.2">
      <c r="A54" s="67" t="s">
        <v>386</v>
      </c>
      <c r="B54" s="482"/>
      <c r="C54" s="482">
        <f>SUM(C56:C61)</f>
        <v>3163618</v>
      </c>
      <c r="D54" s="482">
        <f>SUM(D56:D61)</f>
        <v>10888868</v>
      </c>
      <c r="E54" s="482">
        <f t="shared" ref="E54" si="4">SUM(E56:E61)</f>
        <v>0</v>
      </c>
      <c r="F54" s="483">
        <f>SUM(F56:F61)</f>
        <v>14814486</v>
      </c>
    </row>
    <row r="55" spans="1:6" x14ac:dyDescent="0.2">
      <c r="A55" s="52" t="s">
        <v>382</v>
      </c>
      <c r="B55" s="53"/>
      <c r="C55" s="53"/>
      <c r="D55" s="53"/>
      <c r="E55" s="53"/>
      <c r="F55" s="54">
        <f t="shared" ref="F55:F61" si="5">SUM(B55:E55)</f>
        <v>0</v>
      </c>
    </row>
    <row r="56" spans="1:6" x14ac:dyDescent="0.2">
      <c r="A56" s="59" t="s">
        <v>387</v>
      </c>
      <c r="B56" s="68"/>
      <c r="C56" s="68"/>
      <c r="D56" s="68"/>
      <c r="E56" s="68"/>
      <c r="F56" s="62">
        <f t="shared" si="5"/>
        <v>0</v>
      </c>
    </row>
    <row r="57" spans="1:6" ht="25.5" x14ac:dyDescent="0.2">
      <c r="A57" s="59" t="s">
        <v>197</v>
      </c>
      <c r="B57" s="68"/>
      <c r="C57" s="68"/>
      <c r="D57" s="68"/>
      <c r="E57" s="68"/>
      <c r="F57" s="62">
        <f t="shared" si="5"/>
        <v>0</v>
      </c>
    </row>
    <row r="58" spans="1:6" x14ac:dyDescent="0.2">
      <c r="A58" s="59" t="s">
        <v>388</v>
      </c>
      <c r="B58" s="68">
        <v>762000</v>
      </c>
      <c r="C58" s="68"/>
      <c r="D58" s="69">
        <v>984700</v>
      </c>
      <c r="E58" s="69"/>
      <c r="F58" s="62">
        <f t="shared" si="5"/>
        <v>1746700</v>
      </c>
    </row>
    <row r="59" spans="1:6" x14ac:dyDescent="0.2">
      <c r="A59" s="59" t="s">
        <v>389</v>
      </c>
      <c r="B59" s="68"/>
      <c r="C59" s="68">
        <v>137400</v>
      </c>
      <c r="D59" s="69"/>
      <c r="E59" s="69"/>
      <c r="F59" s="62">
        <f t="shared" si="5"/>
        <v>137400</v>
      </c>
    </row>
    <row r="60" spans="1:6" x14ac:dyDescent="0.2">
      <c r="A60" s="59" t="s">
        <v>390</v>
      </c>
      <c r="B60" s="68"/>
      <c r="C60" s="68">
        <v>3026218</v>
      </c>
      <c r="D60" s="69">
        <f>C62-C59-B58-D58-C60</f>
        <v>9904168</v>
      </c>
      <c r="E60" s="69"/>
      <c r="F60" s="62">
        <f t="shared" si="5"/>
        <v>12930386</v>
      </c>
    </row>
    <row r="61" spans="1:6" x14ac:dyDescent="0.2">
      <c r="A61" s="63" t="s">
        <v>226</v>
      </c>
      <c r="B61" s="70"/>
      <c r="C61" s="70"/>
      <c r="D61" s="71"/>
      <c r="E61" s="71"/>
      <c r="F61" s="62">
        <f t="shared" si="5"/>
        <v>0</v>
      </c>
    </row>
    <row r="62" spans="1:6" ht="27" x14ac:dyDescent="0.2">
      <c r="A62" s="195" t="s">
        <v>391</v>
      </c>
      <c r="B62" s="72">
        <f>SUM(B47:B49)</f>
        <v>0</v>
      </c>
      <c r="C62" s="72">
        <f>SUM(C47:C49)</f>
        <v>14814486</v>
      </c>
      <c r="D62" s="72">
        <f t="shared" ref="D62:E62" si="6">SUM(D47:D49)</f>
        <v>0</v>
      </c>
      <c r="E62" s="72">
        <f t="shared" si="6"/>
        <v>0</v>
      </c>
      <c r="F62" s="326">
        <f>SUM(F47:F49)</f>
        <v>14814486</v>
      </c>
    </row>
    <row r="63" spans="1:6" ht="27" x14ac:dyDescent="0.2">
      <c r="A63" s="195" t="s">
        <v>392</v>
      </c>
      <c r="B63" s="72">
        <f>SUM(B50)</f>
        <v>0</v>
      </c>
      <c r="C63" s="72">
        <f>SUM(C50)</f>
        <v>0</v>
      </c>
      <c r="D63" s="73"/>
      <c r="E63" s="73"/>
      <c r="F63" s="74">
        <f>SUM(B63:C63)</f>
        <v>0</v>
      </c>
    </row>
    <row r="64" spans="1:6" ht="15" x14ac:dyDescent="0.2">
      <c r="A64" s="75"/>
      <c r="B64" s="76"/>
      <c r="C64" s="76"/>
      <c r="D64" s="76"/>
      <c r="E64" s="76"/>
      <c r="F64" s="484"/>
    </row>
    <row r="66" spans="1:6" x14ac:dyDescent="0.2">
      <c r="A66" s="42" t="s">
        <v>374</v>
      </c>
      <c r="B66" s="409" t="s">
        <v>646</v>
      </c>
    </row>
    <row r="67" spans="1:6" ht="12.75" customHeight="1" x14ac:dyDescent="0.2">
      <c r="A67" s="42" t="s">
        <v>375</v>
      </c>
      <c r="B67" s="1022" t="s">
        <v>647</v>
      </c>
      <c r="C67" s="1022"/>
      <c r="D67" s="1022"/>
      <c r="E67" s="1022"/>
      <c r="F67" s="1022"/>
    </row>
    <row r="68" spans="1:6" ht="15.75" x14ac:dyDescent="0.2">
      <c r="A68" s="42" t="s">
        <v>518</v>
      </c>
      <c r="B68" s="1023">
        <v>42164000</v>
      </c>
      <c r="C68" s="1023"/>
      <c r="D68" s="194"/>
      <c r="E68" s="469"/>
      <c r="F68" s="466"/>
    </row>
    <row r="69" spans="1:6" ht="25.5" x14ac:dyDescent="0.2">
      <c r="A69" s="468" t="s">
        <v>707</v>
      </c>
      <c r="B69" s="469">
        <f>1900000+250000+700000+200000</f>
        <v>3050000</v>
      </c>
      <c r="C69" s="469"/>
      <c r="D69" s="194"/>
      <c r="E69" s="469"/>
      <c r="F69" s="466"/>
    </row>
    <row r="70" spans="1:6" ht="15.75" x14ac:dyDescent="0.2">
      <c r="A70" s="42" t="s">
        <v>517</v>
      </c>
      <c r="B70" s="465"/>
      <c r="C70" s="465"/>
      <c r="D70" s="1025">
        <f>41338500+825500+B69</f>
        <v>45214000</v>
      </c>
      <c r="E70" s="1025"/>
      <c r="F70" s="466" t="s">
        <v>351</v>
      </c>
    </row>
    <row r="71" spans="1:6" ht="15.75" x14ac:dyDescent="0.2">
      <c r="A71" s="42"/>
      <c r="B71" s="1023"/>
      <c r="C71" s="1023"/>
      <c r="D71" s="1023"/>
      <c r="E71" s="77"/>
      <c r="F71" s="466" t="s">
        <v>351</v>
      </c>
    </row>
    <row r="72" spans="1:6" ht="15.75" x14ac:dyDescent="0.2">
      <c r="A72" s="42" t="s">
        <v>376</v>
      </c>
      <c r="B72" s="1024">
        <v>1</v>
      </c>
      <c r="C72" s="1024"/>
      <c r="D72" s="470"/>
      <c r="E72" s="470"/>
      <c r="F72" s="466"/>
    </row>
    <row r="73" spans="1:6" ht="15.75" x14ac:dyDescent="0.2">
      <c r="A73" s="42" t="s">
        <v>377</v>
      </c>
      <c r="B73" s="1020" t="s">
        <v>484</v>
      </c>
      <c r="C73" s="1021"/>
      <c r="D73" s="467"/>
      <c r="E73" s="467"/>
      <c r="F73" s="466"/>
    </row>
    <row r="74" spans="1:6" ht="15.75" x14ac:dyDescent="0.2">
      <c r="A74" s="42" t="s">
        <v>378</v>
      </c>
      <c r="B74" s="1020" t="s">
        <v>485</v>
      </c>
      <c r="C74" s="1021"/>
      <c r="D74" s="467"/>
      <c r="E74" s="467"/>
      <c r="F74" s="466"/>
    </row>
    <row r="75" spans="1:6" x14ac:dyDescent="0.2">
      <c r="A75" s="44"/>
      <c r="B75" s="45"/>
      <c r="C75" s="45"/>
      <c r="D75" s="45"/>
      <c r="E75" s="45"/>
      <c r="F75" s="46" t="s">
        <v>365</v>
      </c>
    </row>
    <row r="76" spans="1:6" ht="38.25" x14ac:dyDescent="0.2">
      <c r="A76" s="47" t="s">
        <v>258</v>
      </c>
      <c r="B76" s="48" t="s">
        <v>379</v>
      </c>
      <c r="C76" s="49" t="s">
        <v>380</v>
      </c>
      <c r="D76" s="49" t="s">
        <v>514</v>
      </c>
      <c r="E76" s="49" t="s">
        <v>594</v>
      </c>
      <c r="F76" s="50" t="s">
        <v>360</v>
      </c>
    </row>
    <row r="77" spans="1:6" x14ac:dyDescent="0.2">
      <c r="A77" s="51" t="s">
        <v>381</v>
      </c>
      <c r="B77" s="479">
        <f>SUM(B79:B84)</f>
        <v>41338500</v>
      </c>
      <c r="C77" s="479">
        <f t="shared" ref="C77:E77" si="7">SUM(C79:C84)</f>
        <v>0</v>
      </c>
      <c r="D77" s="479">
        <f t="shared" si="7"/>
        <v>3875500</v>
      </c>
      <c r="E77" s="479">
        <f t="shared" si="7"/>
        <v>0</v>
      </c>
      <c r="F77" s="481">
        <f>SUM(B77:E77)</f>
        <v>45214000</v>
      </c>
    </row>
    <row r="78" spans="1:6" x14ac:dyDescent="0.2">
      <c r="A78" s="52" t="s">
        <v>382</v>
      </c>
      <c r="B78" s="53"/>
      <c r="C78" s="53"/>
      <c r="D78" s="53"/>
      <c r="E78" s="53"/>
      <c r="F78" s="54">
        <f>SUM(B78:E78)</f>
        <v>0</v>
      </c>
    </row>
    <row r="79" spans="1:6" x14ac:dyDescent="0.2">
      <c r="A79" s="55" t="s">
        <v>371</v>
      </c>
      <c r="B79" s="56"/>
      <c r="C79" s="56"/>
      <c r="D79" s="57">
        <v>825500</v>
      </c>
      <c r="E79" s="57"/>
      <c r="F79" s="58">
        <f t="shared" ref="F79:F84" si="8">SUM(B79:E79)</f>
        <v>825500</v>
      </c>
    </row>
    <row r="80" spans="1:6" x14ac:dyDescent="0.2">
      <c r="A80" s="59" t="s">
        <v>383</v>
      </c>
      <c r="B80" s="60">
        <v>41338500</v>
      </c>
      <c r="C80" s="60"/>
      <c r="D80" s="61"/>
      <c r="E80" s="61"/>
      <c r="F80" s="58">
        <f t="shared" si="8"/>
        <v>41338500</v>
      </c>
    </row>
    <row r="81" spans="1:6" ht="25.5" x14ac:dyDescent="0.2">
      <c r="A81" s="59" t="s">
        <v>515</v>
      </c>
      <c r="B81" s="60" t="s">
        <v>643</v>
      </c>
      <c r="C81" s="60"/>
      <c r="D81" s="61"/>
      <c r="E81" s="61"/>
      <c r="F81" s="58">
        <f t="shared" si="8"/>
        <v>0</v>
      </c>
    </row>
    <row r="82" spans="1:6" ht="25.5" x14ac:dyDescent="0.2">
      <c r="A82" s="59" t="s">
        <v>516</v>
      </c>
      <c r="B82" s="60" t="s">
        <v>643</v>
      </c>
      <c r="C82" s="60"/>
      <c r="D82" s="61">
        <v>3050000</v>
      </c>
      <c r="E82" s="61"/>
      <c r="F82" s="58">
        <f t="shared" si="8"/>
        <v>3050000</v>
      </c>
    </row>
    <row r="83" spans="1:6" x14ac:dyDescent="0.2">
      <c r="A83" s="59" t="s">
        <v>384</v>
      </c>
      <c r="B83" s="60"/>
      <c r="C83" s="60"/>
      <c r="D83" s="61"/>
      <c r="E83" s="61"/>
      <c r="F83" s="58">
        <f t="shared" si="8"/>
        <v>0</v>
      </c>
    </row>
    <row r="84" spans="1:6" x14ac:dyDescent="0.2">
      <c r="A84" s="63" t="s">
        <v>385</v>
      </c>
      <c r="B84" s="64"/>
      <c r="C84" s="64"/>
      <c r="D84" s="65"/>
      <c r="E84" s="65"/>
      <c r="F84" s="58">
        <f t="shared" si="8"/>
        <v>0</v>
      </c>
    </row>
    <row r="85" spans="1:6" x14ac:dyDescent="0.2">
      <c r="A85" s="324"/>
      <c r="B85" s="66"/>
      <c r="C85" s="66"/>
      <c r="D85" s="66"/>
      <c r="E85" s="66"/>
      <c r="F85" s="325"/>
    </row>
    <row r="86" spans="1:6" x14ac:dyDescent="0.2">
      <c r="A86" s="67" t="s">
        <v>386</v>
      </c>
      <c r="B86" s="482">
        <v>1714500</v>
      </c>
      <c r="C86" s="482">
        <f>SUM(C88:C93)</f>
        <v>30562000</v>
      </c>
      <c r="D86" s="482">
        <f t="shared" ref="D86:E86" si="9">SUM(D88:D93)</f>
        <v>12937500</v>
      </c>
      <c r="E86" s="482">
        <f t="shared" si="9"/>
        <v>0</v>
      </c>
      <c r="F86" s="483">
        <f>SUM(F88:F93)</f>
        <v>45214000</v>
      </c>
    </row>
    <row r="87" spans="1:6" x14ac:dyDescent="0.2">
      <c r="A87" s="52" t="s">
        <v>382</v>
      </c>
      <c r="B87" s="53"/>
      <c r="C87" s="53"/>
      <c r="D87" s="53"/>
      <c r="E87" s="53"/>
      <c r="F87" s="54">
        <f t="shared" ref="F87:F93" si="10">SUM(B87:E87)</f>
        <v>0</v>
      </c>
    </row>
    <row r="88" spans="1:6" x14ac:dyDescent="0.2">
      <c r="A88" s="59" t="s">
        <v>387</v>
      </c>
      <c r="B88" s="68"/>
      <c r="C88" s="68"/>
      <c r="D88" s="68"/>
      <c r="E88" s="68"/>
      <c r="F88" s="62">
        <f t="shared" si="10"/>
        <v>0</v>
      </c>
    </row>
    <row r="89" spans="1:6" ht="25.5" x14ac:dyDescent="0.2">
      <c r="A89" s="59" t="s">
        <v>197</v>
      </c>
      <c r="B89" s="68"/>
      <c r="C89" s="68"/>
      <c r="D89" s="68"/>
      <c r="E89" s="68"/>
      <c r="F89" s="62">
        <f t="shared" si="10"/>
        <v>0</v>
      </c>
    </row>
    <row r="90" spans="1:6" x14ac:dyDescent="0.2">
      <c r="A90" s="59" t="s">
        <v>388</v>
      </c>
      <c r="B90" s="68">
        <v>1714500</v>
      </c>
      <c r="C90" s="68">
        <v>431000</v>
      </c>
      <c r="D90" s="69">
        <f>3873500-B90-C90+450000</f>
        <v>2178000</v>
      </c>
      <c r="E90" s="69"/>
      <c r="F90" s="62">
        <f t="shared" si="10"/>
        <v>4323500</v>
      </c>
    </row>
    <row r="91" spans="1:6" x14ac:dyDescent="0.2">
      <c r="A91" s="59" t="s">
        <v>389</v>
      </c>
      <c r="B91" s="68"/>
      <c r="C91" s="68">
        <v>6985000</v>
      </c>
      <c r="D91" s="69">
        <v>1900000</v>
      </c>
      <c r="E91" s="69"/>
      <c r="F91" s="62">
        <f t="shared" si="10"/>
        <v>8885000</v>
      </c>
    </row>
    <row r="92" spans="1:6" x14ac:dyDescent="0.2">
      <c r="A92" s="59" t="s">
        <v>390</v>
      </c>
      <c r="B92" s="68"/>
      <c r="C92" s="68">
        <v>23146000</v>
      </c>
      <c r="D92" s="69">
        <f>32532320-C92-2052320+825500+700000</f>
        <v>8859500</v>
      </c>
      <c r="E92" s="69"/>
      <c r="F92" s="62">
        <f>SUM(B92:E92)</f>
        <v>32005500</v>
      </c>
    </row>
    <row r="93" spans="1:6" x14ac:dyDescent="0.2">
      <c r="A93" s="63" t="s">
        <v>226</v>
      </c>
      <c r="B93" s="70"/>
      <c r="C93" s="70"/>
      <c r="D93" s="71"/>
      <c r="E93" s="71"/>
      <c r="F93" s="62">
        <f t="shared" si="10"/>
        <v>0</v>
      </c>
    </row>
    <row r="94" spans="1:6" ht="27" x14ac:dyDescent="0.2">
      <c r="A94" s="195" t="s">
        <v>391</v>
      </c>
      <c r="B94" s="72">
        <f>SUM(B79:B81)</f>
        <v>41338500</v>
      </c>
      <c r="C94" s="72">
        <f>SUM(C79:C81)</f>
        <v>0</v>
      </c>
      <c r="D94" s="72">
        <f t="shared" ref="D94:E94" si="11">SUM(D79:D81)</f>
        <v>825500</v>
      </c>
      <c r="E94" s="72">
        <f t="shared" si="11"/>
        <v>0</v>
      </c>
      <c r="F94" s="326">
        <f>SUM(F79:F81)</f>
        <v>42164000</v>
      </c>
    </row>
    <row r="95" spans="1:6" ht="27" x14ac:dyDescent="0.2">
      <c r="A95" s="195" t="s">
        <v>392</v>
      </c>
      <c r="B95" s="72">
        <f>SUM(B82)</f>
        <v>0</v>
      </c>
      <c r="C95" s="72">
        <f>SUM(C82)</f>
        <v>0</v>
      </c>
      <c r="D95" s="73">
        <v>3050000</v>
      </c>
      <c r="E95" s="73"/>
      <c r="F95" s="74">
        <f>SUM(B95:E95)</f>
        <v>3050000</v>
      </c>
    </row>
    <row r="98" spans="1:6" x14ac:dyDescent="0.2">
      <c r="A98" s="42" t="s">
        <v>374</v>
      </c>
      <c r="B98" s="409" t="s">
        <v>705</v>
      </c>
    </row>
    <row r="99" spans="1:6" x14ac:dyDescent="0.2">
      <c r="A99" s="42" t="s">
        <v>375</v>
      </c>
      <c r="B99" s="1022" t="s">
        <v>704</v>
      </c>
      <c r="C99" s="1022"/>
      <c r="D99" s="1022"/>
      <c r="E99" s="1022"/>
      <c r="F99" s="1022"/>
    </row>
    <row r="100" spans="1:6" ht="15.75" x14ac:dyDescent="0.2">
      <c r="A100" s="42" t="s">
        <v>518</v>
      </c>
      <c r="B100" s="1023">
        <v>782801007</v>
      </c>
      <c r="C100" s="1023"/>
      <c r="D100" s="194"/>
      <c r="E100" s="469"/>
      <c r="F100" s="466"/>
    </row>
    <row r="101" spans="1:6" ht="15.75" x14ac:dyDescent="0.2">
      <c r="A101" s="42" t="s">
        <v>517</v>
      </c>
      <c r="B101" s="1023"/>
      <c r="C101" s="1023"/>
      <c r="D101" s="1023"/>
      <c r="E101" s="77">
        <f>B100-E102</f>
        <v>782801007</v>
      </c>
      <c r="F101" s="466" t="s">
        <v>351</v>
      </c>
    </row>
    <row r="102" spans="1:6" ht="15.75" x14ac:dyDescent="0.2">
      <c r="A102" s="42"/>
      <c r="B102" s="1023"/>
      <c r="C102" s="1023"/>
      <c r="D102" s="1023"/>
      <c r="E102" s="77"/>
      <c r="F102" s="466" t="s">
        <v>351</v>
      </c>
    </row>
    <row r="103" spans="1:6" ht="15.75" x14ac:dyDescent="0.2">
      <c r="A103" s="42" t="s">
        <v>376</v>
      </c>
      <c r="B103" s="1024">
        <v>1</v>
      </c>
      <c r="C103" s="1024"/>
      <c r="D103" s="470"/>
      <c r="E103" s="470"/>
      <c r="F103" s="466"/>
    </row>
    <row r="104" spans="1:6" ht="15.75" x14ac:dyDescent="0.2">
      <c r="A104" s="42" t="s">
        <v>377</v>
      </c>
      <c r="B104" s="1020" t="s">
        <v>484</v>
      </c>
      <c r="C104" s="1021"/>
      <c r="D104" s="467"/>
      <c r="E104" s="467"/>
      <c r="F104" s="466"/>
    </row>
    <row r="105" spans="1:6" ht="15.75" x14ac:dyDescent="0.2">
      <c r="A105" s="42" t="s">
        <v>378</v>
      </c>
      <c r="B105" s="1020" t="s">
        <v>486</v>
      </c>
      <c r="C105" s="1021"/>
      <c r="D105" s="467"/>
      <c r="E105" s="467"/>
      <c r="F105" s="466"/>
    </row>
    <row r="106" spans="1:6" x14ac:dyDescent="0.2">
      <c r="A106" s="44"/>
      <c r="B106" s="45"/>
      <c r="C106" s="45"/>
      <c r="D106" s="45"/>
      <c r="E106" s="45"/>
      <c r="F106" s="46" t="s">
        <v>365</v>
      </c>
    </row>
    <row r="107" spans="1:6" ht="38.25" x14ac:dyDescent="0.2">
      <c r="A107" s="47" t="s">
        <v>258</v>
      </c>
      <c r="B107" s="48" t="s">
        <v>379</v>
      </c>
      <c r="C107" s="49" t="s">
        <v>380</v>
      </c>
      <c r="D107" s="49" t="s">
        <v>514</v>
      </c>
      <c r="E107" s="49" t="s">
        <v>594</v>
      </c>
      <c r="F107" s="50" t="s">
        <v>360</v>
      </c>
    </row>
    <row r="108" spans="1:6" x14ac:dyDescent="0.2">
      <c r="A108" s="51" t="s">
        <v>381</v>
      </c>
      <c r="B108" s="479">
        <f>SUM(B110:B115)</f>
        <v>782801007</v>
      </c>
      <c r="C108" s="480">
        <f>SUM(C110:C115)</f>
        <v>0</v>
      </c>
      <c r="D108" s="480"/>
      <c r="E108" s="480"/>
      <c r="F108" s="481">
        <f>SUM(B108:C108)</f>
        <v>782801007</v>
      </c>
    </row>
    <row r="109" spans="1:6" x14ac:dyDescent="0.2">
      <c r="A109" s="52" t="s">
        <v>382</v>
      </c>
      <c r="B109" s="53"/>
      <c r="C109" s="53"/>
      <c r="D109" s="53"/>
      <c r="E109" s="53"/>
      <c r="F109" s="54">
        <f>SUM(B109:E109)</f>
        <v>0</v>
      </c>
    </row>
    <row r="110" spans="1:6" x14ac:dyDescent="0.2">
      <c r="A110" s="55" t="s">
        <v>371</v>
      </c>
      <c r="B110" s="56"/>
      <c r="C110" s="56"/>
      <c r="D110" s="57">
        <f>3722553+51072366</f>
        <v>54794919</v>
      </c>
      <c r="E110" s="57"/>
      <c r="F110" s="58">
        <f t="shared" ref="F110:F115" si="12">SUM(B110:E110)</f>
        <v>54794919</v>
      </c>
    </row>
    <row r="111" spans="1:6" x14ac:dyDescent="0.2">
      <c r="A111" s="59" t="s">
        <v>383</v>
      </c>
      <c r="B111" s="60">
        <v>782801007</v>
      </c>
      <c r="C111" s="60"/>
      <c r="D111" s="61"/>
      <c r="E111" s="61"/>
      <c r="F111" s="58">
        <f t="shared" si="12"/>
        <v>782801007</v>
      </c>
    </row>
    <row r="112" spans="1:6" ht="25.5" x14ac:dyDescent="0.2">
      <c r="A112" s="59" t="s">
        <v>515</v>
      </c>
      <c r="B112" s="60" t="s">
        <v>643</v>
      </c>
      <c r="C112" s="60"/>
      <c r="D112" s="61"/>
      <c r="E112" s="61"/>
      <c r="F112" s="58">
        <f t="shared" si="12"/>
        <v>0</v>
      </c>
    </row>
    <row r="113" spans="1:6" ht="25.5" x14ac:dyDescent="0.2">
      <c r="A113" s="59" t="s">
        <v>516</v>
      </c>
      <c r="B113" s="60" t="s">
        <v>643</v>
      </c>
      <c r="C113" s="60"/>
      <c r="D113" s="61"/>
      <c r="E113" s="61"/>
      <c r="F113" s="58">
        <f t="shared" si="12"/>
        <v>0</v>
      </c>
    </row>
    <row r="114" spans="1:6" x14ac:dyDescent="0.2">
      <c r="A114" s="59" t="s">
        <v>384</v>
      </c>
      <c r="B114" s="60"/>
      <c r="C114" s="60"/>
      <c r="D114" s="61"/>
      <c r="E114" s="61"/>
      <c r="F114" s="58">
        <f t="shared" si="12"/>
        <v>0</v>
      </c>
    </row>
    <row r="115" spans="1:6" x14ac:dyDescent="0.2">
      <c r="A115" s="63" t="s">
        <v>385</v>
      </c>
      <c r="B115" s="64"/>
      <c r="C115" s="64"/>
      <c r="D115" s="65"/>
      <c r="E115" s="65"/>
      <c r="F115" s="58">
        <f t="shared" si="12"/>
        <v>0</v>
      </c>
    </row>
    <row r="116" spans="1:6" x14ac:dyDescent="0.2">
      <c r="A116" s="324"/>
      <c r="B116" s="66"/>
      <c r="C116" s="66"/>
      <c r="D116" s="66"/>
      <c r="E116" s="66"/>
      <c r="F116" s="325"/>
    </row>
    <row r="117" spans="1:6" x14ac:dyDescent="0.2">
      <c r="A117" s="67" t="s">
        <v>386</v>
      </c>
      <c r="B117" s="482">
        <v>1714500</v>
      </c>
      <c r="C117" s="482">
        <f>SUM(C119:C124)</f>
        <v>0</v>
      </c>
      <c r="D117" s="482">
        <f t="shared" ref="D117:E117" si="13">SUM(D119:D124)</f>
        <v>54794919</v>
      </c>
      <c r="E117" s="482">
        <f t="shared" si="13"/>
        <v>0</v>
      </c>
      <c r="F117" s="483">
        <f>SUM(F119:F124)</f>
        <v>837595926</v>
      </c>
    </row>
    <row r="118" spans="1:6" x14ac:dyDescent="0.2">
      <c r="A118" s="52" t="s">
        <v>382</v>
      </c>
      <c r="B118" s="53"/>
      <c r="C118" s="53"/>
      <c r="D118" s="53"/>
      <c r="E118" s="53"/>
      <c r="F118" s="54">
        <f t="shared" ref="F118:F124" si="14">SUM(B118:E118)</f>
        <v>0</v>
      </c>
    </row>
    <row r="119" spans="1:6" x14ac:dyDescent="0.2">
      <c r="A119" s="59" t="s">
        <v>387</v>
      </c>
      <c r="B119" s="68"/>
      <c r="C119" s="68"/>
      <c r="D119" s="68"/>
      <c r="E119" s="68"/>
      <c r="F119" s="62">
        <f t="shared" si="14"/>
        <v>0</v>
      </c>
    </row>
    <row r="120" spans="1:6" ht="25.5" x14ac:dyDescent="0.2">
      <c r="A120" s="59" t="s">
        <v>197</v>
      </c>
      <c r="B120" s="68"/>
      <c r="C120" s="68"/>
      <c r="D120" s="68"/>
      <c r="E120" s="68"/>
      <c r="F120" s="62">
        <f t="shared" si="14"/>
        <v>0</v>
      </c>
    </row>
    <row r="121" spans="1:6" x14ac:dyDescent="0.2">
      <c r="A121" s="59" t="s">
        <v>388</v>
      </c>
      <c r="B121" s="68"/>
      <c r="C121" s="68"/>
      <c r="D121" s="69">
        <f>3722553+51072366</f>
        <v>54794919</v>
      </c>
      <c r="E121" s="69"/>
      <c r="F121" s="62">
        <f t="shared" si="14"/>
        <v>54794919</v>
      </c>
    </row>
    <row r="122" spans="1:6" x14ac:dyDescent="0.2">
      <c r="A122" s="59" t="s">
        <v>389</v>
      </c>
      <c r="B122" s="68">
        <v>782801007</v>
      </c>
      <c r="C122" s="68"/>
      <c r="D122" s="69"/>
      <c r="E122" s="69"/>
      <c r="F122" s="62">
        <f t="shared" si="14"/>
        <v>782801007</v>
      </c>
    </row>
    <row r="123" spans="1:6" x14ac:dyDescent="0.2">
      <c r="A123" s="59" t="s">
        <v>390</v>
      </c>
      <c r="B123" s="68"/>
      <c r="C123" s="68"/>
      <c r="D123" s="69"/>
      <c r="E123" s="69"/>
      <c r="F123" s="62">
        <f t="shared" si="14"/>
        <v>0</v>
      </c>
    </row>
    <row r="124" spans="1:6" x14ac:dyDescent="0.2">
      <c r="A124" s="63" t="s">
        <v>226</v>
      </c>
      <c r="B124" s="70"/>
      <c r="C124" s="70"/>
      <c r="D124" s="71"/>
      <c r="E124" s="71"/>
      <c r="F124" s="62">
        <f t="shared" si="14"/>
        <v>0</v>
      </c>
    </row>
    <row r="125" spans="1:6" ht="27" x14ac:dyDescent="0.2">
      <c r="A125" s="195" t="s">
        <v>391</v>
      </c>
      <c r="B125" s="72">
        <f>SUM(B110:B112)</f>
        <v>782801007</v>
      </c>
      <c r="C125" s="72">
        <f>SUM(C110:C112)</f>
        <v>0</v>
      </c>
      <c r="D125" s="72">
        <f t="shared" ref="D125:E125" si="15">SUM(D110:D112)</f>
        <v>54794919</v>
      </c>
      <c r="E125" s="72">
        <f t="shared" si="15"/>
        <v>0</v>
      </c>
      <c r="F125" s="326">
        <f>SUM(F110:F112)</f>
        <v>837595926</v>
      </c>
    </row>
    <row r="126" spans="1:6" ht="27" x14ac:dyDescent="0.2">
      <c r="A126" s="195" t="s">
        <v>392</v>
      </c>
      <c r="B126" s="72">
        <f>SUM(B113)</f>
        <v>0</v>
      </c>
      <c r="C126" s="72">
        <f>SUM(C113)</f>
        <v>0</v>
      </c>
      <c r="D126" s="73"/>
      <c r="E126" s="73"/>
      <c r="F126" s="74">
        <f>SUM(B126:C126)</f>
        <v>0</v>
      </c>
    </row>
  </sheetData>
  <mergeCells count="30">
    <mergeCell ref="B37:C37"/>
    <mergeCell ref="B38:D38"/>
    <mergeCell ref="B39:D39"/>
    <mergeCell ref="B40:C40"/>
    <mergeCell ref="B8:D8"/>
    <mergeCell ref="B9:C9"/>
    <mergeCell ref="B10:C10"/>
    <mergeCell ref="B11:C11"/>
    <mergeCell ref="B36:F36"/>
    <mergeCell ref="A1:F1"/>
    <mergeCell ref="B2:C2"/>
    <mergeCell ref="B4:F4"/>
    <mergeCell ref="B5:C5"/>
    <mergeCell ref="B7:D7"/>
    <mergeCell ref="B41:C41"/>
    <mergeCell ref="B42:C42"/>
    <mergeCell ref="B71:D71"/>
    <mergeCell ref="B72:C72"/>
    <mergeCell ref="D70:E70"/>
    <mergeCell ref="B67:F67"/>
    <mergeCell ref="B68:C68"/>
    <mergeCell ref="B73:C73"/>
    <mergeCell ref="B74:C74"/>
    <mergeCell ref="B99:F99"/>
    <mergeCell ref="B105:C105"/>
    <mergeCell ref="B100:C100"/>
    <mergeCell ref="B101:D101"/>
    <mergeCell ref="B102:D102"/>
    <mergeCell ref="B103:C103"/>
    <mergeCell ref="B104:C104"/>
  </mergeCells>
  <conditionalFormatting sqref="B109:F109 B119:F119 F120:F124">
    <cfRule type="cellIs" dxfId="3" priority="2" stopIfTrue="1" operator="equal">
      <formula>0</formula>
    </cfRule>
  </conditionalFormatting>
  <conditionalFormatting sqref="B46:F46 B56:F56 F57:F61">
    <cfRule type="cellIs" dxfId="2" priority="4" stopIfTrue="1" operator="equal">
      <formula>0</formula>
    </cfRule>
  </conditionalFormatting>
  <conditionalFormatting sqref="B78:F78 B88:F88 F89:F93">
    <cfRule type="cellIs" dxfId="1" priority="3" stopIfTrue="1" operator="equal">
      <formula>0</formula>
    </cfRule>
  </conditionalFormatting>
  <conditionalFormatting sqref="B15:F15 B25:F25 F26:F30">
    <cfRule type="cellIs" dxfId="0" priority="1" stopIfTrue="1" operator="equal">
      <formula>0</formula>
    </cfRule>
  </conditionalFormatting>
  <printOptions horizontalCentered="1"/>
  <pageMargins left="0.59055118110236227" right="0.59055118110236227" top="1.2598425196850394" bottom="0.98425196850393704" header="0.78740157480314965" footer="0.78740157480314965"/>
  <pageSetup paperSize="9" scale="86" orientation="portrait" r:id="rId1"/>
  <headerFooter alignWithMargins="0">
    <oddHeader>&amp;R&amp;"Times New Roman CE,Félkövér dőlt"&amp;11 8. melléklet a ……/2019. (….) önkormányzati rendelethez</oddHeader>
  </headerFooter>
  <rowBreaks count="3" manualBreakCount="3">
    <brk id="33" max="16383" man="1"/>
    <brk id="64" max="16383" man="1"/>
    <brk id="9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22</vt:i4>
      </vt:variant>
      <vt:variant>
        <vt:lpstr>Névvel ellátott tartományok</vt:lpstr>
      </vt:variant>
      <vt:variant>
        <vt:i4>12</vt:i4>
      </vt:variant>
    </vt:vector>
  </HeadingPairs>
  <TitlesOfParts>
    <vt:vector size="34" baseType="lpstr">
      <vt:lpstr>Címrend</vt:lpstr>
      <vt:lpstr>1.sz.mell. módosított</vt:lpstr>
      <vt:lpstr>2. sz. mell. módosított</vt:lpstr>
      <vt:lpstr>3.sz.mell. módosított</vt:lpstr>
      <vt:lpstr>4. sz.mell</vt:lpstr>
      <vt:lpstr>5.sz.mell</vt:lpstr>
      <vt:lpstr>6.sz.mell. módosított</vt:lpstr>
      <vt:lpstr>7.sz.mell.</vt:lpstr>
      <vt:lpstr>8.sz.mell. </vt:lpstr>
      <vt:lpstr>9.sz.mell. módosított</vt:lpstr>
      <vt:lpstr>10.sz.mell. módosított</vt:lpstr>
      <vt:lpstr>11.sz.mell. módosított</vt:lpstr>
      <vt:lpstr>12.sz.mell. módosított</vt:lpstr>
      <vt:lpstr>13.sz.mell</vt:lpstr>
      <vt:lpstr>14.sz.mell</vt:lpstr>
      <vt:lpstr>15.sz.mell</vt:lpstr>
      <vt:lpstr>16.sz.mell</vt:lpstr>
      <vt:lpstr>17.sz.mell</vt:lpstr>
      <vt:lpstr>18.sz.mell</vt:lpstr>
      <vt:lpstr>19.sz.mell</vt:lpstr>
      <vt:lpstr>20. sz.mell</vt:lpstr>
      <vt:lpstr>21. sz. melléklet</vt:lpstr>
      <vt:lpstr>'1.sz.mell. módosított'!Nyomtatási_cím</vt:lpstr>
      <vt:lpstr>'3.sz.mell. módosított'!Nyomtatási_cím</vt:lpstr>
      <vt:lpstr>'4. sz.mell'!Nyomtatási_cím</vt:lpstr>
      <vt:lpstr>'8.sz.mell. '!Nyomtatási_cím</vt:lpstr>
      <vt:lpstr>'9.sz.mell. módosított'!Nyomtatási_cím</vt:lpstr>
      <vt:lpstr>'1.sz.mell. módosított'!Nyomtatási_terület</vt:lpstr>
      <vt:lpstr>'15.sz.mell'!Nyomtatási_terület</vt:lpstr>
      <vt:lpstr>'16.sz.mell'!Nyomtatási_terület</vt:lpstr>
      <vt:lpstr>'3.sz.mell. módosított'!Nyomtatási_terület</vt:lpstr>
      <vt:lpstr>'4. sz.mell'!Nyomtatási_terület</vt:lpstr>
      <vt:lpstr>'7.sz.mell.'!Nyomtatási_terület</vt:lpstr>
      <vt:lpstr>'9.sz.mell. módosított'!Nyomtatási_terület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Titkárság</cp:lastModifiedBy>
  <cp:lastPrinted>2019-02-11T12:17:46Z</cp:lastPrinted>
  <dcterms:created xsi:type="dcterms:W3CDTF">2017-01-30T13:11:32Z</dcterms:created>
  <dcterms:modified xsi:type="dcterms:W3CDTF">2020-07-03T07:01:35Z</dcterms:modified>
</cp:coreProperties>
</file>