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sz.mell  " sheetId="1" r:id="rId1"/>
    <sheet name="2. sz. mell  " sheetId="2" r:id="rId2"/>
    <sheet name="3. sz. mell." sheetId="3" r:id="rId3"/>
    <sheet name="4. sz. mell." sheetId="4" r:id="rId4"/>
  </sheets>
  <definedNames>
    <definedName name="_xlfn.IFERROR" hidden="1">#NAME?</definedName>
    <definedName name="_xlnm.Print_Area" localSheetId="1">'2. sz. mell  '!$A$1:$G$53</definedName>
    <definedName name="_xlnm.Print_Area" localSheetId="2">'3. sz. mell.'!$A$1:$G$154</definedName>
    <definedName name="_xlnm.Print_Area" localSheetId="3">'4. sz. mell.'!$A$1:$M$156</definedName>
  </definedNames>
  <calcPr fullCalcOnLoad="1"/>
</workbook>
</file>

<file path=xl/sharedStrings.xml><?xml version="1.0" encoding="utf-8"?>
<sst xmlns="http://schemas.openxmlformats.org/spreadsheetml/2006/main" count="833" uniqueCount="349">
  <si>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</si>
  <si>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</si>
  <si>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</si>
  <si>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</si>
  <si>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</si>
  <si>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</si>
  <si>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</si>
  <si>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</si>
  <si>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</si>
  <si>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</si>
  <si>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</si>
  <si>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</si>
  <si>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</si>
  <si>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</si>
  <si>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</si>
  <si>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</si>
  <si>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</si>
  <si>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</si>
  <si>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</si>
  <si>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</si>
  <si>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</si>
  <si>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</si>
  <si>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</si>
  <si>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</si>
  <si>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</si>
  <si>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</si>
  <si>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</si>
  <si>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</si>
  <si>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</si>
  <si>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</si>
  <si>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</si>
  <si>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</si>
  <si>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</si>
  <si>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</si>
  <si>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</si>
  <si>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</si>
  <si>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</si>
  <si>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</si>
  <si>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</si>
  <si>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</si>
  <si>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</si>
  <si>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</si>
  <si>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</si>
  <si>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</si>
  <si>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</si>
  <si>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</si>
  <si>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</si>
  <si>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</si>
  <si>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</si>
  <si>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</si>
  <si>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</si>
  <si>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Államháztartáson belüli megelőlegezése</t>
  </si>
  <si>
    <t>Pári Község Önkormányzata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</si>
  <si>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</si>
  <si>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</si>
  <si>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</si>
  <si>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</si>
  <si>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</si>
  <si>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</si>
  <si>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</si>
  <si>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</si>
  <si>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</si>
  <si>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</si>
  <si>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</si>
  <si>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</si>
  <si>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</si>
  <si>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</si>
  <si>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</si>
  <si>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</si>
  <si>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</si>
  <si>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</si>
  <si>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</si>
  <si>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</si>
  <si>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</si>
  <si>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</si>
  <si>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</si>
  <si>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</si>
  <si>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</si>
  <si>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</si>
  <si>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</si>
  <si>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</si>
  <si>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</si>
  <si>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</si>
  <si>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</si>
  <si>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</si>
  <si>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</si>
  <si>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</si>
  <si>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</si>
  <si>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</si>
  <si>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</si>
  <si>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</si>
  <si>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</si>
  <si>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</si>
  <si>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</si>
  <si>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</si>
  <si>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</si>
  <si>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</si>
  <si>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</si>
  <si>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</si>
  <si>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</si>
  <si>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 </t>
  </si>
  <si>
    <t>Bevételi jogcím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</si>
  <si>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</si>
  <si>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</si>
  <si>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</si>
  <si>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</si>
  <si>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</si>
  <si>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</si>
  <si>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</si>
  <si>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</si>
  <si>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</si>
  <si>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</si>
  <si>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</si>
  <si>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</si>
  <si>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</si>
  <si>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</si>
  <si>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</si>
  <si>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</si>
  <si>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</si>
  <si>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</si>
  <si>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</si>
  <si>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</si>
  <si>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</si>
  <si>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</si>
  <si>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</si>
  <si>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</si>
  <si>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</si>
  <si>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</si>
  <si>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</si>
  <si>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</si>
  <si>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</si>
  <si>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</si>
  <si>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</si>
  <si>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</si>
  <si>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</si>
  <si>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</si>
  <si>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</si>
  <si>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</si>
  <si>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</si>
  <si>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</si>
  <si>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</si>
  <si>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</si>
  <si>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</si>
  <si>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</si>
  <si>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</si>
  <si>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</si>
  <si>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</si>
  <si>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</si>
  <si>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</si>
  <si>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</si>
  <si>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</si>
  <si>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</si>
  <si>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</si>
  <si>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</si>
  <si>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</si>
  <si>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</si>
  <si>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</si>
  <si>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</si>
  <si>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</si>
  <si>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</si>
  <si>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</si>
  <si>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</si>
  <si>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</si>
  <si>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</si>
  <si>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</si>
  <si>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</si>
  <si>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</si>
  <si>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</si>
  <si>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</si>
  <si>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</si>
  <si>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</si>
  <si>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</si>
  <si>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</si>
  <si>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</si>
  <si>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</si>
  <si>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</si>
  <si>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</si>
  <si>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</si>
  <si>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</si>
  <si>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</si>
  <si>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</si>
  <si>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</si>
  <si>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</si>
  <si>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</si>
  <si>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</si>
  <si>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</si>
  <si>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</si>
  <si>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</si>
  <si>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</si>
  <si>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</si>
  <si>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</si>
  <si>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</si>
  <si>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</si>
  <si>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</si>
  <si>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</si>
  <si>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</si>
  <si>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</si>
  <si>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</si>
  <si>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</si>
  <si>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Sorszám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</si>
  <si>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</si>
  <si>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</si>
  <si>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</si>
  <si>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</si>
  <si>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</si>
  <si>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</si>
  <si>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</si>
  <si>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</si>
  <si>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</si>
  <si>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</si>
  <si>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</si>
  <si>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</si>
  <si>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</si>
  <si>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</si>
  <si>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</si>
  <si>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</si>
  <si>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</si>
  <si>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</si>
  <si>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</si>
  <si>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</si>
  <si>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</si>
  <si>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</si>
  <si>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</si>
  <si>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</si>
  <si>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</si>
  <si>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</si>
  <si>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</si>
  <si>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</si>
  <si>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</si>
  <si>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</si>
  <si>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</si>
  <si>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</si>
  <si>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</si>
  <si>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</si>
  <si>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</si>
  <si>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</si>
  <si>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</si>
  <si>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</si>
  <si>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</si>
  <si>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</si>
  <si>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</si>
  <si>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</si>
  <si>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</si>
  <si>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</si>
  <si>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</si>
  <si>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</si>
  <si>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</si>
  <si>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</si>
  <si>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</si>
  <si>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</si>
  <si>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</si>
  <si>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</si>
  <si>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</si>
  <si>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</si>
  <si>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</si>
  <si>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</si>
  <si>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</si>
  <si>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</si>
  <si>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</si>
  <si>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</si>
  <si>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</si>
  <si>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</si>
  <si>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</si>
  <si>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</si>
  <si>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</si>
  <si>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</si>
  <si>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</si>
  <si>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</si>
  <si>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</si>
  <si>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</si>
  <si>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</si>
  <si>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</si>
  <si>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</si>
  <si>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</si>
  <si>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</si>
  <si>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</si>
  <si>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</si>
  <si>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</si>
  <si>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</si>
  <si>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</si>
  <si>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</si>
  <si>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</si>
  <si>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</si>
  <si>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</si>
  <si>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</si>
  <si>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</si>
  <si>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</si>
  <si>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</si>
  <si>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</si>
  <si>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</si>
  <si>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</si>
  <si>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</si>
  <si>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</si>
  <si>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</si>
  <si>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</si>
  <si>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</si>
  <si>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</si>
  <si>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</si>
  <si>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</si>
  <si>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</si>
  <si>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</si>
  <si>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</si>
  <si>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</si>
  <si>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</si>
  <si>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</si>
  <si>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</si>
  <si>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</si>
  <si>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</si>
  <si>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</si>
  <si>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</si>
  <si>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</si>
  <si>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</si>
  <si>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</si>
  <si>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</si>
  <si>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</si>
  <si>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</si>
  <si>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</si>
  <si>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</si>
  <si>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</si>
  <si>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</si>
  <si>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</si>
  <si>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</si>
  <si>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>Feladat megnevezése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</si>
  <si>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</si>
  <si>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</si>
  <si>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</si>
  <si>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</si>
  <si>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 xml:space="preserve">    Rövid lejáratú  hitelek, kölcsönök felvétele</t>
  </si>
  <si>
    <t>6.2</t>
  </si>
  <si>
    <t>2019. évi előirányzat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</si>
  <si>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</si>
  <si>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</si>
  <si>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</si>
  <si>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I. módósítás</t>
  </si>
  <si>
    <t>Módosított
előirányzat</t>
  </si>
  <si>
    <t>módosított 
előirányzat</t>
  </si>
  <si>
    <t>Eredeti előirányzat</t>
  </si>
  <si>
    <t>Kötelező feladatok bevétele, kiadásának
módosítása</t>
  </si>
  <si>
    <t>Kötelező feladatok bevétele, kiadásának
módosított 
előírányzata</t>
  </si>
  <si>
    <t>Önként vállalt feladatok bevétele, kiadásának
módosítása</t>
  </si>
  <si>
    <t>Önként vállalt feladatok bevétele, kiadásának
módosított 
előírányzata</t>
  </si>
  <si>
    <t>KIADÁSOK</t>
  </si>
  <si>
    <t>II. módósítás</t>
  </si>
  <si>
    <t>II .módosítás</t>
  </si>
  <si>
    <t>I. módosítás</t>
  </si>
  <si>
    <t>II. módosítás</t>
  </si>
  <si>
    <t>Fointban!</t>
  </si>
  <si>
    <t>II. Felhalmozási célú bevételek és kiadások mérlege</t>
  </si>
  <si>
    <t>Módosított 
előirányzat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</si>
</sst>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_-* #,##0.0\ _F_t_-;\-* #,##0.0\ _F_t_-;_-* &quot;-&quot;??\ _F_t_-;_-@_-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i/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174" fontId="0" fillId="0" borderId="0" xfId="0" applyNumberFormat="1" applyFill="1" applyAlignment="1" applyProtection="1">
      <alignment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22" fillId="0" borderId="0" xfId="0" applyNumberFormat="1" applyFont="1" applyFill="1" applyAlignment="1" applyProtection="1">
      <alignment horizontal="center" vertical="center" wrapText="1"/>
      <protection/>
    </xf>
    <xf numFmtId="174" fontId="23" fillId="0" borderId="0" xfId="0" applyNumberFormat="1" applyFont="1" applyFill="1" applyAlignment="1" applyProtection="1">
      <alignment horizontal="center" vertical="center" wrapText="1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0" fillId="0" borderId="0" xfId="0" applyNumberFormat="1" applyFont="1" applyFill="1" applyAlignment="1" applyProtection="1">
      <alignment horizontal="left" vertical="center" wrapText="1"/>
      <protection/>
    </xf>
    <xf numFmtId="174" fontId="21" fillId="0" borderId="0" xfId="0" applyNumberFormat="1" applyFont="1" applyFill="1" applyAlignment="1" applyProtection="1">
      <alignment horizontal="right" vertical="center"/>
      <protection/>
    </xf>
    <xf numFmtId="174" fontId="0" fillId="0" borderId="11" xfId="0" applyNumberFormat="1" applyFont="1" applyFill="1" applyBorder="1" applyAlignment="1" applyProtection="1">
      <alignment horizontal="center" vertical="center" wrapText="1"/>
      <protection/>
    </xf>
    <xf numFmtId="174" fontId="0" fillId="0" borderId="12" xfId="0" applyNumberFormat="1" applyFont="1" applyFill="1" applyBorder="1" applyAlignment="1" applyProtection="1">
      <alignment horizontal="center" vertical="center" wrapText="1"/>
      <protection/>
    </xf>
    <xf numFmtId="174" fontId="0" fillId="0" borderId="13" xfId="0" applyNumberFormat="1" applyFont="1" applyFill="1" applyBorder="1" applyAlignment="1" applyProtection="1">
      <alignment horizontal="center" vertical="center" wrapText="1"/>
      <protection/>
    </xf>
    <xf numFmtId="17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Protection="1">
      <alignment/>
      <protection/>
    </xf>
    <xf numFmtId="49" fontId="33" fillId="0" borderId="0" xfId="57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0" fontId="30" fillId="0" borderId="0" xfId="57" applyFont="1" applyFill="1" applyProtection="1">
      <alignment/>
      <protection/>
    </xf>
    <xf numFmtId="0" fontId="34" fillId="0" borderId="0" xfId="57" applyFont="1" applyFill="1" applyProtection="1">
      <alignment/>
      <protection/>
    </xf>
    <xf numFmtId="0" fontId="33" fillId="0" borderId="0" xfId="57" applyFont="1" applyFill="1" applyAlignment="1" applyProtection="1">
      <alignment horizontal="center"/>
      <protection/>
    </xf>
    <xf numFmtId="0" fontId="33" fillId="0" borderId="0" xfId="57" applyFont="1" applyFill="1" applyAlignment="1" applyProtection="1">
      <alignment wrapText="1"/>
      <protection/>
    </xf>
    <xf numFmtId="0" fontId="30" fillId="0" borderId="0" xfId="57" applyFont="1" applyFill="1" applyAlignment="1" applyProtection="1">
      <alignment horizontal="center" vertical="center" wrapText="1"/>
      <protection/>
    </xf>
    <xf numFmtId="49" fontId="30" fillId="0" borderId="0" xfId="57" applyNumberFormat="1" applyFont="1" applyFill="1" applyAlignment="1" applyProtection="1">
      <alignment horizontal="left" vertical="center" wrapText="1"/>
      <protection/>
    </xf>
    <xf numFmtId="0" fontId="25" fillId="0" borderId="0" xfId="57" applyFill="1" applyProtection="1">
      <alignment/>
      <protection/>
    </xf>
    <xf numFmtId="0" fontId="25" fillId="0" borderId="0" xfId="57" applyFont="1" applyFill="1" applyAlignment="1" applyProtection="1">
      <alignment horizontal="right" vertical="center" indent="1"/>
      <protection/>
    </xf>
    <xf numFmtId="0" fontId="25" fillId="0" borderId="0" xfId="57" applyFont="1" applyFill="1" applyProtection="1">
      <alignment/>
      <protection/>
    </xf>
    <xf numFmtId="49" fontId="25" fillId="0" borderId="0" xfId="57" applyNumberFormat="1" applyFont="1" applyFill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right" vertical="center"/>
      <protection/>
    </xf>
    <xf numFmtId="0" fontId="20" fillId="0" borderId="0" xfId="57" applyFont="1" applyFill="1" applyAlignment="1" applyProtection="1">
      <alignment horizontal="center"/>
      <protection/>
    </xf>
    <xf numFmtId="49" fontId="20" fillId="0" borderId="0" xfId="57" applyNumberFormat="1" applyFont="1" applyFill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174" fontId="28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0" applyFont="1" applyBorder="1" applyAlignment="1" applyProtection="1">
      <alignment horizontal="left" vertical="center" wrapText="1" inden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0" xfId="57" applyFont="1" applyFill="1" applyProtection="1">
      <alignment/>
      <protection/>
    </xf>
    <xf numFmtId="0" fontId="36" fillId="0" borderId="0" xfId="57" applyFont="1" applyFill="1" applyProtection="1">
      <alignment/>
      <protection/>
    </xf>
    <xf numFmtId="0" fontId="25" fillId="0" borderId="0" xfId="57" applyFill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vertical="center" wrapText="1"/>
      <protection/>
    </xf>
    <xf numFmtId="0" fontId="20" fillId="0" borderId="10" xfId="57" applyFont="1" applyFill="1" applyBorder="1" applyAlignment="1" applyProtection="1">
      <alignment horizontal="center"/>
      <protection/>
    </xf>
    <xf numFmtId="0" fontId="20" fillId="0" borderId="0" xfId="57" applyFont="1" applyFill="1" applyBorder="1" applyAlignment="1" applyProtection="1">
      <alignment horizontal="left"/>
      <protection/>
    </xf>
    <xf numFmtId="174" fontId="31" fillId="0" borderId="14" xfId="57" applyNumberFormat="1" applyFont="1" applyFill="1" applyBorder="1" applyAlignment="1" applyProtection="1">
      <alignment horizontal="left" vertical="center"/>
      <protection/>
    </xf>
    <xf numFmtId="0" fontId="30" fillId="0" borderId="0" xfId="57" applyFont="1" applyFill="1" applyAlignment="1" applyProtection="1">
      <alignment horizontal="center"/>
      <protection/>
    </xf>
    <xf numFmtId="17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4" fontId="22" fillId="0" borderId="15" xfId="0" applyNumberFormat="1" applyFont="1" applyFill="1" applyBorder="1" applyAlignment="1" applyProtection="1">
      <alignment horizontal="center" vertical="center" wrapText="1"/>
      <protection/>
    </xf>
    <xf numFmtId="174" fontId="22" fillId="0" borderId="16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8" xfId="0" applyNumberFormat="1" applyFont="1" applyFill="1" applyBorder="1" applyAlignment="1" applyProtection="1">
      <alignment horizontal="center" vertical="center" wrapText="1"/>
      <protection/>
    </xf>
    <xf numFmtId="174" fontId="22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0" borderId="0" xfId="0" applyNumberFormat="1" applyFont="1" applyFill="1" applyAlignment="1" applyProtection="1">
      <alignment horizontal="right" vertical="center" wrapText="1"/>
      <protection/>
    </xf>
    <xf numFmtId="17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7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74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7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74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174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0" xfId="0" applyNumberFormat="1" applyFont="1" applyFill="1" applyAlignment="1" applyProtection="1">
      <alignment vertical="center" wrapText="1"/>
      <protection/>
    </xf>
    <xf numFmtId="174" fontId="20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ont="1" applyFill="1" applyAlignment="1" applyProtection="1">
      <alignment horizontal="centerContinuous" vertical="center"/>
      <protection/>
    </xf>
    <xf numFmtId="174" fontId="0" fillId="0" borderId="0" xfId="0" applyNumberFormat="1" applyFont="1" applyFill="1" applyAlignment="1" applyProtection="1">
      <alignment horizontal="right" vertical="center" wrapText="1"/>
      <protection/>
    </xf>
    <xf numFmtId="174" fontId="22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4" fontId="37" fillId="0" borderId="0" xfId="0" applyNumberFormat="1" applyFont="1" applyFill="1" applyAlignment="1" applyProtection="1">
      <alignment horizontal="right" vertical="center" wrapText="1"/>
      <protection/>
    </xf>
    <xf numFmtId="17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49" fontId="20" fillId="0" borderId="10" xfId="57" applyNumberFormat="1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174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57" applyNumberFormat="1" applyFont="1" applyFill="1" applyBorder="1" applyAlignment="1" applyProtection="1">
      <alignment horizontal="center" vertical="center" wrapText="1"/>
      <protection/>
    </xf>
    <xf numFmtId="0" fontId="20" fillId="0" borderId="15" xfId="57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left" vertical="center" wrapText="1" inden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/>
      <protection/>
    </xf>
    <xf numFmtId="49" fontId="25" fillId="0" borderId="11" xfId="57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174" fontId="25" fillId="0" borderId="11" xfId="57" applyNumberFormat="1" applyFont="1" applyFill="1" applyBorder="1" applyAlignment="1" applyProtection="1">
      <alignment horizontal="right" vertic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left" vertical="center" wrapText="1" indent="1"/>
      <protection/>
    </xf>
    <xf numFmtId="174" fontId="25" fillId="0" borderId="13" xfId="57" applyNumberFormat="1" applyFont="1" applyFill="1" applyBorder="1" applyAlignment="1" applyProtection="1">
      <alignment horizontal="right" vertical="center" wrapText="1"/>
      <protection locked="0"/>
    </xf>
    <xf numFmtId="49" fontId="25" fillId="0" borderId="20" xfId="57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0" fontId="28" fillId="0" borderId="10" xfId="0" applyFont="1" applyBorder="1" applyAlignment="1" applyProtection="1">
      <alignment horizontal="left" vertical="center" wrapText="1" indent="1"/>
      <protection/>
    </xf>
    <xf numFmtId="174" fontId="25" fillId="0" borderId="20" xfId="57" applyNumberFormat="1" applyFont="1" applyFill="1" applyBorder="1" applyAlignment="1" applyProtection="1">
      <alignment horizontal="right" vertical="center" wrapText="1"/>
      <protection locked="0"/>
    </xf>
    <xf numFmtId="174" fontId="20" fillId="0" borderId="10" xfId="57" applyNumberFormat="1" applyFont="1" applyFill="1" applyBorder="1" applyAlignment="1" applyProtection="1">
      <alignment horizontal="right" vertical="center" wrapText="1"/>
      <protection/>
    </xf>
    <xf numFmtId="174" fontId="25" fillId="0" borderId="11" xfId="57" applyNumberFormat="1" applyFont="1" applyFill="1" applyBorder="1" applyAlignment="1" applyProtection="1">
      <alignment horizontal="right" vertical="center" wrapText="1"/>
      <protection/>
    </xf>
    <xf numFmtId="174" fontId="25" fillId="0" borderId="13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20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1" xfId="57" applyNumberFormat="1" applyFont="1" applyFill="1" applyBorder="1" applyAlignment="1" applyProtection="1">
      <alignment horizontal="right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9" fillId="0" borderId="11" xfId="0" applyNumberFormat="1" applyFont="1" applyBorder="1" applyAlignment="1" applyProtection="1">
      <alignment horizontal="center" vertical="center" wrapText="1"/>
      <protection/>
    </xf>
    <xf numFmtId="49" fontId="29" fillId="0" borderId="13" xfId="0" applyNumberFormat="1" applyFont="1" applyBorder="1" applyAlignment="1" applyProtection="1">
      <alignment horizontal="center" vertical="center" wrapText="1"/>
      <protection/>
    </xf>
    <xf numFmtId="49" fontId="29" fillId="0" borderId="20" xfId="0" applyNumberFormat="1" applyFont="1" applyBorder="1" applyAlignment="1" applyProtection="1">
      <alignment horizontal="center" vertical="center" wrapTex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15" xfId="57" applyFont="1" applyFill="1" applyBorder="1" applyAlignment="1" applyProtection="1">
      <alignment vertical="center" wrapText="1"/>
      <protection/>
    </xf>
    <xf numFmtId="174" fontId="20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25" fillId="0" borderId="18" xfId="57" applyNumberFormat="1" applyFont="1" applyFill="1" applyBorder="1" applyAlignment="1" applyProtection="1">
      <alignment horizontal="center" vertical="center" wrapText="1"/>
      <protection/>
    </xf>
    <xf numFmtId="0" fontId="25" fillId="0" borderId="18" xfId="57" applyFont="1" applyFill="1" applyBorder="1" applyAlignment="1" applyProtection="1">
      <alignment horizontal="left" vertical="center" wrapText="1" indent="1"/>
      <protection/>
    </xf>
    <xf numFmtId="174" fontId="25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57" applyFont="1" applyFill="1" applyBorder="1" applyAlignment="1" applyProtection="1">
      <alignment horizontal="left" vertical="center" wrapText="1" indent="1"/>
      <protection/>
    </xf>
    <xf numFmtId="174" fontId="25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174" fontId="25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57" applyFont="1" applyFill="1" applyBorder="1" applyAlignment="1" applyProtection="1">
      <alignment horizontal="left" vertical="center" wrapText="1" indent="1"/>
      <protection/>
    </xf>
    <xf numFmtId="0" fontId="25" fillId="0" borderId="13" xfId="57" applyFont="1" applyFill="1" applyBorder="1" applyAlignment="1" applyProtection="1">
      <alignment horizontal="left" indent="6"/>
      <protection/>
    </xf>
    <xf numFmtId="0" fontId="25" fillId="0" borderId="13" xfId="57" applyFont="1" applyFill="1" applyBorder="1" applyAlignment="1" applyProtection="1">
      <alignment horizontal="left" vertical="center" wrapText="1" indent="6"/>
      <protection/>
    </xf>
    <xf numFmtId="49" fontId="25" fillId="0" borderId="12" xfId="57" applyNumberFormat="1" applyFont="1" applyFill="1" applyBorder="1" applyAlignment="1" applyProtection="1">
      <alignment horizontal="center" vertical="center" wrapText="1"/>
      <protection/>
    </xf>
    <xf numFmtId="0" fontId="25" fillId="0" borderId="20" xfId="57" applyFont="1" applyFill="1" applyBorder="1" applyAlignment="1" applyProtection="1">
      <alignment horizontal="left" vertical="center" wrapText="1" indent="6"/>
      <protection/>
    </xf>
    <xf numFmtId="49" fontId="25" fillId="0" borderId="19" xfId="57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Font="1" applyFill="1" applyBorder="1" applyAlignment="1" applyProtection="1">
      <alignment horizontal="left" vertical="center" wrapText="1" indent="6"/>
      <protection/>
    </xf>
    <xf numFmtId="174" fontId="25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0" xfId="57" applyFont="1" applyFill="1" applyBorder="1" applyAlignment="1" applyProtection="1">
      <alignment vertical="center" wrapTex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 indent="1"/>
      <protection/>
    </xf>
    <xf numFmtId="174" fontId="25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57" applyFont="1" applyFill="1" applyBorder="1" applyAlignment="1" applyProtection="1">
      <alignment horizontal="left" vertical="center" wrapText="1" indent="1"/>
      <protection/>
    </xf>
    <xf numFmtId="0" fontId="25" fillId="0" borderId="11" xfId="57" applyFont="1" applyFill="1" applyBorder="1" applyAlignment="1" applyProtection="1">
      <alignment horizontal="left" vertical="center" wrapText="1" indent="6"/>
      <protection/>
    </xf>
    <xf numFmtId="0" fontId="20" fillId="0" borderId="10" xfId="57" applyFont="1" applyFill="1" applyBorder="1" applyAlignment="1" applyProtection="1">
      <alignment horizontal="left" vertical="center" wrapText="1" indent="1"/>
      <protection/>
    </xf>
    <xf numFmtId="0" fontId="25" fillId="0" borderId="11" xfId="57" applyFont="1" applyFill="1" applyBorder="1" applyAlignment="1" applyProtection="1">
      <alignment horizontal="left" vertical="center" wrapText="1" inden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 indent="1"/>
      <protection/>
    </xf>
    <xf numFmtId="174" fontId="28" fillId="0" borderId="10" xfId="0" applyNumberFormat="1" applyFont="1" applyBorder="1" applyAlignment="1" applyProtection="1">
      <alignment horizontal="right" vertical="center" wrapText="1" indent="1"/>
      <protection/>
    </xf>
    <xf numFmtId="174" fontId="28" fillId="0" borderId="10" xfId="0" applyNumberFormat="1" applyFont="1" applyBorder="1" applyAlignment="1" applyProtection="1" quotePrefix="1">
      <alignment horizontal="right" vertical="center" wrapText="1" indent="1"/>
      <protection/>
    </xf>
    <xf numFmtId="49" fontId="28" fillId="0" borderId="16" xfId="0" applyNumberFormat="1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left" vertical="center" wrapText="1" indent="1"/>
      <protection/>
    </xf>
    <xf numFmtId="49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2" fillId="0" borderId="10" xfId="57" applyFont="1" applyFill="1" applyBorder="1" applyAlignment="1" applyProtection="1">
      <alignment vertical="center" wrapText="1"/>
      <protection/>
    </xf>
    <xf numFmtId="174" fontId="22" fillId="0" borderId="10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14" xfId="0" applyFont="1" applyFill="1" applyBorder="1" applyAlignment="1" applyProtection="1">
      <alignment horizontal="right" vertical="center"/>
      <protection/>
    </xf>
    <xf numFmtId="0" fontId="30" fillId="0" borderId="15" xfId="57" applyFont="1" applyFill="1" applyBorder="1" applyAlignment="1" applyProtection="1">
      <alignment horizontal="center" vertical="center" wrapText="1"/>
      <protection/>
    </xf>
    <xf numFmtId="174" fontId="30" fillId="0" borderId="10" xfId="57" applyNumberFormat="1" applyFont="1" applyFill="1" applyBorder="1" applyAlignment="1" applyProtection="1">
      <alignment horizontal="right" vertical="center" wrapText="1"/>
      <protection/>
    </xf>
    <xf numFmtId="174" fontId="33" fillId="0" borderId="11" xfId="57" applyNumberFormat="1" applyFont="1" applyFill="1" applyBorder="1" applyAlignment="1" applyProtection="1">
      <alignment horizontal="right" vertical="center" wrapText="1"/>
      <protection locked="0"/>
    </xf>
    <xf numFmtId="174" fontId="33" fillId="0" borderId="13" xfId="57" applyNumberFormat="1" applyFont="1" applyFill="1" applyBorder="1" applyAlignment="1" applyProtection="1">
      <alignment horizontal="right" vertical="center" wrapText="1"/>
      <protection locked="0"/>
    </xf>
    <xf numFmtId="174" fontId="33" fillId="0" borderId="20" xfId="57" applyNumberFormat="1" applyFont="1" applyFill="1" applyBorder="1" applyAlignment="1" applyProtection="1">
      <alignment horizontal="right" vertical="center" wrapText="1"/>
      <protection locked="0"/>
    </xf>
    <xf numFmtId="174" fontId="33" fillId="0" borderId="11" xfId="57" applyNumberFormat="1" applyFont="1" applyFill="1" applyBorder="1" applyAlignment="1" applyProtection="1">
      <alignment horizontal="right" vertical="center" wrapText="1"/>
      <protection/>
    </xf>
    <xf numFmtId="174" fontId="33" fillId="0" borderId="16" xfId="57" applyNumberFormat="1" applyFont="1" applyFill="1" applyBorder="1" applyAlignment="1" applyProtection="1">
      <alignment horizontal="right" vertical="center" wrapText="1"/>
      <protection locked="0"/>
    </xf>
    <xf numFmtId="174" fontId="30" fillId="0" borderId="10" xfId="57" applyNumberFormat="1" applyFont="1" applyFill="1" applyBorder="1" applyAlignment="1" applyProtection="1">
      <alignment horizontal="right" vertical="center" wrapText="1"/>
      <protection locked="0"/>
    </xf>
    <xf numFmtId="174" fontId="30" fillId="0" borderId="0" xfId="57" applyNumberFormat="1" applyFont="1" applyFill="1" applyBorder="1" applyAlignment="1" applyProtection="1">
      <alignment horizontal="right" vertical="center" wrapText="1"/>
      <protection/>
    </xf>
    <xf numFmtId="174" fontId="30" fillId="0" borderId="15" xfId="57" applyNumberFormat="1" applyFont="1" applyFill="1" applyBorder="1" applyAlignment="1" applyProtection="1">
      <alignment horizontal="right" vertical="center" wrapText="1"/>
      <protection/>
    </xf>
    <xf numFmtId="174" fontId="30" fillId="0" borderId="10" xfId="0" applyNumberFormat="1" applyFont="1" applyFill="1" applyBorder="1" applyAlignment="1" applyProtection="1">
      <alignment horizontal="right" vertical="center" wrapText="1"/>
      <protection/>
    </xf>
    <xf numFmtId="174" fontId="30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33" fillId="0" borderId="0" xfId="57" applyFont="1" applyFill="1" applyAlignment="1" applyProtection="1">
      <alignment horizontal="right" vertical="center"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174" fontId="30" fillId="0" borderId="14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0" xfId="57" applyFont="1" applyFill="1" applyBorder="1" applyAlignment="1" applyProtection="1">
      <alignment horizontal="center" vertical="center" wrapText="1"/>
      <protection/>
    </xf>
    <xf numFmtId="0" fontId="30" fillId="0" borderId="10" xfId="57" applyFont="1" applyFill="1" applyBorder="1" applyAlignment="1" applyProtection="1">
      <alignment vertical="center" wrapText="1"/>
      <protection/>
    </xf>
    <xf numFmtId="174" fontId="30" fillId="0" borderId="10" xfId="57" applyNumberFormat="1" applyFont="1" applyFill="1" applyBorder="1" applyAlignment="1" applyProtection="1">
      <alignment horizontal="right" vertical="center" wrapText="1" indent="1"/>
      <protection/>
    </xf>
    <xf numFmtId="0" fontId="33" fillId="0" borderId="10" xfId="57" applyFont="1" applyFill="1" applyBorder="1" applyProtection="1">
      <alignment/>
      <protection/>
    </xf>
    <xf numFmtId="0" fontId="27" fillId="0" borderId="10" xfId="57" applyFont="1" applyFill="1" applyBorder="1" applyAlignment="1" applyProtection="1">
      <alignment horizontal="center"/>
      <protection/>
    </xf>
    <xf numFmtId="49" fontId="30" fillId="0" borderId="10" xfId="57" applyNumberFormat="1" applyFont="1" applyFill="1" applyBorder="1" applyAlignment="1" applyProtection="1">
      <alignment horizontal="center" vertical="center" wrapText="1"/>
      <protection/>
    </xf>
    <xf numFmtId="49" fontId="30" fillId="0" borderId="15" xfId="57" applyNumberFormat="1" applyFont="1" applyFill="1" applyBorder="1" applyAlignment="1" applyProtection="1">
      <alignment horizontal="center" vertical="center" wrapText="1"/>
      <protection/>
    </xf>
    <xf numFmtId="0" fontId="30" fillId="0" borderId="15" xfId="57" applyFont="1" applyFill="1" applyBorder="1" applyAlignment="1" applyProtection="1">
      <alignment vertical="center" wrapText="1"/>
      <protection/>
    </xf>
    <xf numFmtId="49" fontId="33" fillId="0" borderId="18" xfId="57" applyNumberFormat="1" applyFont="1" applyFill="1" applyBorder="1" applyAlignment="1" applyProtection="1">
      <alignment horizontal="center" vertical="center" wrapText="1"/>
      <protection/>
    </xf>
    <xf numFmtId="174" fontId="33" fillId="0" borderId="18" xfId="57" applyNumberFormat="1" applyFont="1" applyFill="1" applyBorder="1" applyAlignment="1" applyProtection="1">
      <alignment horizontal="right" vertical="center" wrapText="1"/>
      <protection locked="0"/>
    </xf>
    <xf numFmtId="49" fontId="33" fillId="0" borderId="13" xfId="57" applyNumberFormat="1" applyFont="1" applyFill="1" applyBorder="1" applyAlignment="1" applyProtection="1">
      <alignment horizontal="center" vertical="center" wrapText="1"/>
      <protection/>
    </xf>
    <xf numFmtId="49" fontId="33" fillId="0" borderId="12" xfId="57" applyNumberFormat="1" applyFont="1" applyFill="1" applyBorder="1" applyAlignment="1" applyProtection="1">
      <alignment horizontal="center" vertical="center" wrapText="1"/>
      <protection/>
    </xf>
    <xf numFmtId="49" fontId="33" fillId="0" borderId="19" xfId="57" applyNumberFormat="1" applyFont="1" applyFill="1" applyBorder="1" applyAlignment="1" applyProtection="1">
      <alignment horizontal="center" vertical="center" wrapText="1"/>
      <protection/>
    </xf>
    <xf numFmtId="174" fontId="33" fillId="0" borderId="19" xfId="57" applyNumberFormat="1" applyFont="1" applyFill="1" applyBorder="1" applyAlignment="1" applyProtection="1">
      <alignment horizontal="right" vertical="center" wrapText="1"/>
      <protection locked="0"/>
    </xf>
    <xf numFmtId="49" fontId="33" fillId="0" borderId="11" xfId="57" applyNumberFormat="1" applyFont="1" applyFill="1" applyBorder="1" applyAlignment="1" applyProtection="1">
      <alignment horizontal="center" vertical="center" wrapText="1"/>
      <protection/>
    </xf>
    <xf numFmtId="49" fontId="33" fillId="0" borderId="20" xfId="57" applyNumberFormat="1" applyFont="1" applyFill="1" applyBorder="1" applyAlignment="1" applyProtection="1">
      <alignment horizontal="center" vertical="center" wrapText="1"/>
      <protection/>
    </xf>
    <xf numFmtId="174" fontId="30" fillId="0" borderId="10" xfId="0" applyNumberFormat="1" applyFont="1" applyFill="1" applyBorder="1" applyAlignment="1" applyProtection="1" quotePrefix="1">
      <alignment horizontal="right" vertical="center" wrapText="1"/>
      <protection/>
    </xf>
    <xf numFmtId="49" fontId="30" fillId="0" borderId="16" xfId="0" applyNumberFormat="1" applyFont="1" applyBorder="1" applyAlignment="1" applyProtection="1">
      <alignment horizontal="center" vertical="center" wrapText="1"/>
      <protection/>
    </xf>
    <xf numFmtId="174" fontId="31" fillId="0" borderId="14" xfId="57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3" fillId="0" borderId="18" xfId="57" applyFont="1" applyFill="1" applyBorder="1" applyAlignment="1" applyProtection="1">
      <alignment horizontal="left" vertical="center" wrapText="1"/>
      <protection/>
    </xf>
    <xf numFmtId="0" fontId="33" fillId="0" borderId="13" xfId="57" applyFont="1" applyFill="1" applyBorder="1" applyAlignment="1" applyProtection="1">
      <alignment horizontal="left" vertical="center" wrapText="1"/>
      <protection/>
    </xf>
    <xf numFmtId="0" fontId="33" fillId="0" borderId="12" xfId="57" applyFont="1" applyFill="1" applyBorder="1" applyAlignment="1" applyProtection="1">
      <alignment horizontal="left" vertical="center" wrapText="1"/>
      <protection/>
    </xf>
    <xf numFmtId="0" fontId="33" fillId="0" borderId="13" xfId="57" applyFont="1" applyFill="1" applyBorder="1" applyAlignment="1" applyProtection="1">
      <alignment horizontal="left" wrapText="1"/>
      <protection/>
    </xf>
    <xf numFmtId="0" fontId="33" fillId="0" borderId="20" xfId="57" applyFont="1" applyFill="1" applyBorder="1" applyAlignment="1" applyProtection="1">
      <alignment horizontal="left" vertical="center" wrapText="1"/>
      <protection/>
    </xf>
    <xf numFmtId="0" fontId="33" fillId="0" borderId="19" xfId="57" applyFont="1" applyFill="1" applyBorder="1" applyAlignment="1" applyProtection="1">
      <alignment horizontal="left" vertical="center" wrapText="1"/>
      <protection/>
    </xf>
    <xf numFmtId="0" fontId="33" fillId="0" borderId="20" xfId="0" applyFont="1" applyBorder="1" applyAlignment="1" applyProtection="1">
      <alignment horizontal="left" vertical="center" wrapText="1"/>
      <protection/>
    </xf>
    <xf numFmtId="0" fontId="33" fillId="0" borderId="13" xfId="0" applyFont="1" applyBorder="1" applyAlignment="1" applyProtection="1">
      <alignment horizontal="left" vertical="center" wrapText="1"/>
      <protection/>
    </xf>
    <xf numFmtId="0" fontId="33" fillId="0" borderId="11" xfId="57" applyFont="1" applyFill="1" applyBorder="1" applyAlignment="1" applyProtection="1">
      <alignment horizontal="left" vertical="center" wrapText="1"/>
      <protection/>
    </xf>
    <xf numFmtId="0" fontId="30" fillId="0" borderId="10" xfId="57" applyFont="1" applyFill="1" applyBorder="1" applyAlignment="1" applyProtection="1">
      <alignment horizontal="left" vertical="center" wrapText="1"/>
      <protection/>
    </xf>
    <xf numFmtId="0" fontId="30" fillId="0" borderId="16" xfId="0" applyFont="1" applyBorder="1" applyAlignment="1" applyProtection="1">
      <alignment horizontal="left" vertical="center" wrapText="1"/>
      <protection/>
    </xf>
    <xf numFmtId="0" fontId="20" fillId="0" borderId="0" xfId="57" applyFont="1" applyFill="1" applyBorder="1" applyAlignment="1" applyProtection="1">
      <alignment horizontal="left" wrapText="1"/>
      <protection/>
    </xf>
    <xf numFmtId="0" fontId="33" fillId="0" borderId="11" xfId="0" applyFont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49" fontId="33" fillId="0" borderId="16" xfId="57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left" vertical="center" wrapText="1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49" fontId="33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left" vertical="center" wrapText="1"/>
      <protection/>
    </xf>
    <xf numFmtId="174" fontId="22" fillId="0" borderId="15" xfId="0" applyNumberFormat="1" applyFont="1" applyFill="1" applyBorder="1" applyAlignment="1" applyProtection="1">
      <alignment horizontal="center" vertical="center" wrapText="1"/>
      <protection/>
    </xf>
    <xf numFmtId="174" fontId="22" fillId="0" borderId="16" xfId="0" applyNumberFormat="1" applyFont="1" applyFill="1" applyBorder="1" applyAlignment="1" applyProtection="1">
      <alignment horizontal="center" vertical="center" wrapText="1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2" fillId="0" borderId="18" xfId="0" applyNumberFormat="1" applyFont="1" applyFill="1" applyBorder="1" applyAlignment="1" applyProtection="1">
      <alignment horizontal="center" vertical="center" wrapText="1"/>
      <protection/>
    </xf>
    <xf numFmtId="174" fontId="22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0" borderId="0" xfId="0" applyNumberFormat="1" applyFont="1" applyFill="1" applyAlignment="1" applyProtection="1">
      <alignment horizontal="center" textRotation="180" wrapText="1"/>
      <protection/>
    </xf>
    <xf numFmtId="174" fontId="20" fillId="0" borderId="0" xfId="0" applyNumberFormat="1" applyFont="1" applyFill="1" applyAlignment="1" applyProtection="1">
      <alignment horizontal="center" vertical="center" wrapText="1"/>
      <protection/>
    </xf>
    <xf numFmtId="174" fontId="22" fillId="0" borderId="21" xfId="0" applyNumberFormat="1" applyFont="1" applyFill="1" applyBorder="1" applyAlignment="1" applyProtection="1">
      <alignment horizontal="center" vertical="center" wrapText="1"/>
      <protection/>
    </xf>
    <xf numFmtId="174" fontId="22" fillId="0" borderId="22" xfId="0" applyNumberFormat="1" applyFont="1" applyFill="1" applyBorder="1" applyAlignment="1" applyProtection="1">
      <alignment horizontal="center" vertical="center" wrapText="1"/>
      <protection/>
    </xf>
    <xf numFmtId="174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7" applyFont="1" applyFill="1" applyAlignment="1" applyProtection="1">
      <alignment horizontal="center"/>
      <protection/>
    </xf>
    <xf numFmtId="174" fontId="35" fillId="0" borderId="14" xfId="57" applyNumberFormat="1" applyFont="1" applyFill="1" applyBorder="1" applyAlignment="1" applyProtection="1">
      <alignment horizontal="left" vertical="center"/>
      <protection/>
    </xf>
    <xf numFmtId="174" fontId="20" fillId="0" borderId="0" xfId="57" applyNumberFormat="1" applyFont="1" applyFill="1" applyBorder="1" applyAlignment="1" applyProtection="1">
      <alignment horizontal="center" vertical="center"/>
      <protection/>
    </xf>
    <xf numFmtId="174" fontId="35" fillId="0" borderId="0" xfId="57" applyNumberFormat="1" applyFont="1" applyFill="1" applyBorder="1" applyAlignment="1" applyProtection="1">
      <alignment horizontal="left"/>
      <protection/>
    </xf>
    <xf numFmtId="0" fontId="20" fillId="0" borderId="21" xfId="57" applyFont="1" applyFill="1" applyBorder="1" applyAlignment="1" applyProtection="1">
      <alignment horizontal="left"/>
      <protection/>
    </xf>
    <xf numFmtId="0" fontId="20" fillId="0" borderId="22" xfId="57" applyFont="1" applyFill="1" applyBorder="1" applyAlignment="1" applyProtection="1">
      <alignment horizontal="left"/>
      <protection/>
    </xf>
    <xf numFmtId="49" fontId="30" fillId="0" borderId="0" xfId="57" applyNumberFormat="1" applyFont="1" applyFill="1" applyAlignment="1" applyProtection="1">
      <alignment horizontal="left" vertical="center"/>
      <protection/>
    </xf>
    <xf numFmtId="0" fontId="20" fillId="0" borderId="10" xfId="57" applyFont="1" applyFill="1" applyBorder="1" applyAlignment="1" applyProtection="1">
      <alignment horizontal="left"/>
      <protection/>
    </xf>
    <xf numFmtId="0" fontId="27" fillId="0" borderId="10" xfId="57" applyFont="1" applyFill="1" applyBorder="1" applyAlignment="1" applyProtection="1">
      <alignment horizontal="left"/>
      <protection/>
    </xf>
    <xf numFmtId="0" fontId="30" fillId="0" borderId="0" xfId="57" applyFont="1" applyFill="1" applyAlignment="1" applyProtection="1">
      <alignment horizontal="left"/>
      <protection/>
    </xf>
    <xf numFmtId="49" fontId="30" fillId="0" borderId="0" xfId="57" applyNumberFormat="1" applyFont="1" applyFill="1" applyAlignment="1" applyProtection="1">
      <alignment horizontal="left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50"/>
  <sheetViews>
    <sheetView tabSelected="1" zoomScale="78" zoomScaleNormal="78" zoomScaleSheetLayoutView="100" workbookViewId="0" topLeftCell="A1">
      <selection activeCell="I29" sqref="I29"/>
    </sheetView>
  </sheetViews>
  <sheetFormatPr defaultColWidth="9.00390625" defaultRowHeight="12.75"/>
  <cols>
    <col min="1" max="1" width="6.875" style="60" customWidth="1"/>
    <col min="2" max="2" width="55.125" style="71" customWidth="1"/>
    <col min="3" max="7" width="16.375" style="60" customWidth="1"/>
    <col min="8" max="16384" width="9.375" style="60" customWidth="1"/>
  </cols>
  <sheetData>
    <row r="1" spans="2:7" ht="39.75" customHeight="1">
      <c r="B1" s="61" t="s">
        <v>50</v>
      </c>
      <c r="C1" s="62"/>
      <c r="D1" s="62"/>
      <c r="E1" s="62"/>
      <c r="F1" s="62"/>
      <c r="G1" s="62"/>
    </row>
    <row r="2" spans="2:7" ht="16.5" thickBot="1">
      <c r="B2" s="7" t="s">
        <v>52</v>
      </c>
      <c r="E2" s="63"/>
      <c r="G2" s="47" t="s">
        <v>104</v>
      </c>
    </row>
    <row r="3" spans="1:7" ht="22.5" customHeight="1" thickBot="1">
      <c r="A3" s="194" t="s">
        <v>0</v>
      </c>
      <c r="B3" s="48" t="s">
        <v>1</v>
      </c>
      <c r="C3" s="48"/>
      <c r="D3" s="48"/>
      <c r="E3" s="48"/>
      <c r="F3" s="48"/>
      <c r="G3" s="48"/>
    </row>
    <row r="4" spans="1:7" s="64" customFormat="1" ht="26.25" thickBot="1">
      <c r="A4" s="195"/>
      <c r="B4" s="6" t="s">
        <v>3</v>
      </c>
      <c r="C4" s="6" t="s">
        <v>329</v>
      </c>
      <c r="D4" s="6" t="s">
        <v>333</v>
      </c>
      <c r="E4" s="6" t="s">
        <v>334</v>
      </c>
      <c r="F4" s="6" t="s">
        <v>342</v>
      </c>
      <c r="G4" s="6" t="s">
        <v>334</v>
      </c>
    </row>
    <row r="5" spans="1:7" s="5" customFormat="1" ht="13.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12.75">
      <c r="A6" s="12" t="s">
        <v>7</v>
      </c>
      <c r="B6" s="65" t="s">
        <v>8</v>
      </c>
      <c r="C6" s="66">
        <f>18729828+11389348</f>
        <v>30119176</v>
      </c>
      <c r="D6" s="66">
        <f aca="true" t="shared" si="0" ref="D6:D12">E6-C6</f>
        <v>0</v>
      </c>
      <c r="E6" s="66">
        <v>30119176</v>
      </c>
      <c r="F6" s="66">
        <v>387000</v>
      </c>
      <c r="G6" s="66">
        <f>E6+F6</f>
        <v>30506176</v>
      </c>
    </row>
    <row r="7" spans="1:7" ht="12.75">
      <c r="A7" s="11" t="s">
        <v>10</v>
      </c>
      <c r="B7" s="67" t="s">
        <v>11</v>
      </c>
      <c r="C7" s="68">
        <v>1050000</v>
      </c>
      <c r="D7" s="68">
        <f t="shared" si="0"/>
        <v>9255729</v>
      </c>
      <c r="E7" s="68">
        <v>10305729</v>
      </c>
      <c r="F7" s="68">
        <v>1388376</v>
      </c>
      <c r="G7" s="66">
        <f>E7+F7</f>
        <v>11694105</v>
      </c>
    </row>
    <row r="8" spans="1:7" ht="12.75">
      <c r="A8" s="11" t="s">
        <v>4</v>
      </c>
      <c r="B8" s="67" t="s">
        <v>13</v>
      </c>
      <c r="C8" s="68"/>
      <c r="D8" s="68">
        <f t="shared" si="0"/>
        <v>0</v>
      </c>
      <c r="E8" s="68"/>
      <c r="F8" s="68">
        <f>G8-E8</f>
        <v>0</v>
      </c>
      <c r="G8" s="66"/>
    </row>
    <row r="9" spans="1:7" ht="12.75">
      <c r="A9" s="11" t="s">
        <v>5</v>
      </c>
      <c r="B9" s="67" t="s">
        <v>15</v>
      </c>
      <c r="C9" s="68">
        <f>5056489+1155148</f>
        <v>6211637</v>
      </c>
      <c r="D9" s="68">
        <f t="shared" si="0"/>
        <v>0</v>
      </c>
      <c r="E9" s="68">
        <v>6211637</v>
      </c>
      <c r="F9" s="68">
        <f>G9-E9</f>
        <v>0</v>
      </c>
      <c r="G9" s="66">
        <v>6211637</v>
      </c>
    </row>
    <row r="10" spans="1:7" ht="12.75">
      <c r="A10" s="11" t="s">
        <v>6</v>
      </c>
      <c r="B10" s="69" t="s">
        <v>17</v>
      </c>
      <c r="C10" s="68"/>
      <c r="D10" s="68">
        <f t="shared" si="0"/>
        <v>0</v>
      </c>
      <c r="E10" s="68"/>
      <c r="F10" s="68">
        <f>G10-E10</f>
        <v>0</v>
      </c>
      <c r="G10" s="66"/>
    </row>
    <row r="11" spans="1:7" ht="12.75">
      <c r="A11" s="11" t="s">
        <v>19</v>
      </c>
      <c r="B11" s="67" t="s">
        <v>20</v>
      </c>
      <c r="C11" s="68"/>
      <c r="D11" s="68">
        <f t="shared" si="0"/>
        <v>0</v>
      </c>
      <c r="E11" s="68"/>
      <c r="F11" s="68">
        <f>G11-E11</f>
        <v>0</v>
      </c>
      <c r="G11" s="66"/>
    </row>
    <row r="12" spans="1:7" ht="13.5" thickBot="1">
      <c r="A12" s="11" t="s">
        <v>22</v>
      </c>
      <c r="B12" s="67" t="s">
        <v>23</v>
      </c>
      <c r="C12" s="68">
        <f>302000+1500+392000+1150338</f>
        <v>1845838</v>
      </c>
      <c r="D12" s="68">
        <f t="shared" si="0"/>
        <v>0</v>
      </c>
      <c r="E12" s="68">
        <f>1845838</f>
        <v>1845838</v>
      </c>
      <c r="F12" s="68">
        <v>3222500</v>
      </c>
      <c r="G12" s="66">
        <f>E12+F12</f>
        <v>5068338</v>
      </c>
    </row>
    <row r="13" spans="1:7" ht="13.5" thickBot="1">
      <c r="A13" s="6" t="s">
        <v>55</v>
      </c>
      <c r="B13" s="53" t="s">
        <v>53</v>
      </c>
      <c r="C13" s="54">
        <f>+C6+C7+C9+C10+C11+C12</f>
        <v>39226651</v>
      </c>
      <c r="D13" s="54">
        <f>+D6+D7+D9+D10+D11+D12</f>
        <v>9255729</v>
      </c>
      <c r="E13" s="54">
        <f>+E6+E7+E9+E10+E11+E12</f>
        <v>48482380</v>
      </c>
      <c r="F13" s="54">
        <f>+F6+F7+F9+F10+F11+F12</f>
        <v>4997876</v>
      </c>
      <c r="G13" s="54">
        <f>+G6+G7+G9+G10+G11+G12</f>
        <v>53480256</v>
      </c>
    </row>
    <row r="14" spans="1:7" ht="12.75">
      <c r="A14" s="10" t="s">
        <v>56</v>
      </c>
      <c r="B14" s="55" t="s">
        <v>59</v>
      </c>
      <c r="C14" s="56">
        <f>C15</f>
        <v>20851453</v>
      </c>
      <c r="D14" s="56"/>
      <c r="E14" s="56">
        <v>20851453</v>
      </c>
      <c r="F14" s="56"/>
      <c r="G14" s="56">
        <v>20851453</v>
      </c>
    </row>
    <row r="15" spans="1:7" ht="12.75">
      <c r="A15" s="10" t="s">
        <v>58</v>
      </c>
      <c r="B15" s="67" t="s">
        <v>29</v>
      </c>
      <c r="C15" s="68">
        <v>20851453</v>
      </c>
      <c r="D15" s="68"/>
      <c r="E15" s="68">
        <v>20851453</v>
      </c>
      <c r="F15" s="68"/>
      <c r="G15" s="68">
        <v>20851453</v>
      </c>
    </row>
    <row r="16" spans="1:7" ht="12.75">
      <c r="A16" s="10" t="s">
        <v>24</v>
      </c>
      <c r="B16" s="67" t="s">
        <v>32</v>
      </c>
      <c r="C16" s="68"/>
      <c r="D16" s="68"/>
      <c r="E16" s="68"/>
      <c r="F16" s="68"/>
      <c r="G16" s="68"/>
    </row>
    <row r="17" spans="1:7" ht="12.75">
      <c r="A17" s="10" t="s">
        <v>25</v>
      </c>
      <c r="B17" s="67" t="s">
        <v>35</v>
      </c>
      <c r="C17" s="68"/>
      <c r="D17" s="68"/>
      <c r="E17" s="68"/>
      <c r="F17" s="68"/>
      <c r="G17" s="68"/>
    </row>
    <row r="18" spans="1:7" ht="12.75">
      <c r="A18" s="10" t="s">
        <v>26</v>
      </c>
      <c r="B18" s="67" t="s">
        <v>38</v>
      </c>
      <c r="C18" s="68">
        <v>1000000</v>
      </c>
      <c r="D18" s="70"/>
      <c r="E18" s="70">
        <v>1000000</v>
      </c>
      <c r="F18" s="70"/>
      <c r="G18" s="70">
        <v>1000000</v>
      </c>
    </row>
    <row r="19" spans="1:7" ht="12.75">
      <c r="A19" s="10" t="s">
        <v>27</v>
      </c>
      <c r="B19" s="57" t="s">
        <v>61</v>
      </c>
      <c r="C19" s="58">
        <f>C21</f>
        <v>19466747</v>
      </c>
      <c r="D19" s="58"/>
      <c r="E19" s="58">
        <v>19466747</v>
      </c>
      <c r="F19" s="58"/>
      <c r="G19" s="58">
        <v>19466747</v>
      </c>
    </row>
    <row r="20" spans="1:7" ht="12.75">
      <c r="A20" s="10" t="s">
        <v>28</v>
      </c>
      <c r="B20" s="69" t="s">
        <v>43</v>
      </c>
      <c r="C20" s="70"/>
      <c r="D20" s="70"/>
      <c r="E20" s="70"/>
      <c r="F20" s="70"/>
      <c r="G20" s="70"/>
    </row>
    <row r="21" spans="1:7" ht="13.5" thickBot="1">
      <c r="A21" s="10" t="s">
        <v>31</v>
      </c>
      <c r="B21" s="67" t="s">
        <v>45</v>
      </c>
      <c r="C21" s="68">
        <v>19466747</v>
      </c>
      <c r="D21" s="68"/>
      <c r="E21" s="68">
        <v>19466747</v>
      </c>
      <c r="F21" s="68"/>
      <c r="G21" s="68">
        <v>19466747</v>
      </c>
    </row>
    <row r="22" spans="1:7" ht="26.25" thickBot="1">
      <c r="A22" s="6" t="s">
        <v>34</v>
      </c>
      <c r="B22" s="53" t="s">
        <v>57</v>
      </c>
      <c r="C22" s="54">
        <f>+C14+C19+C18</f>
        <v>41318200</v>
      </c>
      <c r="D22" s="54">
        <f>+D14+D19+D18</f>
        <v>0</v>
      </c>
      <c r="E22" s="54">
        <f>+E14+E19+E18</f>
        <v>41318200</v>
      </c>
      <c r="F22" s="54">
        <f>+F14+F19+F18</f>
        <v>0</v>
      </c>
      <c r="G22" s="54">
        <f>+G14+G19+G18</f>
        <v>41318200</v>
      </c>
    </row>
    <row r="23" spans="1:7" ht="13.5" thickBot="1">
      <c r="A23" s="6" t="s">
        <v>37</v>
      </c>
      <c r="B23" s="53" t="s">
        <v>62</v>
      </c>
      <c r="C23" s="54">
        <f>+C13+C22</f>
        <v>80544851</v>
      </c>
      <c r="D23" s="54">
        <f>+D13+D22</f>
        <v>9255729</v>
      </c>
      <c r="E23" s="54">
        <f>+E13+E22</f>
        <v>89800580</v>
      </c>
      <c r="F23" s="54">
        <f>+F13+F22</f>
        <v>4997876</v>
      </c>
      <c r="G23" s="54">
        <f>+G13+G22</f>
        <v>94798456</v>
      </c>
    </row>
    <row r="24" spans="1:7" ht="13.5" thickBot="1">
      <c r="A24" s="6" t="s">
        <v>40</v>
      </c>
      <c r="B24" s="53" t="s">
        <v>46</v>
      </c>
      <c r="C24" s="54"/>
      <c r="D24" s="54"/>
      <c r="E24" s="54"/>
      <c r="F24" s="54"/>
      <c r="G24" s="54"/>
    </row>
    <row r="25" spans="1:7" ht="13.5" thickBot="1">
      <c r="A25" s="6" t="s">
        <v>42</v>
      </c>
      <c r="B25" s="53" t="s">
        <v>48</v>
      </c>
      <c r="C25" s="54">
        <f>IF(C13+C14-C48&lt;0,C48-(C13+C14),"-")</f>
        <v>8554578</v>
      </c>
      <c r="D25" s="54" t="str">
        <f>IF(D13+D14-D48&lt;0,D48-(D13+D14),"-")</f>
        <v>-</v>
      </c>
      <c r="E25" s="54">
        <f>IF(E13+E14-E48&lt;0,E48-(E13+E14),"-")</f>
        <v>7594578</v>
      </c>
      <c r="F25" s="54">
        <f>IF(F13+F14-F48&lt;0,F48-(F13+F14),"-")</f>
        <v>11934479</v>
      </c>
      <c r="G25" s="54">
        <f>IF(G13+G14-G48&lt;0,G48-(G13+G14),"-")</f>
        <v>19529057</v>
      </c>
    </row>
    <row r="26" spans="2:7" ht="18.75">
      <c r="B26" s="44"/>
      <c r="C26" s="44"/>
      <c r="D26" s="44"/>
      <c r="E26" s="44"/>
      <c r="F26" s="44"/>
      <c r="G26" s="44"/>
    </row>
    <row r="27" ht="13.5" thickBot="1"/>
    <row r="28" spans="1:7" ht="26.25" thickBot="1">
      <c r="A28" s="42" t="s">
        <v>0</v>
      </c>
      <c r="B28" s="196" t="s">
        <v>2</v>
      </c>
      <c r="C28" s="196"/>
      <c r="D28" s="196"/>
      <c r="E28" s="196"/>
      <c r="F28" s="196"/>
      <c r="G28" s="196"/>
    </row>
    <row r="29" spans="1:7" ht="26.25" thickBot="1">
      <c r="A29" s="43"/>
      <c r="B29" s="6" t="s">
        <v>3</v>
      </c>
      <c r="C29" s="6" t="s">
        <v>329</v>
      </c>
      <c r="D29" s="6" t="s">
        <v>333</v>
      </c>
      <c r="E29" s="6" t="s">
        <v>334</v>
      </c>
      <c r="F29" s="6" t="s">
        <v>333</v>
      </c>
      <c r="G29" s="6" t="s">
        <v>334</v>
      </c>
    </row>
    <row r="30" spans="1:7" ht="13.5" thickBot="1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>
        <v>6</v>
      </c>
      <c r="G30" s="6">
        <v>7</v>
      </c>
    </row>
    <row r="31" spans="1:7" ht="12.75">
      <c r="A31" s="12" t="s">
        <v>7</v>
      </c>
      <c r="B31" s="65" t="s">
        <v>9</v>
      </c>
      <c r="C31" s="66">
        <v>32564526</v>
      </c>
      <c r="D31" s="72">
        <v>8067234</v>
      </c>
      <c r="E31" s="72">
        <f aca="true" t="shared" si="1" ref="E31:E37">C31+D31</f>
        <v>40631760</v>
      </c>
      <c r="F31" s="72">
        <v>-876587</v>
      </c>
      <c r="G31" s="72">
        <f>E31+F31</f>
        <v>39755173</v>
      </c>
    </row>
    <row r="32" spans="1:7" ht="25.5">
      <c r="A32" s="11" t="s">
        <v>10</v>
      </c>
      <c r="B32" s="67" t="s">
        <v>12</v>
      </c>
      <c r="C32" s="68">
        <v>6027427</v>
      </c>
      <c r="D32" s="68">
        <v>844521</v>
      </c>
      <c r="E32" s="68">
        <f t="shared" si="1"/>
        <v>6871948</v>
      </c>
      <c r="F32" s="68">
        <v>-70492</v>
      </c>
      <c r="G32" s="68">
        <f aca="true" t="shared" si="2" ref="G32:G37">E32+F32</f>
        <v>6801456</v>
      </c>
    </row>
    <row r="33" spans="1:7" ht="12.75">
      <c r="A33" s="11" t="s">
        <v>4</v>
      </c>
      <c r="B33" s="67" t="s">
        <v>14</v>
      </c>
      <c r="C33" s="68">
        <v>14397335</v>
      </c>
      <c r="D33" s="68">
        <v>1230253</v>
      </c>
      <c r="E33" s="68">
        <f t="shared" si="1"/>
        <v>15627588</v>
      </c>
      <c r="F33" s="68">
        <v>6615631</v>
      </c>
      <c r="G33" s="68">
        <f t="shared" si="2"/>
        <v>22243219</v>
      </c>
    </row>
    <row r="34" spans="1:7" ht="12.75">
      <c r="A34" s="11" t="s">
        <v>5</v>
      </c>
      <c r="B34" s="67" t="s">
        <v>16</v>
      </c>
      <c r="C34" s="68">
        <v>2101000</v>
      </c>
      <c r="D34" s="68"/>
      <c r="E34" s="68">
        <f t="shared" si="1"/>
        <v>2101000</v>
      </c>
      <c r="F34" s="68">
        <f>2670000+387000</f>
        <v>3057000</v>
      </c>
      <c r="G34" s="68">
        <f t="shared" si="2"/>
        <v>5158000</v>
      </c>
    </row>
    <row r="35" spans="1:7" ht="12.75">
      <c r="A35" s="11" t="s">
        <v>6</v>
      </c>
      <c r="B35" s="67" t="s">
        <v>18</v>
      </c>
      <c r="C35" s="68">
        <f>11652414+240000</f>
        <v>11892414</v>
      </c>
      <c r="D35" s="68">
        <v>-2740836</v>
      </c>
      <c r="E35" s="68">
        <f t="shared" si="1"/>
        <v>9151578</v>
      </c>
      <c r="F35" s="68">
        <v>-5152028</v>
      </c>
      <c r="G35" s="68">
        <f t="shared" si="2"/>
        <v>3999550</v>
      </c>
    </row>
    <row r="36" spans="1:7" ht="12.75">
      <c r="A36" s="11" t="s">
        <v>19</v>
      </c>
      <c r="B36" s="67" t="s">
        <v>21</v>
      </c>
      <c r="C36" s="68">
        <v>445613</v>
      </c>
      <c r="D36" s="68">
        <v>894557</v>
      </c>
      <c r="E36" s="68">
        <f t="shared" si="1"/>
        <v>1340170</v>
      </c>
      <c r="F36" s="68">
        <v>13358831</v>
      </c>
      <c r="G36" s="68">
        <f t="shared" si="2"/>
        <v>14699001</v>
      </c>
    </row>
    <row r="37" spans="1:7" ht="13.5" thickBot="1">
      <c r="A37" s="11" t="s">
        <v>22</v>
      </c>
      <c r="B37" s="73"/>
      <c r="C37" s="68"/>
      <c r="D37" s="74"/>
      <c r="E37" s="74">
        <f t="shared" si="1"/>
        <v>0</v>
      </c>
      <c r="F37" s="74"/>
      <c r="G37" s="74">
        <f t="shared" si="2"/>
        <v>0</v>
      </c>
    </row>
    <row r="38" spans="1:7" ht="13.5" thickBot="1">
      <c r="A38" s="6" t="s">
        <v>55</v>
      </c>
      <c r="B38" s="53" t="s">
        <v>54</v>
      </c>
      <c r="C38" s="54">
        <f>SUM(C31:C37)</f>
        <v>67428315</v>
      </c>
      <c r="D38" s="54">
        <f>SUM(D31:D37)</f>
        <v>8295729</v>
      </c>
      <c r="E38" s="59">
        <f>SUM(E31:E37)</f>
        <v>75724044</v>
      </c>
      <c r="F38" s="54">
        <f>SUM(F31:F37)</f>
        <v>16932355</v>
      </c>
      <c r="G38" s="59">
        <f>SUM(G31:G37)</f>
        <v>92656399</v>
      </c>
    </row>
    <row r="39" spans="1:7" ht="12.75">
      <c r="A39" s="10" t="s">
        <v>56</v>
      </c>
      <c r="B39" s="67" t="s">
        <v>51</v>
      </c>
      <c r="C39" s="70">
        <v>1204367</v>
      </c>
      <c r="D39" s="72"/>
      <c r="E39" s="72">
        <v>1204367</v>
      </c>
      <c r="F39" s="72"/>
      <c r="G39" s="72">
        <v>1204367</v>
      </c>
    </row>
    <row r="40" spans="1:7" ht="12.75">
      <c r="A40" s="10" t="s">
        <v>58</v>
      </c>
      <c r="B40" s="67" t="s">
        <v>30</v>
      </c>
      <c r="C40" s="68"/>
      <c r="D40" s="68"/>
      <c r="E40" s="68"/>
      <c r="F40" s="68"/>
      <c r="G40" s="68"/>
    </row>
    <row r="41" spans="1:7" ht="12.75">
      <c r="A41" s="10" t="s">
        <v>24</v>
      </c>
      <c r="B41" s="67" t="s">
        <v>33</v>
      </c>
      <c r="C41" s="68"/>
      <c r="D41" s="68"/>
      <c r="E41" s="68"/>
      <c r="F41" s="68"/>
      <c r="G41" s="68"/>
    </row>
    <row r="42" spans="1:7" ht="12.75">
      <c r="A42" s="10" t="s">
        <v>25</v>
      </c>
      <c r="B42" s="67" t="s">
        <v>36</v>
      </c>
      <c r="C42" s="68"/>
      <c r="D42" s="68"/>
      <c r="E42" s="68"/>
      <c r="F42" s="68"/>
      <c r="G42" s="68"/>
    </row>
    <row r="43" spans="1:7" ht="12.75">
      <c r="A43" s="10" t="s">
        <v>26</v>
      </c>
      <c r="B43" s="69" t="s">
        <v>39</v>
      </c>
      <c r="C43" s="68"/>
      <c r="D43" s="68"/>
      <c r="E43" s="68"/>
      <c r="F43" s="68"/>
      <c r="G43" s="68"/>
    </row>
    <row r="44" spans="1:7" ht="12.75">
      <c r="A44" s="10" t="s">
        <v>27</v>
      </c>
      <c r="B44" s="67" t="s">
        <v>41</v>
      </c>
      <c r="C44" s="68"/>
      <c r="D44" s="68"/>
      <c r="E44" s="68"/>
      <c r="F44" s="68"/>
      <c r="G44" s="68"/>
    </row>
    <row r="45" spans="1:7" ht="12.75">
      <c r="A45" s="10" t="s">
        <v>28</v>
      </c>
      <c r="B45" s="65" t="s">
        <v>44</v>
      </c>
      <c r="C45" s="70"/>
      <c r="D45" s="68"/>
      <c r="E45" s="68"/>
      <c r="F45" s="68"/>
      <c r="G45" s="68"/>
    </row>
    <row r="46" spans="1:7" ht="13.5" thickBot="1">
      <c r="A46" s="10" t="s">
        <v>31</v>
      </c>
      <c r="B46" s="73"/>
      <c r="C46" s="68"/>
      <c r="D46" s="74"/>
      <c r="E46" s="74"/>
      <c r="F46" s="74"/>
      <c r="G46" s="74"/>
    </row>
    <row r="47" spans="1:7" ht="26.25" thickBot="1">
      <c r="A47" s="6" t="s">
        <v>34</v>
      </c>
      <c r="B47" s="53" t="s">
        <v>60</v>
      </c>
      <c r="C47" s="54">
        <f>+C39+C40+C41+C42+C43+C44+C45</f>
        <v>1204367</v>
      </c>
      <c r="D47" s="54">
        <f>+D39+D40+D41+D42+D43+D44+D45</f>
        <v>0</v>
      </c>
      <c r="E47" s="54">
        <f>+E39+E40+E41+E42+E43+E44+E45</f>
        <v>1204367</v>
      </c>
      <c r="F47" s="54">
        <f>+F39+F40+F41+F42+F43+F44+F45</f>
        <v>0</v>
      </c>
      <c r="G47" s="54">
        <f>+G39+G40+G41+G42+G43+G44+G45</f>
        <v>1204367</v>
      </c>
    </row>
    <row r="48" spans="1:7" ht="13.5" thickBot="1">
      <c r="A48" s="6" t="s">
        <v>37</v>
      </c>
      <c r="B48" s="53" t="s">
        <v>63</v>
      </c>
      <c r="C48" s="54">
        <f>+C38+C47</f>
        <v>68632682</v>
      </c>
      <c r="D48" s="54">
        <f>+D38+D47</f>
        <v>8295729</v>
      </c>
      <c r="E48" s="54">
        <f>+E38+E47</f>
        <v>76928411</v>
      </c>
      <c r="F48" s="54">
        <f>+F38+F47</f>
        <v>16932355</v>
      </c>
      <c r="G48" s="54">
        <f>+G38+G47</f>
        <v>93860766</v>
      </c>
    </row>
    <row r="49" spans="1:7" ht="21.75" customHeight="1" thickBot="1">
      <c r="A49" s="6" t="s">
        <v>40</v>
      </c>
      <c r="B49" s="53" t="s">
        <v>47</v>
      </c>
      <c r="C49" s="54"/>
      <c r="D49" s="54"/>
      <c r="E49" s="54"/>
      <c r="F49" s="54"/>
      <c r="G49" s="54"/>
    </row>
    <row r="50" spans="1:7" ht="13.5" thickBot="1">
      <c r="A50" s="6" t="s">
        <v>42</v>
      </c>
      <c r="B50" s="53" t="s">
        <v>49</v>
      </c>
      <c r="C50" s="54"/>
      <c r="D50" s="54"/>
      <c r="E50" s="54"/>
      <c r="F50" s="54"/>
      <c r="G50" s="54"/>
    </row>
  </sheetData>
  <sheetProtection/>
  <mergeCells count="2">
    <mergeCell ref="A3:A4"/>
    <mergeCell ref="B28:G28"/>
  </mergeCells>
  <printOptions horizontalCentered="1"/>
  <pageMargins left="0.31496062992125984" right="0.31496062992125984" top="0.9055118110236221" bottom="0.31496062992125984" header="0.6692913385826772" footer="0.2755905511811024"/>
  <pageSetup horizontalDpi="600" verticalDpi="600" orientation="portrait" paperSize="9" scale="72" r:id="rId1"/>
  <headerFooter alignWithMargins="0">
    <oddHeader xml:space="preserve">&amp;R&amp;"Times New Roman CE,Félkövér dőlt"&amp;11 1. 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53"/>
  <sheetViews>
    <sheetView view="pageBreakPreview" zoomScale="115" zoomScaleSheetLayoutView="115" workbookViewId="0" topLeftCell="A1">
      <selection activeCell="D12" sqref="D12"/>
    </sheetView>
  </sheetViews>
  <sheetFormatPr defaultColWidth="9.00390625" defaultRowHeight="12.75"/>
  <cols>
    <col min="1" max="1" width="6.875" style="3" customWidth="1"/>
    <col min="2" max="2" width="58.875" style="3" customWidth="1"/>
    <col min="3" max="7" width="14.875" style="1" customWidth="1"/>
    <col min="8" max="9" width="16.375" style="1" customWidth="1"/>
    <col min="10" max="10" width="4.875" style="1" customWidth="1"/>
    <col min="11" max="16384" width="9.375" style="1" customWidth="1"/>
  </cols>
  <sheetData>
    <row r="1" spans="1:10" ht="47.25" customHeight="1">
      <c r="A1" s="200" t="s">
        <v>347</v>
      </c>
      <c r="B1" s="200"/>
      <c r="C1" s="200"/>
      <c r="D1" s="200"/>
      <c r="E1" s="200"/>
      <c r="F1" s="200"/>
      <c r="G1" s="200"/>
      <c r="H1" s="2"/>
      <c r="I1" s="2"/>
      <c r="J1" s="199"/>
    </row>
    <row r="2" spans="2:10" ht="16.5" thickBot="1">
      <c r="B2" s="7" t="s">
        <v>52</v>
      </c>
      <c r="G2" s="75" t="s">
        <v>346</v>
      </c>
      <c r="H2" s="8"/>
      <c r="I2" s="8"/>
      <c r="J2" s="199"/>
    </row>
    <row r="3" spans="1:10" ht="13.5" thickBot="1">
      <c r="A3" s="197" t="s">
        <v>0</v>
      </c>
      <c r="B3" s="201" t="s">
        <v>1</v>
      </c>
      <c r="C3" s="202"/>
      <c r="D3" s="202"/>
      <c r="E3" s="202"/>
      <c r="F3" s="202"/>
      <c r="G3" s="203"/>
      <c r="J3" s="199"/>
    </row>
    <row r="4" spans="1:10" s="4" customFormat="1" ht="26.25" thickBot="1">
      <c r="A4" s="198"/>
      <c r="B4" s="6" t="s">
        <v>3</v>
      </c>
      <c r="C4" s="6" t="s">
        <v>336</v>
      </c>
      <c r="D4" s="6" t="s">
        <v>344</v>
      </c>
      <c r="E4" s="6" t="s">
        <v>335</v>
      </c>
      <c r="F4" s="6" t="s">
        <v>343</v>
      </c>
      <c r="G4" s="6" t="s">
        <v>335</v>
      </c>
      <c r="J4" s="199"/>
    </row>
    <row r="5" spans="1:10" s="4" customFormat="1" ht="13.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J5" s="199"/>
    </row>
    <row r="6" spans="1:10" ht="12.75">
      <c r="A6" s="9" t="s">
        <v>7</v>
      </c>
      <c r="B6" s="49" t="s">
        <v>99</v>
      </c>
      <c r="C6" s="50">
        <v>256604536</v>
      </c>
      <c r="D6" s="50">
        <f>E6-C6</f>
        <v>8634000</v>
      </c>
      <c r="E6" s="50">
        <v>265238536</v>
      </c>
      <c r="F6" s="50">
        <v>11280734</v>
      </c>
      <c r="G6" s="50">
        <f>E6+F6</f>
        <v>276519270</v>
      </c>
      <c r="J6" s="199"/>
    </row>
    <row r="7" spans="1:10" ht="12.75">
      <c r="A7" s="9" t="s">
        <v>10</v>
      </c>
      <c r="B7" s="51" t="s">
        <v>97</v>
      </c>
      <c r="C7" s="41">
        <f>195967177+23365937</f>
        <v>219333114</v>
      </c>
      <c r="D7" s="50">
        <f>E7-C7</f>
        <v>0</v>
      </c>
      <c r="E7" s="41">
        <v>219333114</v>
      </c>
      <c r="F7" s="50">
        <f>G7-E7</f>
        <v>0</v>
      </c>
      <c r="G7" s="41">
        <v>219333114</v>
      </c>
      <c r="J7" s="199"/>
    </row>
    <row r="8" spans="1:10" ht="12.75">
      <c r="A8" s="9" t="s">
        <v>4</v>
      </c>
      <c r="B8" s="51" t="s">
        <v>95</v>
      </c>
      <c r="C8" s="41"/>
      <c r="D8" s="41"/>
      <c r="E8" s="41"/>
      <c r="F8" s="41"/>
      <c r="G8" s="41"/>
      <c r="J8" s="199"/>
    </row>
    <row r="9" spans="1:10" ht="12.75">
      <c r="A9" s="9" t="s">
        <v>5</v>
      </c>
      <c r="B9" s="51" t="s">
        <v>93</v>
      </c>
      <c r="C9" s="41"/>
      <c r="D9" s="41"/>
      <c r="E9" s="41"/>
      <c r="F9" s="41"/>
      <c r="G9" s="41"/>
      <c r="J9" s="199"/>
    </row>
    <row r="10" spans="1:10" ht="12.75">
      <c r="A10" s="9" t="s">
        <v>6</v>
      </c>
      <c r="B10" s="51" t="s">
        <v>91</v>
      </c>
      <c r="C10" s="41"/>
      <c r="D10" s="41"/>
      <c r="E10" s="41"/>
      <c r="F10" s="41"/>
      <c r="G10" s="41"/>
      <c r="J10" s="199"/>
    </row>
    <row r="11" spans="1:10" ht="13.5" thickBot="1">
      <c r="A11" s="9" t="s">
        <v>19</v>
      </c>
      <c r="B11" s="51" t="s">
        <v>89</v>
      </c>
      <c r="C11" s="41">
        <v>1145770</v>
      </c>
      <c r="D11" s="41"/>
      <c r="E11" s="41">
        <v>1145770</v>
      </c>
      <c r="F11" s="41">
        <v>140000</v>
      </c>
      <c r="G11" s="41">
        <f>E11+F11</f>
        <v>1285770</v>
      </c>
      <c r="J11" s="199"/>
    </row>
    <row r="12" spans="1:10" ht="13.5" thickBot="1">
      <c r="A12" s="6" t="s">
        <v>22</v>
      </c>
      <c r="B12" s="53" t="s">
        <v>88</v>
      </c>
      <c r="C12" s="54">
        <f>+C6+C8+C9+C11</f>
        <v>257750306</v>
      </c>
      <c r="D12" s="54">
        <f>+D6+D8+D9+D11</f>
        <v>8634000</v>
      </c>
      <c r="E12" s="54">
        <f>+E6+E8+E9+E11</f>
        <v>266384306</v>
      </c>
      <c r="F12" s="54">
        <f>+F6+F8+F9+F11</f>
        <v>11420734</v>
      </c>
      <c r="G12" s="54">
        <f>+G6+G8+G9+G11</f>
        <v>277805040</v>
      </c>
      <c r="J12" s="199"/>
    </row>
    <row r="13" spans="1:10" ht="12.75">
      <c r="A13" s="12" t="s">
        <v>55</v>
      </c>
      <c r="B13" s="55" t="s">
        <v>86</v>
      </c>
      <c r="C13" s="76"/>
      <c r="D13" s="76"/>
      <c r="E13" s="76"/>
      <c r="F13" s="76"/>
      <c r="G13" s="76"/>
      <c r="J13" s="199"/>
    </row>
    <row r="14" spans="1:10" ht="12.75">
      <c r="A14" s="11" t="s">
        <v>56</v>
      </c>
      <c r="B14" s="77" t="s">
        <v>84</v>
      </c>
      <c r="C14" s="41"/>
      <c r="D14" s="41"/>
      <c r="E14" s="41"/>
      <c r="F14" s="41"/>
      <c r="G14" s="41"/>
      <c r="J14" s="199"/>
    </row>
    <row r="15" spans="1:10" ht="12.75">
      <c r="A15" s="11" t="s">
        <v>58</v>
      </c>
      <c r="B15" s="77" t="s">
        <v>82</v>
      </c>
      <c r="C15" s="41"/>
      <c r="D15" s="41"/>
      <c r="E15" s="41"/>
      <c r="F15" s="41"/>
      <c r="G15" s="41"/>
      <c r="J15" s="199"/>
    </row>
    <row r="16" spans="1:10" ht="12.75">
      <c r="A16" s="11" t="s">
        <v>24</v>
      </c>
      <c r="B16" s="77" t="s">
        <v>81</v>
      </c>
      <c r="C16" s="41"/>
      <c r="D16" s="41"/>
      <c r="E16" s="41"/>
      <c r="F16" s="41"/>
      <c r="G16" s="41"/>
      <c r="J16" s="199"/>
    </row>
    <row r="17" spans="1:10" ht="12.75">
      <c r="A17" s="11" t="s">
        <v>25</v>
      </c>
      <c r="B17" s="77" t="s">
        <v>80</v>
      </c>
      <c r="C17" s="41"/>
      <c r="D17" s="41"/>
      <c r="E17" s="41"/>
      <c r="F17" s="41"/>
      <c r="G17" s="41"/>
      <c r="J17" s="199"/>
    </row>
    <row r="18" spans="1:10" ht="12.75">
      <c r="A18" s="11" t="s">
        <v>26</v>
      </c>
      <c r="B18" s="77" t="s">
        <v>79</v>
      </c>
      <c r="C18" s="41"/>
      <c r="D18" s="41"/>
      <c r="E18" s="41"/>
      <c r="F18" s="41"/>
      <c r="G18" s="41"/>
      <c r="J18" s="199"/>
    </row>
    <row r="19" spans="1:10" ht="12.75">
      <c r="A19" s="12" t="s">
        <v>27</v>
      </c>
      <c r="B19" s="57" t="s">
        <v>77</v>
      </c>
      <c r="C19" s="58"/>
      <c r="D19" s="58"/>
      <c r="E19" s="58"/>
      <c r="F19" s="58"/>
      <c r="G19" s="58"/>
      <c r="J19" s="199"/>
    </row>
    <row r="20" spans="1:10" ht="12.75">
      <c r="A20" s="11" t="s">
        <v>28</v>
      </c>
      <c r="B20" s="77" t="s">
        <v>76</v>
      </c>
      <c r="C20" s="41"/>
      <c r="D20" s="41"/>
      <c r="E20" s="41"/>
      <c r="F20" s="41"/>
      <c r="G20" s="41"/>
      <c r="J20" s="199"/>
    </row>
    <row r="21" spans="1:10" ht="12.75">
      <c r="A21" s="11" t="s">
        <v>31</v>
      </c>
      <c r="B21" s="77" t="s">
        <v>74</v>
      </c>
      <c r="C21" s="41"/>
      <c r="D21" s="41"/>
      <c r="E21" s="41"/>
      <c r="F21" s="41"/>
      <c r="G21" s="41"/>
      <c r="J21" s="199"/>
    </row>
    <row r="22" spans="1:10" ht="12.75">
      <c r="A22" s="11" t="s">
        <v>34</v>
      </c>
      <c r="B22" s="77" t="s">
        <v>73</v>
      </c>
      <c r="C22" s="41"/>
      <c r="D22" s="41"/>
      <c r="E22" s="41"/>
      <c r="F22" s="41"/>
      <c r="G22" s="41"/>
      <c r="J22" s="199"/>
    </row>
    <row r="23" spans="1:10" ht="12.75">
      <c r="A23" s="11" t="s">
        <v>37</v>
      </c>
      <c r="B23" s="78" t="s">
        <v>72</v>
      </c>
      <c r="C23" s="41"/>
      <c r="D23" s="41"/>
      <c r="E23" s="41"/>
      <c r="F23" s="41"/>
      <c r="G23" s="41"/>
      <c r="J23" s="199"/>
    </row>
    <row r="24" spans="1:10" ht="13.5" thickBot="1">
      <c r="A24" s="11" t="s">
        <v>40</v>
      </c>
      <c r="B24" s="79" t="s">
        <v>71</v>
      </c>
      <c r="C24" s="41"/>
      <c r="D24" s="41"/>
      <c r="E24" s="41"/>
      <c r="F24" s="41"/>
      <c r="G24" s="41"/>
      <c r="J24" s="199"/>
    </row>
    <row r="25" spans="1:10" ht="26.25" thickBot="1">
      <c r="A25" s="6" t="s">
        <v>42</v>
      </c>
      <c r="B25" s="53" t="s">
        <v>70</v>
      </c>
      <c r="C25" s="54"/>
      <c r="D25" s="54"/>
      <c r="E25" s="54"/>
      <c r="F25" s="54"/>
      <c r="G25" s="54"/>
      <c r="J25" s="199"/>
    </row>
    <row r="26" spans="1:10" ht="13.5" thickBot="1">
      <c r="A26" s="6" t="s">
        <v>68</v>
      </c>
      <c r="B26" s="53" t="s">
        <v>67</v>
      </c>
      <c r="C26" s="54">
        <f>+C12+C25</f>
        <v>257750306</v>
      </c>
      <c r="D26" s="54">
        <f>+D12+D25</f>
        <v>8634000</v>
      </c>
      <c r="E26" s="54">
        <f>+E12+E25</f>
        <v>266384306</v>
      </c>
      <c r="F26" s="54">
        <f>+F12+F25</f>
        <v>11420734</v>
      </c>
      <c r="G26" s="54">
        <f>+G12+G25</f>
        <v>277805040</v>
      </c>
      <c r="J26" s="199"/>
    </row>
    <row r="27" spans="1:10" ht="13.5" thickBot="1">
      <c r="A27" s="6" t="s">
        <v>65</v>
      </c>
      <c r="B27" s="53" t="s">
        <v>46</v>
      </c>
      <c r="C27" s="54"/>
      <c r="D27" s="54"/>
      <c r="E27" s="54"/>
      <c r="F27" s="54"/>
      <c r="G27" s="54"/>
      <c r="J27" s="199"/>
    </row>
    <row r="28" spans="1:10" ht="13.5" thickBot="1">
      <c r="A28" s="6" t="s">
        <v>64</v>
      </c>
      <c r="B28" s="53" t="s">
        <v>48</v>
      </c>
      <c r="C28" s="54">
        <f>+C51-C26</f>
        <v>11912169</v>
      </c>
      <c r="D28" s="54">
        <f>+D51-D26</f>
        <v>960000</v>
      </c>
      <c r="E28" s="54">
        <f>+E51-E26</f>
        <v>12872169</v>
      </c>
      <c r="F28" s="54">
        <f>+F51-F26</f>
        <v>-11953479</v>
      </c>
      <c r="G28" s="54">
        <f>+G51-G26</f>
        <v>937690</v>
      </c>
      <c r="J28" s="199"/>
    </row>
    <row r="31" ht="13.5" thickBot="1"/>
    <row r="32" spans="1:7" ht="26.25" thickBot="1">
      <c r="A32" s="45" t="s">
        <v>0</v>
      </c>
      <c r="B32" s="201" t="s">
        <v>2</v>
      </c>
      <c r="C32" s="202"/>
      <c r="D32" s="202"/>
      <c r="E32" s="202"/>
      <c r="F32" s="202"/>
      <c r="G32" s="203"/>
    </row>
    <row r="33" spans="1:7" ht="26.25" thickBot="1">
      <c r="A33" s="46"/>
      <c r="B33" s="6" t="s">
        <v>3</v>
      </c>
      <c r="C33" s="6" t="s">
        <v>336</v>
      </c>
      <c r="D33" s="6" t="s">
        <v>344</v>
      </c>
      <c r="E33" s="6" t="s">
        <v>335</v>
      </c>
      <c r="F33" s="6" t="s">
        <v>343</v>
      </c>
      <c r="G33" s="6" t="s">
        <v>335</v>
      </c>
    </row>
    <row r="34" spans="1:7" ht="13.5" thickBot="1">
      <c r="A34" s="6">
        <v>1</v>
      </c>
      <c r="B34" s="6">
        <v>2</v>
      </c>
      <c r="C34" s="6">
        <v>3</v>
      </c>
      <c r="D34" s="6">
        <v>4</v>
      </c>
      <c r="E34" s="6">
        <v>5</v>
      </c>
      <c r="F34" s="6">
        <v>6</v>
      </c>
      <c r="G34" s="6">
        <v>7</v>
      </c>
    </row>
    <row r="35" spans="1:7" ht="12.75">
      <c r="A35" s="9" t="s">
        <v>7</v>
      </c>
      <c r="B35" s="49" t="s">
        <v>98</v>
      </c>
      <c r="C35" s="50">
        <v>269662475</v>
      </c>
      <c r="D35" s="50"/>
      <c r="E35" s="50">
        <f>D35+C35</f>
        <v>269662475</v>
      </c>
      <c r="F35" s="50"/>
      <c r="G35" s="50">
        <f>F35+E35</f>
        <v>269662475</v>
      </c>
    </row>
    <row r="36" spans="1:7" ht="12.75">
      <c r="A36" s="9" t="s">
        <v>10</v>
      </c>
      <c r="B36" s="51" t="s">
        <v>96</v>
      </c>
      <c r="C36" s="41">
        <v>197797800</v>
      </c>
      <c r="D36" s="41"/>
      <c r="E36" s="41">
        <f>D36+C36</f>
        <v>197797800</v>
      </c>
      <c r="F36" s="41"/>
      <c r="G36" s="41">
        <f>F36+E36</f>
        <v>197797800</v>
      </c>
    </row>
    <row r="37" spans="1:7" ht="12.75">
      <c r="A37" s="9" t="s">
        <v>4</v>
      </c>
      <c r="B37" s="51" t="s">
        <v>94</v>
      </c>
      <c r="C37" s="41"/>
      <c r="D37" s="41">
        <v>9594000</v>
      </c>
      <c r="E37" s="41">
        <f>D37+C37</f>
        <v>9594000</v>
      </c>
      <c r="F37" s="41">
        <v>-532745</v>
      </c>
      <c r="G37" s="41">
        <f>F37+E37+19000</f>
        <v>9080255</v>
      </c>
    </row>
    <row r="38" spans="1:7" ht="12.75">
      <c r="A38" s="9" t="s">
        <v>5</v>
      </c>
      <c r="B38" s="51" t="s">
        <v>92</v>
      </c>
      <c r="C38" s="41"/>
      <c r="D38" s="41"/>
      <c r="E38" s="41"/>
      <c r="F38" s="41"/>
      <c r="G38" s="41"/>
    </row>
    <row r="39" spans="1:7" ht="12.75">
      <c r="A39" s="9" t="s">
        <v>6</v>
      </c>
      <c r="B39" s="51" t="s">
        <v>90</v>
      </c>
      <c r="C39" s="41"/>
      <c r="D39" s="41"/>
      <c r="E39" s="41"/>
      <c r="F39" s="41"/>
      <c r="G39" s="41"/>
    </row>
    <row r="40" spans="1:7" ht="13.5" thickBot="1">
      <c r="A40" s="9" t="s">
        <v>19</v>
      </c>
      <c r="B40" s="52" t="s">
        <v>21</v>
      </c>
      <c r="C40" s="41"/>
      <c r="D40" s="41"/>
      <c r="E40" s="41"/>
      <c r="F40" s="41"/>
      <c r="G40" s="41"/>
    </row>
    <row r="41" spans="1:7" ht="13.5" thickBot="1">
      <c r="A41" s="6" t="s">
        <v>22</v>
      </c>
      <c r="B41" s="53" t="s">
        <v>87</v>
      </c>
      <c r="C41" s="54">
        <f>+C35+C37+C39+C40</f>
        <v>269662475</v>
      </c>
      <c r="D41" s="54">
        <f>+D35+D37+D39+D40</f>
        <v>9594000</v>
      </c>
      <c r="E41" s="54">
        <f>+E35+E37+E39+E40</f>
        <v>279256475</v>
      </c>
      <c r="F41" s="54">
        <f>+F35+F37+F39+F40</f>
        <v>-532745</v>
      </c>
      <c r="G41" s="54">
        <f>+G35+G37+G39+G40</f>
        <v>278742730</v>
      </c>
    </row>
    <row r="42" spans="1:7" ht="12.75">
      <c r="A42" s="12" t="s">
        <v>55</v>
      </c>
      <c r="B42" s="51" t="s">
        <v>85</v>
      </c>
      <c r="C42" s="50"/>
      <c r="D42" s="50"/>
      <c r="E42" s="50"/>
      <c r="F42" s="50"/>
      <c r="G42" s="50"/>
    </row>
    <row r="43" spans="1:7" ht="12.75">
      <c r="A43" s="11" t="s">
        <v>56</v>
      </c>
      <c r="B43" s="51" t="s">
        <v>83</v>
      </c>
      <c r="C43" s="41"/>
      <c r="D43" s="41"/>
      <c r="E43" s="41"/>
      <c r="F43" s="41"/>
      <c r="G43" s="41"/>
    </row>
    <row r="44" spans="1:7" ht="12.75">
      <c r="A44" s="11" t="s">
        <v>58</v>
      </c>
      <c r="B44" s="51" t="s">
        <v>33</v>
      </c>
      <c r="C44" s="41"/>
      <c r="D44" s="41"/>
      <c r="E44" s="41"/>
      <c r="F44" s="41"/>
      <c r="G44" s="41"/>
    </row>
    <row r="45" spans="1:7" ht="12.75">
      <c r="A45" s="11" t="s">
        <v>24</v>
      </c>
      <c r="B45" s="51" t="s">
        <v>36</v>
      </c>
      <c r="C45" s="41"/>
      <c r="D45" s="41"/>
      <c r="E45" s="41"/>
      <c r="F45" s="41"/>
      <c r="G45" s="41"/>
    </row>
    <row r="46" spans="1:7" ht="12.75">
      <c r="A46" s="11" t="s">
        <v>25</v>
      </c>
      <c r="B46" s="52" t="s">
        <v>39</v>
      </c>
      <c r="C46" s="41"/>
      <c r="D46" s="41"/>
      <c r="E46" s="41"/>
      <c r="F46" s="41"/>
      <c r="G46" s="41"/>
    </row>
    <row r="47" spans="1:7" ht="12.75">
      <c r="A47" s="11" t="s">
        <v>26</v>
      </c>
      <c r="B47" s="51" t="s">
        <v>78</v>
      </c>
      <c r="C47" s="41"/>
      <c r="D47" s="41"/>
      <c r="E47" s="41"/>
      <c r="F47" s="41"/>
      <c r="G47" s="41"/>
    </row>
    <row r="48" spans="1:7" ht="12.75">
      <c r="A48" s="12" t="s">
        <v>27</v>
      </c>
      <c r="B48" s="49" t="s">
        <v>44</v>
      </c>
      <c r="C48" s="41"/>
      <c r="D48" s="41"/>
      <c r="E48" s="41"/>
      <c r="F48" s="41"/>
      <c r="G48" s="41"/>
    </row>
    <row r="49" spans="1:7" ht="13.5" thickBot="1">
      <c r="A49" s="11" t="s">
        <v>28</v>
      </c>
      <c r="B49" s="49" t="s">
        <v>75</v>
      </c>
      <c r="C49" s="41"/>
      <c r="D49" s="41"/>
      <c r="E49" s="41"/>
      <c r="F49" s="41"/>
      <c r="G49" s="41"/>
    </row>
    <row r="50" spans="1:7" ht="26.25" thickBot="1">
      <c r="A50" s="6" t="s">
        <v>42</v>
      </c>
      <c r="B50" s="53" t="s">
        <v>69</v>
      </c>
      <c r="C50" s="54"/>
      <c r="D50" s="54"/>
      <c r="E50" s="54"/>
      <c r="F50" s="54"/>
      <c r="G50" s="54"/>
    </row>
    <row r="51" spans="1:7" ht="13.5" thickBot="1">
      <c r="A51" s="6" t="s">
        <v>68</v>
      </c>
      <c r="B51" s="53" t="s">
        <v>66</v>
      </c>
      <c r="C51" s="54">
        <f>+C41+C50</f>
        <v>269662475</v>
      </c>
      <c r="D51" s="54">
        <f>+D41+D50</f>
        <v>9594000</v>
      </c>
      <c r="E51" s="54">
        <f>+E41+E50</f>
        <v>279256475</v>
      </c>
      <c r="F51" s="54">
        <f>+F41+F50</f>
        <v>-532745</v>
      </c>
      <c r="G51" s="54">
        <f>+G41+G50</f>
        <v>278742730</v>
      </c>
    </row>
    <row r="52" spans="1:7" ht="13.5" thickBot="1">
      <c r="A52" s="6" t="s">
        <v>65</v>
      </c>
      <c r="B52" s="53" t="s">
        <v>47</v>
      </c>
      <c r="C52" s="54"/>
      <c r="D52" s="54"/>
      <c r="E52" s="54"/>
      <c r="F52" s="54"/>
      <c r="G52" s="54"/>
    </row>
    <row r="53" spans="1:7" ht="13.5" thickBot="1">
      <c r="A53" s="6" t="s">
        <v>64</v>
      </c>
      <c r="B53" s="53" t="s">
        <v>49</v>
      </c>
      <c r="C53" s="54"/>
      <c r="D53" s="54"/>
      <c r="E53" s="54"/>
      <c r="F53" s="54"/>
      <c r="G53" s="54"/>
    </row>
  </sheetData>
  <sheetProtection/>
  <mergeCells count="5">
    <mergeCell ref="A3:A4"/>
    <mergeCell ref="J1:J28"/>
    <mergeCell ref="A1:G1"/>
    <mergeCell ref="B32:G32"/>
    <mergeCell ref="B3:G3"/>
  </mergeCells>
  <printOptions horizontalCentered="1"/>
  <pageMargins left="0.3937007874015748" right="0.3937007874015748" top="0.8661417322834646" bottom="0.7874015748031497" header="0.4724409448818898" footer="0.7874015748031497"/>
  <pageSetup horizontalDpi="600" verticalDpi="600" orientation="portrait" paperSize="9" scale="75" r:id="rId1"/>
  <headerFooter alignWithMargins="0">
    <oddHeader>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54"/>
  <sheetViews>
    <sheetView view="pageBreakPreview" zoomScale="96" zoomScaleSheetLayoutView="96" workbookViewId="0" topLeftCell="A1">
      <selection activeCell="G10" sqref="G10"/>
    </sheetView>
  </sheetViews>
  <sheetFormatPr defaultColWidth="9.00390625" defaultRowHeight="12.75"/>
  <cols>
    <col min="1" max="1" width="9.50390625" style="25" customWidth="1"/>
    <col min="2" max="2" width="91.625" style="24" customWidth="1"/>
    <col min="3" max="3" width="18.50390625" style="23" customWidth="1"/>
    <col min="4" max="5" width="17.875" style="23" customWidth="1"/>
    <col min="6" max="6" width="17.375" style="23" customWidth="1"/>
    <col min="7" max="7" width="19.625" style="23" customWidth="1"/>
    <col min="8" max="16384" width="9.375" style="22" customWidth="1"/>
  </cols>
  <sheetData>
    <row r="1" spans="1:7" ht="15.75" customHeight="1">
      <c r="A1" s="206" t="s">
        <v>318</v>
      </c>
      <c r="B1" s="206"/>
      <c r="C1" s="206"/>
      <c r="D1" s="22"/>
      <c r="E1" s="22"/>
      <c r="F1" s="22"/>
      <c r="G1" s="22"/>
    </row>
    <row r="2" spans="1:7" ht="15.75" customHeight="1" thickBot="1">
      <c r="A2" s="205"/>
      <c r="B2" s="205"/>
      <c r="C2" s="26"/>
      <c r="D2" s="26"/>
      <c r="E2" s="26"/>
      <c r="F2" s="26"/>
      <c r="G2" s="26" t="s">
        <v>104</v>
      </c>
    </row>
    <row r="3" spans="1:7" ht="32.25" thickBot="1">
      <c r="A3" s="80" t="s">
        <v>0</v>
      </c>
      <c r="B3" s="81" t="s">
        <v>101</v>
      </c>
      <c r="C3" s="82" t="s">
        <v>336</v>
      </c>
      <c r="D3" s="82" t="s">
        <v>344</v>
      </c>
      <c r="E3" s="82" t="s">
        <v>348</v>
      </c>
      <c r="F3" s="82" t="s">
        <v>345</v>
      </c>
      <c r="G3" s="82" t="s">
        <v>348</v>
      </c>
    </row>
    <row r="4" spans="1:7" s="29" customFormat="1" ht="16.5" thickBot="1">
      <c r="A4" s="83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84">
        <v>7</v>
      </c>
    </row>
    <row r="5" spans="1:7" s="29" customFormat="1" ht="16.5" thickBot="1">
      <c r="A5" s="80" t="s">
        <v>7</v>
      </c>
      <c r="B5" s="85" t="s">
        <v>316</v>
      </c>
      <c r="C5" s="86">
        <f>+C6+C7+C8+C9+C10+C11</f>
        <v>30119176</v>
      </c>
      <c r="D5" s="86">
        <f>+D6+D7+D8+D9+D10+D11</f>
        <v>0</v>
      </c>
      <c r="E5" s="86">
        <f>C5+D5</f>
        <v>30119176</v>
      </c>
      <c r="F5" s="86">
        <f>+F6+F7+F8+F9+F10+F11</f>
        <v>387000</v>
      </c>
      <c r="G5" s="86">
        <f>E5+F5</f>
        <v>30506176</v>
      </c>
    </row>
    <row r="6" spans="1:7" s="29" customFormat="1" ht="15.75">
      <c r="A6" s="87" t="s">
        <v>197</v>
      </c>
      <c r="B6" s="88" t="s">
        <v>315</v>
      </c>
      <c r="C6" s="89">
        <v>18729828</v>
      </c>
      <c r="D6" s="89"/>
      <c r="E6" s="89">
        <f>C6+D6</f>
        <v>18729828</v>
      </c>
      <c r="F6" s="89"/>
      <c r="G6" s="89">
        <f>E6+F6</f>
        <v>18729828</v>
      </c>
    </row>
    <row r="7" spans="1:7" s="29" customFormat="1" ht="15.75">
      <c r="A7" s="90" t="s">
        <v>195</v>
      </c>
      <c r="B7" s="91" t="s">
        <v>314</v>
      </c>
      <c r="C7" s="92"/>
      <c r="D7" s="92"/>
      <c r="E7" s="92"/>
      <c r="F7" s="92"/>
      <c r="G7" s="92"/>
    </row>
    <row r="8" spans="1:7" s="29" customFormat="1" ht="15.75">
      <c r="A8" s="90" t="s">
        <v>194</v>
      </c>
      <c r="B8" s="91" t="s">
        <v>313</v>
      </c>
      <c r="C8" s="92">
        <f>7924378+1664970</f>
        <v>9589348</v>
      </c>
      <c r="D8" s="92"/>
      <c r="E8" s="89">
        <f>C8+D8</f>
        <v>9589348</v>
      </c>
      <c r="F8" s="92"/>
      <c r="G8" s="89">
        <f>E8+F8</f>
        <v>9589348</v>
      </c>
    </row>
    <row r="9" spans="1:7" s="29" customFormat="1" ht="15.75">
      <c r="A9" s="90" t="s">
        <v>192</v>
      </c>
      <c r="B9" s="91" t="s">
        <v>312</v>
      </c>
      <c r="C9" s="92">
        <v>1800000</v>
      </c>
      <c r="D9" s="92"/>
      <c r="E9" s="89">
        <f>C9+D9</f>
        <v>1800000</v>
      </c>
      <c r="F9" s="92"/>
      <c r="G9" s="89">
        <f>E9+F9</f>
        <v>1800000</v>
      </c>
    </row>
    <row r="10" spans="1:7" s="29" customFormat="1" ht="15.75">
      <c r="A10" s="90" t="s">
        <v>311</v>
      </c>
      <c r="B10" s="91" t="s">
        <v>310</v>
      </c>
      <c r="C10" s="92"/>
      <c r="D10" s="92"/>
      <c r="E10" s="92"/>
      <c r="F10" s="92"/>
      <c r="G10" s="92"/>
    </row>
    <row r="11" spans="1:7" s="29" customFormat="1" ht="16.5" thickBot="1">
      <c r="A11" s="93" t="s">
        <v>190</v>
      </c>
      <c r="B11" s="94" t="s">
        <v>309</v>
      </c>
      <c r="C11" s="92"/>
      <c r="D11" s="92"/>
      <c r="E11" s="92"/>
      <c r="F11" s="92">
        <v>387000</v>
      </c>
      <c r="G11" s="92">
        <v>387000</v>
      </c>
    </row>
    <row r="12" spans="1:7" s="29" customFormat="1" ht="16.5" thickBot="1">
      <c r="A12" s="80" t="s">
        <v>10</v>
      </c>
      <c r="B12" s="95" t="s">
        <v>308</v>
      </c>
      <c r="C12" s="86">
        <f>+C13+C14+C15+C16+C17+C18</f>
        <v>0</v>
      </c>
      <c r="D12" s="86">
        <f>+D13+D14+D15+D16+D17+D18</f>
        <v>11451499</v>
      </c>
      <c r="E12" s="86">
        <f>C12+D12</f>
        <v>11451499</v>
      </c>
      <c r="F12" s="86">
        <f>+F13+F14+F15+F16+F17+F18</f>
        <v>1388376</v>
      </c>
      <c r="G12" s="86">
        <f>E12+F12</f>
        <v>12839875</v>
      </c>
    </row>
    <row r="13" spans="1:7" s="29" customFormat="1" ht="15.75">
      <c r="A13" s="87" t="s">
        <v>171</v>
      </c>
      <c r="B13" s="88" t="s">
        <v>307</v>
      </c>
      <c r="C13" s="89"/>
      <c r="D13" s="89"/>
      <c r="E13" s="89"/>
      <c r="F13" s="89"/>
      <c r="G13" s="89"/>
    </row>
    <row r="14" spans="1:7" s="29" customFormat="1" ht="15.75">
      <c r="A14" s="90" t="s">
        <v>170</v>
      </c>
      <c r="B14" s="91" t="s">
        <v>306</v>
      </c>
      <c r="C14" s="92"/>
      <c r="D14" s="92"/>
      <c r="E14" s="92"/>
      <c r="F14" s="92"/>
      <c r="G14" s="92"/>
    </row>
    <row r="15" spans="1:7" s="29" customFormat="1" ht="15.75">
      <c r="A15" s="90" t="s">
        <v>168</v>
      </c>
      <c r="B15" s="91" t="s">
        <v>305</v>
      </c>
      <c r="C15" s="92"/>
      <c r="D15" s="92">
        <v>1145770</v>
      </c>
      <c r="E15" s="89">
        <f>C15+D15</f>
        <v>1145770</v>
      </c>
      <c r="F15" s="92"/>
      <c r="G15" s="89">
        <f>E15+F15</f>
        <v>1145770</v>
      </c>
    </row>
    <row r="16" spans="1:7" s="29" customFormat="1" ht="15.75">
      <c r="A16" s="90" t="s">
        <v>167</v>
      </c>
      <c r="B16" s="91" t="s">
        <v>304</v>
      </c>
      <c r="C16" s="92"/>
      <c r="D16" s="92"/>
      <c r="E16" s="92"/>
      <c r="F16" s="92"/>
      <c r="G16" s="92"/>
    </row>
    <row r="17" spans="1:7" s="29" customFormat="1" ht="15.75">
      <c r="A17" s="90" t="s">
        <v>165</v>
      </c>
      <c r="B17" s="91" t="s">
        <v>303</v>
      </c>
      <c r="C17" s="92"/>
      <c r="D17" s="92">
        <v>10305729</v>
      </c>
      <c r="E17" s="89">
        <f>C17+D17</f>
        <v>10305729</v>
      </c>
      <c r="F17" s="92">
        <v>1388376</v>
      </c>
      <c r="G17" s="89">
        <f>E17+F17</f>
        <v>11694105</v>
      </c>
    </row>
    <row r="18" spans="1:7" s="29" customFormat="1" ht="16.5" thickBot="1">
      <c r="A18" s="93" t="s">
        <v>164</v>
      </c>
      <c r="B18" s="94" t="s">
        <v>302</v>
      </c>
      <c r="C18" s="96"/>
      <c r="D18" s="96"/>
      <c r="E18" s="96"/>
      <c r="F18" s="96"/>
      <c r="G18" s="96"/>
    </row>
    <row r="19" spans="1:7" s="29" customFormat="1" ht="16.5" thickBot="1">
      <c r="A19" s="80" t="s">
        <v>4</v>
      </c>
      <c r="B19" s="85" t="s">
        <v>301</v>
      </c>
      <c r="C19" s="86">
        <f>+C20+C21+C22+C23+C24</f>
        <v>257750306</v>
      </c>
      <c r="D19" s="86">
        <f>+D20+D21+D22+D23+D24</f>
        <v>7488230</v>
      </c>
      <c r="E19" s="86">
        <f>+E20+E21+E22+E23+E24</f>
        <v>265238536</v>
      </c>
      <c r="F19" s="86">
        <f>+F20+F21+F22+F23+F24</f>
        <v>11280734</v>
      </c>
      <c r="G19" s="86">
        <f>+G20+G21+G22+G23+G24</f>
        <v>276519270</v>
      </c>
    </row>
    <row r="20" spans="1:7" s="29" customFormat="1" ht="15.75">
      <c r="A20" s="87" t="s">
        <v>147</v>
      </c>
      <c r="B20" s="88" t="s">
        <v>300</v>
      </c>
      <c r="C20" s="89"/>
      <c r="D20" s="89"/>
      <c r="E20" s="89"/>
      <c r="F20" s="89"/>
      <c r="G20" s="89"/>
    </row>
    <row r="21" spans="1:7" s="29" customFormat="1" ht="15.75">
      <c r="A21" s="90" t="s">
        <v>145</v>
      </c>
      <c r="B21" s="91" t="s">
        <v>299</v>
      </c>
      <c r="C21" s="92"/>
      <c r="D21" s="92"/>
      <c r="E21" s="92"/>
      <c r="F21" s="92"/>
      <c r="G21" s="92"/>
    </row>
    <row r="22" spans="1:7" s="29" customFormat="1" ht="15.75">
      <c r="A22" s="90" t="s">
        <v>298</v>
      </c>
      <c r="B22" s="91" t="s">
        <v>297</v>
      </c>
      <c r="C22" s="92"/>
      <c r="D22" s="92"/>
      <c r="E22" s="92"/>
      <c r="F22" s="92"/>
      <c r="G22" s="92"/>
    </row>
    <row r="23" spans="1:7" s="29" customFormat="1" ht="15.75">
      <c r="A23" s="90" t="s">
        <v>296</v>
      </c>
      <c r="B23" s="91" t="s">
        <v>295</v>
      </c>
      <c r="C23" s="92">
        <v>1145770</v>
      </c>
      <c r="D23" s="92">
        <v>-1145770</v>
      </c>
      <c r="E23" s="89">
        <f aca="true" t="shared" si="0" ref="E23:E32">C23+D23</f>
        <v>0</v>
      </c>
      <c r="F23" s="92"/>
      <c r="G23" s="89">
        <f>E23+F23</f>
        <v>0</v>
      </c>
    </row>
    <row r="24" spans="1:7" s="29" customFormat="1" ht="15.75">
      <c r="A24" s="90" t="s">
        <v>294</v>
      </c>
      <c r="B24" s="91" t="s">
        <v>293</v>
      </c>
      <c r="C24" s="92">
        <v>256604536</v>
      </c>
      <c r="D24" s="92">
        <v>8634000</v>
      </c>
      <c r="E24" s="89">
        <f t="shared" si="0"/>
        <v>265238536</v>
      </c>
      <c r="F24" s="92">
        <v>11280734</v>
      </c>
      <c r="G24" s="89">
        <f>E24+F24</f>
        <v>276519270</v>
      </c>
    </row>
    <row r="25" spans="1:7" s="29" customFormat="1" ht="16.5" thickBot="1">
      <c r="A25" s="93" t="s">
        <v>292</v>
      </c>
      <c r="B25" s="94" t="s">
        <v>291</v>
      </c>
      <c r="C25" s="96">
        <f>195967177+23365937</f>
        <v>219333114</v>
      </c>
      <c r="D25" s="96"/>
      <c r="E25" s="89">
        <f t="shared" si="0"/>
        <v>219333114</v>
      </c>
      <c r="F25" s="96"/>
      <c r="G25" s="89">
        <f>E25+F25</f>
        <v>219333114</v>
      </c>
    </row>
    <row r="26" spans="1:7" s="29" customFormat="1" ht="16.5" thickBot="1">
      <c r="A26" s="80" t="s">
        <v>290</v>
      </c>
      <c r="B26" s="85" t="s">
        <v>289</v>
      </c>
      <c r="C26" s="97">
        <f>+C27+C30+C32</f>
        <v>6211637</v>
      </c>
      <c r="D26" s="97">
        <f>+D27+D30+D32</f>
        <v>0</v>
      </c>
      <c r="E26" s="97">
        <f>+E27+E30+E32</f>
        <v>6211637</v>
      </c>
      <c r="F26" s="97">
        <f>+F27+F30+F32</f>
        <v>70000</v>
      </c>
      <c r="G26" s="97">
        <f>+G27+G30+G32</f>
        <v>6281637</v>
      </c>
    </row>
    <row r="27" spans="1:7" s="29" customFormat="1" ht="15.75">
      <c r="A27" s="87" t="s">
        <v>288</v>
      </c>
      <c r="B27" s="88" t="s">
        <v>287</v>
      </c>
      <c r="C27" s="98">
        <v>5056489</v>
      </c>
      <c r="D27" s="98"/>
      <c r="E27" s="89">
        <f t="shared" si="0"/>
        <v>5056489</v>
      </c>
      <c r="F27" s="98"/>
      <c r="G27" s="89">
        <f aca="true" t="shared" si="1" ref="G27:G32">E27+F27</f>
        <v>5056489</v>
      </c>
    </row>
    <row r="28" spans="1:7" s="29" customFormat="1" ht="15.75">
      <c r="A28" s="90" t="s">
        <v>286</v>
      </c>
      <c r="B28" s="91" t="s">
        <v>285</v>
      </c>
      <c r="C28" s="92">
        <v>5056489</v>
      </c>
      <c r="D28" s="92"/>
      <c r="E28" s="89">
        <f t="shared" si="0"/>
        <v>5056489</v>
      </c>
      <c r="F28" s="92"/>
      <c r="G28" s="89">
        <f t="shared" si="1"/>
        <v>5056489</v>
      </c>
    </row>
    <row r="29" spans="1:7" s="29" customFormat="1" ht="15.75">
      <c r="A29" s="90" t="s">
        <v>284</v>
      </c>
      <c r="B29" s="91" t="s">
        <v>283</v>
      </c>
      <c r="C29" s="92"/>
      <c r="D29" s="92"/>
      <c r="E29" s="89">
        <f t="shared" si="0"/>
        <v>0</v>
      </c>
      <c r="F29" s="92"/>
      <c r="G29" s="89">
        <f t="shared" si="1"/>
        <v>0</v>
      </c>
    </row>
    <row r="30" spans="1:7" s="29" customFormat="1" ht="15.75">
      <c r="A30" s="90" t="s">
        <v>282</v>
      </c>
      <c r="B30" s="91" t="s">
        <v>281</v>
      </c>
      <c r="C30" s="92">
        <v>1155148</v>
      </c>
      <c r="D30" s="92"/>
      <c r="E30" s="89">
        <f t="shared" si="0"/>
        <v>1155148</v>
      </c>
      <c r="F30" s="92"/>
      <c r="G30" s="89">
        <f t="shared" si="1"/>
        <v>1155148</v>
      </c>
    </row>
    <row r="31" spans="1:7" s="29" customFormat="1" ht="15.75">
      <c r="A31" s="90" t="s">
        <v>280</v>
      </c>
      <c r="B31" s="91" t="s">
        <v>279</v>
      </c>
      <c r="C31" s="92"/>
      <c r="D31" s="92"/>
      <c r="E31" s="89">
        <f t="shared" si="0"/>
        <v>0</v>
      </c>
      <c r="F31" s="92"/>
      <c r="G31" s="89">
        <f t="shared" si="1"/>
        <v>0</v>
      </c>
    </row>
    <row r="32" spans="1:7" s="29" customFormat="1" ht="16.5" thickBot="1">
      <c r="A32" s="93" t="s">
        <v>278</v>
      </c>
      <c r="B32" s="94" t="s">
        <v>277</v>
      </c>
      <c r="C32" s="96"/>
      <c r="D32" s="96"/>
      <c r="E32" s="89">
        <f t="shared" si="0"/>
        <v>0</v>
      </c>
      <c r="F32" s="96">
        <v>70000</v>
      </c>
      <c r="G32" s="89">
        <f t="shared" si="1"/>
        <v>70000</v>
      </c>
    </row>
    <row r="33" spans="1:7" s="29" customFormat="1" ht="16.5" thickBot="1">
      <c r="A33" s="80" t="s">
        <v>6</v>
      </c>
      <c r="B33" s="85" t="s">
        <v>276</v>
      </c>
      <c r="C33" s="86">
        <f>SUM(C34:C43)</f>
        <v>1845838</v>
      </c>
      <c r="D33" s="86">
        <f>SUM(D34:D43)</f>
        <v>0</v>
      </c>
      <c r="E33" s="86">
        <f>SUM(E34:E43)</f>
        <v>1845838</v>
      </c>
      <c r="F33" s="86">
        <f>SUM(F34:F43)</f>
        <v>3152500</v>
      </c>
      <c r="G33" s="86">
        <f>SUM(G34:G43)</f>
        <v>4998338</v>
      </c>
    </row>
    <row r="34" spans="1:7" s="29" customFormat="1" ht="15.75">
      <c r="A34" s="87" t="s">
        <v>141</v>
      </c>
      <c r="B34" s="88" t="s">
        <v>275</v>
      </c>
      <c r="C34" s="89"/>
      <c r="D34" s="89"/>
      <c r="E34" s="89"/>
      <c r="F34" s="89">
        <v>60000</v>
      </c>
      <c r="G34" s="89">
        <v>60000</v>
      </c>
    </row>
    <row r="35" spans="1:7" s="29" customFormat="1" ht="15.75">
      <c r="A35" s="90" t="s">
        <v>139</v>
      </c>
      <c r="B35" s="91" t="s">
        <v>274</v>
      </c>
      <c r="C35" s="92">
        <v>1150338</v>
      </c>
      <c r="D35" s="92"/>
      <c r="E35" s="89">
        <f aca="true" t="shared" si="2" ref="E35:E41">C35+D35</f>
        <v>1150338</v>
      </c>
      <c r="F35" s="92">
        <v>500000</v>
      </c>
      <c r="G35" s="89">
        <f aca="true" t="shared" si="3" ref="G35:G41">E35+F35</f>
        <v>1650338</v>
      </c>
    </row>
    <row r="36" spans="1:7" s="29" customFormat="1" ht="15.75">
      <c r="A36" s="90" t="s">
        <v>137</v>
      </c>
      <c r="B36" s="91" t="s">
        <v>273</v>
      </c>
      <c r="C36" s="92">
        <v>302000</v>
      </c>
      <c r="D36" s="92"/>
      <c r="E36" s="89">
        <f t="shared" si="2"/>
        <v>302000</v>
      </c>
      <c r="F36" s="92">
        <v>350000</v>
      </c>
      <c r="G36" s="89">
        <f t="shared" si="3"/>
        <v>652000</v>
      </c>
    </row>
    <row r="37" spans="1:7" s="29" customFormat="1" ht="15.75">
      <c r="A37" s="90" t="s">
        <v>272</v>
      </c>
      <c r="B37" s="91" t="s">
        <v>271</v>
      </c>
      <c r="C37" s="92"/>
      <c r="D37" s="92"/>
      <c r="E37" s="89">
        <f t="shared" si="2"/>
        <v>0</v>
      </c>
      <c r="F37" s="92"/>
      <c r="G37" s="89">
        <f t="shared" si="3"/>
        <v>0</v>
      </c>
    </row>
    <row r="38" spans="1:7" s="29" customFormat="1" ht="15.75">
      <c r="A38" s="90" t="s">
        <v>270</v>
      </c>
      <c r="B38" s="91" t="s">
        <v>269</v>
      </c>
      <c r="C38" s="92"/>
      <c r="D38" s="92"/>
      <c r="E38" s="89">
        <f t="shared" si="2"/>
        <v>0</v>
      </c>
      <c r="F38" s="92"/>
      <c r="G38" s="89">
        <f t="shared" si="3"/>
        <v>0</v>
      </c>
    </row>
    <row r="39" spans="1:7" s="29" customFormat="1" ht="15.75">
      <c r="A39" s="90" t="s">
        <v>268</v>
      </c>
      <c r="B39" s="91" t="s">
        <v>267</v>
      </c>
      <c r="C39" s="92">
        <v>392000</v>
      </c>
      <c r="D39" s="92"/>
      <c r="E39" s="89">
        <f t="shared" si="2"/>
        <v>392000</v>
      </c>
      <c r="F39" s="92">
        <v>300000</v>
      </c>
      <c r="G39" s="89">
        <f t="shared" si="3"/>
        <v>692000</v>
      </c>
    </row>
    <row r="40" spans="1:7" s="29" customFormat="1" ht="15.75">
      <c r="A40" s="90" t="s">
        <v>266</v>
      </c>
      <c r="B40" s="91" t="s">
        <v>265</v>
      </c>
      <c r="C40" s="92"/>
      <c r="D40" s="92"/>
      <c r="E40" s="89">
        <f t="shared" si="2"/>
        <v>0</v>
      </c>
      <c r="F40" s="92"/>
      <c r="G40" s="89">
        <f t="shared" si="3"/>
        <v>0</v>
      </c>
    </row>
    <row r="41" spans="1:7" s="29" customFormat="1" ht="15.75">
      <c r="A41" s="90" t="s">
        <v>264</v>
      </c>
      <c r="B41" s="91" t="s">
        <v>263</v>
      </c>
      <c r="C41" s="92">
        <v>1500</v>
      </c>
      <c r="D41" s="92"/>
      <c r="E41" s="89">
        <f t="shared" si="2"/>
        <v>1500</v>
      </c>
      <c r="F41" s="92">
        <v>1000</v>
      </c>
      <c r="G41" s="89">
        <f t="shared" si="3"/>
        <v>2500</v>
      </c>
    </row>
    <row r="42" spans="1:7" s="29" customFormat="1" ht="15.75">
      <c r="A42" s="90" t="s">
        <v>262</v>
      </c>
      <c r="B42" s="91" t="s">
        <v>261</v>
      </c>
      <c r="C42" s="99"/>
      <c r="D42" s="99"/>
      <c r="E42" s="99"/>
      <c r="F42" s="99"/>
      <c r="G42" s="99"/>
    </row>
    <row r="43" spans="1:7" s="29" customFormat="1" ht="16.5" thickBot="1">
      <c r="A43" s="93" t="s">
        <v>260</v>
      </c>
      <c r="B43" s="94" t="s">
        <v>23</v>
      </c>
      <c r="C43" s="100">
        <v>0</v>
      </c>
      <c r="D43" s="100">
        <v>0</v>
      </c>
      <c r="E43" s="100">
        <v>0</v>
      </c>
      <c r="F43" s="100">
        <v>1941500</v>
      </c>
      <c r="G43" s="100">
        <v>1941500</v>
      </c>
    </row>
    <row r="44" spans="1:7" s="29" customFormat="1" ht="16.5" thickBot="1">
      <c r="A44" s="80" t="s">
        <v>19</v>
      </c>
      <c r="B44" s="85" t="s">
        <v>259</v>
      </c>
      <c r="C44" s="86">
        <f>+C45+C46+C47+C48+C49</f>
        <v>0</v>
      </c>
      <c r="D44" s="86">
        <f>+D45+D46+D47+D48+D49</f>
        <v>0</v>
      </c>
      <c r="E44" s="86">
        <f>+E45+E46+E47+E48+E49</f>
        <v>0</v>
      </c>
      <c r="F44" s="86">
        <f>+F45+F46+F47+F48+F49</f>
        <v>0</v>
      </c>
      <c r="G44" s="86">
        <f>+G45+G46+G47+G48+G49</f>
        <v>0</v>
      </c>
    </row>
    <row r="45" spans="1:7" s="29" customFormat="1" ht="15.75">
      <c r="A45" s="87" t="s">
        <v>134</v>
      </c>
      <c r="B45" s="88" t="s">
        <v>258</v>
      </c>
      <c r="C45" s="101"/>
      <c r="D45" s="101"/>
      <c r="E45" s="101"/>
      <c r="F45" s="101"/>
      <c r="G45" s="101"/>
    </row>
    <row r="46" spans="1:7" s="29" customFormat="1" ht="15.75">
      <c r="A46" s="90" t="s">
        <v>328</v>
      </c>
      <c r="B46" s="91" t="s">
        <v>257</v>
      </c>
      <c r="C46" s="99"/>
      <c r="D46" s="99"/>
      <c r="E46" s="99"/>
      <c r="F46" s="99"/>
      <c r="G46" s="99"/>
    </row>
    <row r="47" spans="1:7" s="29" customFormat="1" ht="15.75">
      <c r="A47" s="90" t="s">
        <v>130</v>
      </c>
      <c r="B47" s="91" t="s">
        <v>256</v>
      </c>
      <c r="C47" s="99"/>
      <c r="D47" s="99"/>
      <c r="E47" s="99"/>
      <c r="F47" s="99"/>
      <c r="G47" s="99"/>
    </row>
    <row r="48" spans="1:7" s="29" customFormat="1" ht="15.75">
      <c r="A48" s="90" t="s">
        <v>128</v>
      </c>
      <c r="B48" s="91" t="s">
        <v>255</v>
      </c>
      <c r="C48" s="99"/>
      <c r="D48" s="99"/>
      <c r="E48" s="99"/>
      <c r="F48" s="99"/>
      <c r="G48" s="99"/>
    </row>
    <row r="49" spans="1:7" s="29" customFormat="1" ht="16.5" thickBot="1">
      <c r="A49" s="93" t="s">
        <v>254</v>
      </c>
      <c r="B49" s="94" t="s">
        <v>253</v>
      </c>
      <c r="C49" s="100"/>
      <c r="D49" s="100"/>
      <c r="E49" s="100"/>
      <c r="F49" s="100"/>
      <c r="G49" s="100"/>
    </row>
    <row r="50" spans="1:7" s="29" customFormat="1" ht="16.5" thickBot="1">
      <c r="A50" s="80" t="s">
        <v>252</v>
      </c>
      <c r="B50" s="85" t="s">
        <v>251</v>
      </c>
      <c r="C50" s="86">
        <f>C52</f>
        <v>2050000</v>
      </c>
      <c r="D50" s="86">
        <f>D52</f>
        <v>-1050000</v>
      </c>
      <c r="E50" s="86">
        <f>E52</f>
        <v>1000000</v>
      </c>
      <c r="F50" s="86">
        <f>F52</f>
        <v>0</v>
      </c>
      <c r="G50" s="86">
        <f>G52</f>
        <v>1000000</v>
      </c>
    </row>
    <row r="51" spans="1:7" s="29" customFormat="1" ht="15.75">
      <c r="A51" s="87" t="s">
        <v>125</v>
      </c>
      <c r="B51" s="88" t="s">
        <v>250</v>
      </c>
      <c r="C51" s="89"/>
      <c r="D51" s="89"/>
      <c r="E51" s="89"/>
      <c r="F51" s="89"/>
      <c r="G51" s="89"/>
    </row>
    <row r="52" spans="1:7" s="29" customFormat="1" ht="15.75">
      <c r="A52" s="90" t="s">
        <v>123</v>
      </c>
      <c r="B52" s="91" t="s">
        <v>249</v>
      </c>
      <c r="C52" s="92">
        <v>2050000</v>
      </c>
      <c r="D52" s="92">
        <v>-1050000</v>
      </c>
      <c r="E52" s="89">
        <f>C52+D52</f>
        <v>1000000</v>
      </c>
      <c r="F52" s="92"/>
      <c r="G52" s="89">
        <f>E52+F52</f>
        <v>1000000</v>
      </c>
    </row>
    <row r="53" spans="1:7" s="29" customFormat="1" ht="15.75">
      <c r="A53" s="90" t="s">
        <v>121</v>
      </c>
      <c r="B53" s="91" t="s">
        <v>248</v>
      </c>
      <c r="C53" s="92"/>
      <c r="D53" s="92"/>
      <c r="E53" s="92"/>
      <c r="F53" s="92"/>
      <c r="G53" s="92"/>
    </row>
    <row r="54" spans="1:7" s="29" customFormat="1" ht="16.5" thickBot="1">
      <c r="A54" s="93" t="s">
        <v>119</v>
      </c>
      <c r="B54" s="94" t="s">
        <v>247</v>
      </c>
      <c r="C54" s="96"/>
      <c r="D54" s="96"/>
      <c r="E54" s="96"/>
      <c r="F54" s="96"/>
      <c r="G54" s="96"/>
    </row>
    <row r="55" spans="1:7" s="29" customFormat="1" ht="16.5" thickBot="1">
      <c r="A55" s="80" t="s">
        <v>55</v>
      </c>
      <c r="B55" s="95" t="s">
        <v>246</v>
      </c>
      <c r="C55" s="86"/>
      <c r="D55" s="86"/>
      <c r="E55" s="86"/>
      <c r="F55" s="86">
        <v>140000</v>
      </c>
      <c r="G55" s="86">
        <v>140000</v>
      </c>
    </row>
    <row r="56" spans="1:7" s="29" customFormat="1" ht="15.75">
      <c r="A56" s="87" t="s">
        <v>116</v>
      </c>
      <c r="B56" s="88" t="s">
        <v>245</v>
      </c>
      <c r="C56" s="99"/>
      <c r="D56" s="99"/>
      <c r="E56" s="99"/>
      <c r="F56" s="99">
        <v>140000</v>
      </c>
      <c r="G56" s="99">
        <v>140000</v>
      </c>
    </row>
    <row r="57" spans="1:7" s="29" customFormat="1" ht="15.75">
      <c r="A57" s="90" t="s">
        <v>114</v>
      </c>
      <c r="B57" s="91" t="s">
        <v>244</v>
      </c>
      <c r="C57" s="99"/>
      <c r="D57" s="99"/>
      <c r="E57" s="99"/>
      <c r="F57" s="99"/>
      <c r="G57" s="99"/>
    </row>
    <row r="58" spans="1:7" s="29" customFormat="1" ht="15.75">
      <c r="A58" s="90" t="s">
        <v>112</v>
      </c>
      <c r="B58" s="91" t="s">
        <v>243</v>
      </c>
      <c r="C58" s="99"/>
      <c r="D58" s="99"/>
      <c r="E58" s="99"/>
      <c r="F58" s="99"/>
      <c r="G58" s="99"/>
    </row>
    <row r="59" spans="1:7" s="29" customFormat="1" ht="16.5" thickBot="1">
      <c r="A59" s="93" t="s">
        <v>110</v>
      </c>
      <c r="B59" s="94" t="s">
        <v>242</v>
      </c>
      <c r="C59" s="99"/>
      <c r="D59" s="99"/>
      <c r="E59" s="99"/>
      <c r="F59" s="99"/>
      <c r="G59" s="99"/>
    </row>
    <row r="60" spans="1:7" s="29" customFormat="1" ht="16.5" thickBot="1">
      <c r="A60" s="80" t="s">
        <v>56</v>
      </c>
      <c r="B60" s="85" t="s">
        <v>241</v>
      </c>
      <c r="C60" s="97">
        <f>+C5+C12+C19+C26+C33+C44+C50+C55</f>
        <v>297976957</v>
      </c>
      <c r="D60" s="97">
        <f>+D5+D12+D19+D26+D33+D44+D50+D55</f>
        <v>17889729</v>
      </c>
      <c r="E60" s="97">
        <f>+E5+E12+E19+E26+E33+E44+E50+E55</f>
        <v>315866686</v>
      </c>
      <c r="F60" s="97">
        <f>+F5+F12+F19+F26+F33+F44+F50+F55</f>
        <v>16418610</v>
      </c>
      <c r="G60" s="97">
        <f>+G5+G12+G19+G26+G33+G44+G50+G55</f>
        <v>332285296</v>
      </c>
    </row>
    <row r="61" spans="1:7" s="29" customFormat="1" ht="16.5" thickBot="1">
      <c r="A61" s="102" t="s">
        <v>58</v>
      </c>
      <c r="B61" s="95" t="s">
        <v>240</v>
      </c>
      <c r="C61" s="86"/>
      <c r="D61" s="86"/>
      <c r="E61" s="86"/>
      <c r="F61" s="86"/>
      <c r="G61" s="86"/>
    </row>
    <row r="62" spans="1:7" s="29" customFormat="1" ht="15.75">
      <c r="A62" s="87" t="s">
        <v>239</v>
      </c>
      <c r="B62" s="88" t="s">
        <v>238</v>
      </c>
      <c r="C62" s="99"/>
      <c r="D62" s="99"/>
      <c r="E62" s="99"/>
      <c r="F62" s="99"/>
      <c r="G62" s="99"/>
    </row>
    <row r="63" spans="1:7" s="29" customFormat="1" ht="15.75">
      <c r="A63" s="90" t="s">
        <v>237</v>
      </c>
      <c r="B63" s="91" t="s">
        <v>236</v>
      </c>
      <c r="C63" s="99"/>
      <c r="D63" s="99"/>
      <c r="E63" s="99"/>
      <c r="F63" s="99"/>
      <c r="G63" s="99"/>
    </row>
    <row r="64" spans="1:7" s="29" customFormat="1" ht="16.5" thickBot="1">
      <c r="A64" s="93" t="s">
        <v>235</v>
      </c>
      <c r="B64" s="94" t="s">
        <v>327</v>
      </c>
      <c r="C64" s="99"/>
      <c r="D64" s="99"/>
      <c r="E64" s="99"/>
      <c r="F64" s="99"/>
      <c r="G64" s="99"/>
    </row>
    <row r="65" spans="1:7" s="29" customFormat="1" ht="16.5" thickBot="1">
      <c r="A65" s="102" t="s">
        <v>24</v>
      </c>
      <c r="B65" s="95" t="s">
        <v>233</v>
      </c>
      <c r="C65" s="86"/>
      <c r="D65" s="86"/>
      <c r="E65" s="86"/>
      <c r="F65" s="86"/>
      <c r="G65" s="86"/>
    </row>
    <row r="66" spans="1:7" s="29" customFormat="1" ht="15.75">
      <c r="A66" s="87" t="s">
        <v>232</v>
      </c>
      <c r="B66" s="88" t="s">
        <v>231</v>
      </c>
      <c r="C66" s="99"/>
      <c r="D66" s="99"/>
      <c r="E66" s="99"/>
      <c r="F66" s="99"/>
      <c r="G66" s="99"/>
    </row>
    <row r="67" spans="1:7" s="29" customFormat="1" ht="15.75">
      <c r="A67" s="90" t="s">
        <v>230</v>
      </c>
      <c r="B67" s="91" t="s">
        <v>229</v>
      </c>
      <c r="C67" s="99"/>
      <c r="D67" s="99"/>
      <c r="E67" s="99"/>
      <c r="F67" s="99"/>
      <c r="G67" s="99"/>
    </row>
    <row r="68" spans="1:7" s="29" customFormat="1" ht="15.75">
      <c r="A68" s="90" t="s">
        <v>228</v>
      </c>
      <c r="B68" s="91" t="s">
        <v>227</v>
      </c>
      <c r="C68" s="99"/>
      <c r="D68" s="99"/>
      <c r="E68" s="99"/>
      <c r="F68" s="99"/>
      <c r="G68" s="99"/>
    </row>
    <row r="69" spans="1:7" s="29" customFormat="1" ht="16.5" thickBot="1">
      <c r="A69" s="93" t="s">
        <v>226</v>
      </c>
      <c r="B69" s="94" t="s">
        <v>225</v>
      </c>
      <c r="C69" s="99"/>
      <c r="D69" s="99"/>
      <c r="E69" s="99"/>
      <c r="F69" s="99"/>
      <c r="G69" s="99"/>
    </row>
    <row r="70" spans="1:7" s="29" customFormat="1" ht="16.5" thickBot="1">
      <c r="A70" s="102" t="s">
        <v>25</v>
      </c>
      <c r="B70" s="95" t="s">
        <v>224</v>
      </c>
      <c r="C70" s="86">
        <f>+C71+C72</f>
        <v>20851453</v>
      </c>
      <c r="D70" s="86">
        <f>+D71+D72</f>
        <v>0</v>
      </c>
      <c r="E70" s="86">
        <f>+E71+E72</f>
        <v>20851453</v>
      </c>
      <c r="F70" s="86">
        <f>+F71+F72</f>
        <v>0</v>
      </c>
      <c r="G70" s="86">
        <f>+G71+G72</f>
        <v>20851453</v>
      </c>
    </row>
    <row r="71" spans="1:7" s="29" customFormat="1" ht="15.75">
      <c r="A71" s="87" t="s">
        <v>223</v>
      </c>
      <c r="B71" s="88" t="s">
        <v>222</v>
      </c>
      <c r="C71" s="99">
        <v>20851453</v>
      </c>
      <c r="D71" s="99"/>
      <c r="E71" s="89">
        <f>C71+D71</f>
        <v>20851453</v>
      </c>
      <c r="F71" s="99"/>
      <c r="G71" s="89">
        <f>E71+F71</f>
        <v>20851453</v>
      </c>
    </row>
    <row r="72" spans="1:7" s="29" customFormat="1" ht="16.5" thickBot="1">
      <c r="A72" s="93" t="s">
        <v>221</v>
      </c>
      <c r="B72" s="94" t="s">
        <v>220</v>
      </c>
      <c r="C72" s="99"/>
      <c r="D72" s="99"/>
      <c r="E72" s="99"/>
      <c r="F72" s="99"/>
      <c r="G72" s="99"/>
    </row>
    <row r="73" spans="1:7" s="29" customFormat="1" ht="16.5" thickBot="1">
      <c r="A73" s="102" t="s">
        <v>26</v>
      </c>
      <c r="B73" s="95" t="s">
        <v>219</v>
      </c>
      <c r="C73" s="86"/>
      <c r="D73" s="86"/>
      <c r="E73" s="86"/>
      <c r="F73" s="86"/>
      <c r="G73" s="86"/>
    </row>
    <row r="74" spans="1:7" s="29" customFormat="1" ht="15.75">
      <c r="A74" s="87" t="s">
        <v>218</v>
      </c>
      <c r="B74" s="88" t="s">
        <v>217</v>
      </c>
      <c r="C74" s="99"/>
      <c r="D74" s="99"/>
      <c r="E74" s="99"/>
      <c r="F74" s="99"/>
      <c r="G74" s="99"/>
    </row>
    <row r="75" spans="1:7" s="29" customFormat="1" ht="15.75">
      <c r="A75" s="90" t="s">
        <v>216</v>
      </c>
      <c r="B75" s="91" t="s">
        <v>215</v>
      </c>
      <c r="C75" s="99"/>
      <c r="D75" s="99"/>
      <c r="E75" s="99"/>
      <c r="F75" s="99"/>
      <c r="G75" s="99"/>
    </row>
    <row r="76" spans="1:7" s="29" customFormat="1" ht="16.5" thickBot="1">
      <c r="A76" s="93" t="s">
        <v>214</v>
      </c>
      <c r="B76" s="94" t="s">
        <v>213</v>
      </c>
      <c r="C76" s="99"/>
      <c r="D76" s="99"/>
      <c r="E76" s="99"/>
      <c r="F76" s="99"/>
      <c r="G76" s="99"/>
    </row>
    <row r="77" spans="1:7" s="29" customFormat="1" ht="16.5" thickBot="1">
      <c r="A77" s="102" t="s">
        <v>27</v>
      </c>
      <c r="B77" s="95" t="s">
        <v>212</v>
      </c>
      <c r="C77" s="86">
        <f>+C78+C79+C80+C81</f>
        <v>19466747</v>
      </c>
      <c r="D77" s="86">
        <f>+D78+D79+D80+D81</f>
        <v>0</v>
      </c>
      <c r="E77" s="86">
        <f>+E78+E79+E80+E81</f>
        <v>19466747</v>
      </c>
      <c r="F77" s="86">
        <f>+F78+F79+F80+F81</f>
        <v>0</v>
      </c>
      <c r="G77" s="86">
        <f>+G78+G79+G80+G81</f>
        <v>19466747</v>
      </c>
    </row>
    <row r="78" spans="1:7" s="29" customFormat="1" ht="15.75">
      <c r="A78" s="103" t="s">
        <v>211</v>
      </c>
      <c r="B78" s="88" t="s">
        <v>210</v>
      </c>
      <c r="C78" s="99">
        <v>19466747</v>
      </c>
      <c r="D78" s="99"/>
      <c r="E78" s="89">
        <f>C78+D78</f>
        <v>19466747</v>
      </c>
      <c r="F78" s="99"/>
      <c r="G78" s="89">
        <f>E78+F78</f>
        <v>19466747</v>
      </c>
    </row>
    <row r="79" spans="1:7" s="29" customFormat="1" ht="15.75">
      <c r="A79" s="104" t="s">
        <v>209</v>
      </c>
      <c r="B79" s="91" t="s">
        <v>208</v>
      </c>
      <c r="C79" s="99"/>
      <c r="D79" s="99"/>
      <c r="E79" s="99"/>
      <c r="F79" s="99"/>
      <c r="G79" s="99"/>
    </row>
    <row r="80" spans="1:7" s="29" customFormat="1" ht="15.75">
      <c r="A80" s="104" t="s">
        <v>207</v>
      </c>
      <c r="B80" s="91" t="s">
        <v>206</v>
      </c>
      <c r="C80" s="99"/>
      <c r="D80" s="99"/>
      <c r="E80" s="99"/>
      <c r="F80" s="99"/>
      <c r="G80" s="99"/>
    </row>
    <row r="81" spans="1:7" s="29" customFormat="1" ht="16.5" thickBot="1">
      <c r="A81" s="105" t="s">
        <v>205</v>
      </c>
      <c r="B81" s="94" t="s">
        <v>204</v>
      </c>
      <c r="C81" s="99"/>
      <c r="D81" s="99"/>
      <c r="E81" s="99"/>
      <c r="F81" s="99"/>
      <c r="G81" s="99"/>
    </row>
    <row r="82" spans="1:7" s="29" customFormat="1" ht="16.5" thickBot="1">
      <c r="A82" s="102" t="s">
        <v>28</v>
      </c>
      <c r="B82" s="95" t="s">
        <v>203</v>
      </c>
      <c r="C82" s="106"/>
      <c r="D82" s="106"/>
      <c r="E82" s="106"/>
      <c r="F82" s="106"/>
      <c r="G82" s="106"/>
    </row>
    <row r="83" spans="1:7" s="29" customFormat="1" ht="16.5" thickBot="1">
      <c r="A83" s="102" t="s">
        <v>31</v>
      </c>
      <c r="B83" s="95" t="s">
        <v>202</v>
      </c>
      <c r="C83" s="97">
        <f>+C61+C65+C70+C77+C82</f>
        <v>40318200</v>
      </c>
      <c r="D83" s="97">
        <f>+D61+D65+D70+D77+D82</f>
        <v>0</v>
      </c>
      <c r="E83" s="97">
        <f>+E61+E65+E70+E77+E82</f>
        <v>40318200</v>
      </c>
      <c r="F83" s="97">
        <f>+F61+F65+F70+F77+F82</f>
        <v>0</v>
      </c>
      <c r="G83" s="97">
        <f>+G61+G65+G70+G77+G82</f>
        <v>40318200</v>
      </c>
    </row>
    <row r="84" spans="1:7" s="29" customFormat="1" ht="27" customHeight="1" thickBot="1">
      <c r="A84" s="102" t="s">
        <v>34</v>
      </c>
      <c r="B84" s="95" t="s">
        <v>201</v>
      </c>
      <c r="C84" s="97">
        <f>+C60+C83</f>
        <v>338295157</v>
      </c>
      <c r="D84" s="97">
        <f>+D60+D83</f>
        <v>17889729</v>
      </c>
      <c r="E84" s="97">
        <f>+E60+E83</f>
        <v>356184886</v>
      </c>
      <c r="F84" s="97">
        <f>+F60+F83</f>
        <v>16418610</v>
      </c>
      <c r="G84" s="97">
        <f>+G60+G83</f>
        <v>372603496</v>
      </c>
    </row>
    <row r="85" spans="1:7" s="29" customFormat="1" ht="15.75">
      <c r="A85" s="36"/>
      <c r="B85" s="36"/>
      <c r="C85" s="36"/>
      <c r="D85" s="36"/>
      <c r="E85" s="36"/>
      <c r="F85" s="36"/>
      <c r="G85" s="36"/>
    </row>
    <row r="86" spans="1:9" ht="16.5" customHeight="1">
      <c r="A86" s="206" t="s">
        <v>200</v>
      </c>
      <c r="B86" s="206"/>
      <c r="C86" s="206"/>
      <c r="D86" s="22"/>
      <c r="E86" s="22"/>
      <c r="F86" s="22"/>
      <c r="G86" s="22"/>
      <c r="I86" s="22" t="s">
        <v>100</v>
      </c>
    </row>
    <row r="87" spans="1:7" s="35" customFormat="1" ht="16.5" customHeight="1" thickBot="1">
      <c r="A87" s="207"/>
      <c r="B87" s="207"/>
      <c r="C87" s="26"/>
      <c r="D87" s="26"/>
      <c r="E87" s="26"/>
      <c r="F87" s="26"/>
      <c r="G87" s="26" t="s">
        <v>104</v>
      </c>
    </row>
    <row r="88" spans="1:7" ht="32.25" thickBot="1">
      <c r="A88" s="80" t="s">
        <v>0</v>
      </c>
      <c r="B88" s="81" t="s">
        <v>101</v>
      </c>
      <c r="C88" s="82" t="s">
        <v>336</v>
      </c>
      <c r="D88" s="82" t="s">
        <v>344</v>
      </c>
      <c r="E88" s="82" t="s">
        <v>335</v>
      </c>
      <c r="F88" s="82" t="s">
        <v>345</v>
      </c>
      <c r="G88" s="82" t="s">
        <v>335</v>
      </c>
    </row>
    <row r="89" spans="1:7" s="34" customFormat="1" ht="16.5" thickBot="1">
      <c r="A89" s="83">
        <v>1</v>
      </c>
      <c r="B89" s="84">
        <v>2</v>
      </c>
      <c r="C89" s="84">
        <v>3</v>
      </c>
      <c r="D89" s="84">
        <v>4</v>
      </c>
      <c r="E89" s="84">
        <v>5</v>
      </c>
      <c r="F89" s="84">
        <v>6</v>
      </c>
      <c r="G89" s="84">
        <v>7</v>
      </c>
    </row>
    <row r="90" spans="1:7" ht="16.5" thickBot="1">
      <c r="A90" s="83" t="s">
        <v>7</v>
      </c>
      <c r="B90" s="107" t="s">
        <v>326</v>
      </c>
      <c r="C90" s="108">
        <f>+C91+C92+C93+C94+C95</f>
        <v>66982702</v>
      </c>
      <c r="D90" s="108">
        <f>+D91+D92+D93+D94+D95</f>
        <v>7401172</v>
      </c>
      <c r="E90" s="108">
        <f>C90+D90</f>
        <v>74383874</v>
      </c>
      <c r="F90" s="108">
        <f>+F91+F92+F93+F94+F95</f>
        <v>3573524</v>
      </c>
      <c r="G90" s="108">
        <f aca="true" t="shared" si="4" ref="G90:G105">E90+F90</f>
        <v>77957398</v>
      </c>
    </row>
    <row r="91" spans="1:7" ht="15.75">
      <c r="A91" s="109" t="s">
        <v>197</v>
      </c>
      <c r="B91" s="110" t="s">
        <v>196</v>
      </c>
      <c r="C91" s="111">
        <v>32564526</v>
      </c>
      <c r="D91" s="111">
        <v>8067234</v>
      </c>
      <c r="E91" s="111">
        <f>C91+D91</f>
        <v>40631760</v>
      </c>
      <c r="F91" s="111">
        <v>-876587</v>
      </c>
      <c r="G91" s="111">
        <f t="shared" si="4"/>
        <v>39755173</v>
      </c>
    </row>
    <row r="92" spans="1:7" ht="15.75">
      <c r="A92" s="90" t="s">
        <v>195</v>
      </c>
      <c r="B92" s="112" t="s">
        <v>12</v>
      </c>
      <c r="C92" s="113">
        <v>6027427</v>
      </c>
      <c r="D92" s="113">
        <v>844521</v>
      </c>
      <c r="E92" s="113">
        <f>C92+D92</f>
        <v>6871948</v>
      </c>
      <c r="F92" s="113">
        <v>-70492</v>
      </c>
      <c r="G92" s="113">
        <f t="shared" si="4"/>
        <v>6801456</v>
      </c>
    </row>
    <row r="93" spans="1:7" ht="15.75">
      <c r="A93" s="90" t="s">
        <v>194</v>
      </c>
      <c r="B93" s="112" t="s">
        <v>193</v>
      </c>
      <c r="C93" s="114">
        <v>14397335</v>
      </c>
      <c r="D93" s="114">
        <v>1230253</v>
      </c>
      <c r="E93" s="113">
        <f aca="true" t="shared" si="5" ref="E93:E121">C93+D93</f>
        <v>15627588</v>
      </c>
      <c r="F93" s="114">
        <v>6615631</v>
      </c>
      <c r="G93" s="113">
        <f t="shared" si="4"/>
        <v>22243219</v>
      </c>
    </row>
    <row r="94" spans="1:7" ht="15.75">
      <c r="A94" s="90" t="s">
        <v>192</v>
      </c>
      <c r="B94" s="112" t="s">
        <v>16</v>
      </c>
      <c r="C94" s="114">
        <v>2101000</v>
      </c>
      <c r="D94" s="114">
        <v>0</v>
      </c>
      <c r="E94" s="113">
        <f t="shared" si="5"/>
        <v>2101000</v>
      </c>
      <c r="F94" s="114">
        <v>3057000</v>
      </c>
      <c r="G94" s="113">
        <f t="shared" si="4"/>
        <v>5158000</v>
      </c>
    </row>
    <row r="95" spans="1:7" ht="15.75">
      <c r="A95" s="90" t="s">
        <v>191</v>
      </c>
      <c r="B95" s="115" t="s">
        <v>18</v>
      </c>
      <c r="C95" s="114">
        <f>11652414+240000</f>
        <v>11892414</v>
      </c>
      <c r="D95" s="114">
        <v>-2740836</v>
      </c>
      <c r="E95" s="113">
        <f t="shared" si="5"/>
        <v>9151578</v>
      </c>
      <c r="F95" s="114">
        <v>-5152028</v>
      </c>
      <c r="G95" s="113">
        <f t="shared" si="4"/>
        <v>3999550</v>
      </c>
    </row>
    <row r="96" spans="1:7" ht="15.75">
      <c r="A96" s="90" t="s">
        <v>190</v>
      </c>
      <c r="B96" s="112" t="s">
        <v>189</v>
      </c>
      <c r="C96" s="114"/>
      <c r="D96" s="114"/>
      <c r="E96" s="113">
        <f t="shared" si="5"/>
        <v>0</v>
      </c>
      <c r="F96" s="114"/>
      <c r="G96" s="113">
        <f t="shared" si="4"/>
        <v>0</v>
      </c>
    </row>
    <row r="97" spans="1:7" ht="15.75">
      <c r="A97" s="90" t="s">
        <v>188</v>
      </c>
      <c r="B97" s="116" t="s">
        <v>187</v>
      </c>
      <c r="C97" s="114"/>
      <c r="D97" s="114"/>
      <c r="E97" s="113">
        <f t="shared" si="5"/>
        <v>0</v>
      </c>
      <c r="F97" s="114"/>
      <c r="G97" s="113">
        <f t="shared" si="4"/>
        <v>0</v>
      </c>
    </row>
    <row r="98" spans="1:7" ht="15.75">
      <c r="A98" s="90" t="s">
        <v>186</v>
      </c>
      <c r="B98" s="117" t="s">
        <v>185</v>
      </c>
      <c r="C98" s="114"/>
      <c r="D98" s="114"/>
      <c r="E98" s="113">
        <f t="shared" si="5"/>
        <v>0</v>
      </c>
      <c r="F98" s="114"/>
      <c r="G98" s="113">
        <f t="shared" si="4"/>
        <v>0</v>
      </c>
    </row>
    <row r="99" spans="1:7" ht="15.75">
      <c r="A99" s="90" t="s">
        <v>184</v>
      </c>
      <c r="B99" s="117" t="s">
        <v>159</v>
      </c>
      <c r="C99" s="114"/>
      <c r="D99" s="114"/>
      <c r="E99" s="113">
        <f t="shared" si="5"/>
        <v>0</v>
      </c>
      <c r="F99" s="114"/>
      <c r="G99" s="113">
        <f t="shared" si="4"/>
        <v>0</v>
      </c>
    </row>
    <row r="100" spans="1:7" ht="15.75">
      <c r="A100" s="90" t="s">
        <v>183</v>
      </c>
      <c r="B100" s="116" t="s">
        <v>182</v>
      </c>
      <c r="C100" s="114">
        <v>11652414</v>
      </c>
      <c r="D100" s="114">
        <v>-2740836</v>
      </c>
      <c r="E100" s="113">
        <f t="shared" si="5"/>
        <v>8911578</v>
      </c>
      <c r="F100" s="114">
        <v>-5152028</v>
      </c>
      <c r="G100" s="113">
        <f t="shared" si="4"/>
        <v>3759550</v>
      </c>
    </row>
    <row r="101" spans="1:7" ht="15.75">
      <c r="A101" s="90" t="s">
        <v>181</v>
      </c>
      <c r="B101" s="116" t="s">
        <v>180</v>
      </c>
      <c r="C101" s="114"/>
      <c r="D101" s="114"/>
      <c r="E101" s="113">
        <f t="shared" si="5"/>
        <v>0</v>
      </c>
      <c r="F101" s="114"/>
      <c r="G101" s="113">
        <f t="shared" si="4"/>
        <v>0</v>
      </c>
    </row>
    <row r="102" spans="1:7" ht="15.75">
      <c r="A102" s="90" t="s">
        <v>179</v>
      </c>
      <c r="B102" s="117" t="s">
        <v>153</v>
      </c>
      <c r="C102" s="114"/>
      <c r="D102" s="114"/>
      <c r="E102" s="113">
        <f t="shared" si="5"/>
        <v>0</v>
      </c>
      <c r="F102" s="114"/>
      <c r="G102" s="113">
        <f t="shared" si="4"/>
        <v>0</v>
      </c>
    </row>
    <row r="103" spans="1:7" ht="15.75">
      <c r="A103" s="118" t="s">
        <v>178</v>
      </c>
      <c r="B103" s="119" t="s">
        <v>177</v>
      </c>
      <c r="C103" s="114"/>
      <c r="D103" s="114"/>
      <c r="E103" s="113">
        <f t="shared" si="5"/>
        <v>0</v>
      </c>
      <c r="F103" s="114"/>
      <c r="G103" s="113">
        <f t="shared" si="4"/>
        <v>0</v>
      </c>
    </row>
    <row r="104" spans="1:7" ht="15.75">
      <c r="A104" s="90" t="s">
        <v>176</v>
      </c>
      <c r="B104" s="119" t="s">
        <v>175</v>
      </c>
      <c r="C104" s="114"/>
      <c r="D104" s="114"/>
      <c r="E104" s="113">
        <f t="shared" si="5"/>
        <v>0</v>
      </c>
      <c r="F104" s="114"/>
      <c r="G104" s="113">
        <f t="shared" si="4"/>
        <v>0</v>
      </c>
    </row>
    <row r="105" spans="1:7" ht="16.5" thickBot="1">
      <c r="A105" s="120" t="s">
        <v>174</v>
      </c>
      <c r="B105" s="121" t="s">
        <v>173</v>
      </c>
      <c r="C105" s="122">
        <v>240000</v>
      </c>
      <c r="D105" s="122"/>
      <c r="E105" s="113">
        <f t="shared" si="5"/>
        <v>240000</v>
      </c>
      <c r="F105" s="122"/>
      <c r="G105" s="113">
        <f t="shared" si="4"/>
        <v>240000</v>
      </c>
    </row>
    <row r="106" spans="1:7" ht="16.5" thickBot="1">
      <c r="A106" s="80" t="s">
        <v>10</v>
      </c>
      <c r="B106" s="123" t="s">
        <v>325</v>
      </c>
      <c r="C106" s="124">
        <f>+C107+C109+C111</f>
        <v>269662475</v>
      </c>
      <c r="D106" s="124">
        <f>+D107+D109+D111</f>
        <v>9594000</v>
      </c>
      <c r="E106" s="124">
        <f>+E107+E109+E111</f>
        <v>279256475</v>
      </c>
      <c r="F106" s="124">
        <f>+F107+F109+F111</f>
        <v>-532745</v>
      </c>
      <c r="G106" s="124">
        <v>278742730</v>
      </c>
    </row>
    <row r="107" spans="1:7" ht="15.75">
      <c r="A107" s="87" t="s">
        <v>171</v>
      </c>
      <c r="B107" s="112" t="s">
        <v>98</v>
      </c>
      <c r="C107" s="125">
        <v>269662475</v>
      </c>
      <c r="D107" s="125"/>
      <c r="E107" s="113">
        <f t="shared" si="5"/>
        <v>269662475</v>
      </c>
      <c r="F107" s="125"/>
      <c r="G107" s="113">
        <f>E107+F107</f>
        <v>269662475</v>
      </c>
    </row>
    <row r="108" spans="1:7" ht="15.75">
      <c r="A108" s="87" t="s">
        <v>170</v>
      </c>
      <c r="B108" s="126" t="s">
        <v>169</v>
      </c>
      <c r="C108" s="125">
        <f>190804777+6993023</f>
        <v>197797800</v>
      </c>
      <c r="D108" s="125"/>
      <c r="E108" s="113">
        <f t="shared" si="5"/>
        <v>197797800</v>
      </c>
      <c r="F108" s="125"/>
      <c r="G108" s="113">
        <f>E108+F108</f>
        <v>197797800</v>
      </c>
    </row>
    <row r="109" spans="1:7" ht="15.75">
      <c r="A109" s="87" t="s">
        <v>168</v>
      </c>
      <c r="B109" s="126" t="s">
        <v>94</v>
      </c>
      <c r="C109" s="113"/>
      <c r="D109" s="113">
        <v>9594000</v>
      </c>
      <c r="E109" s="113">
        <v>9594000</v>
      </c>
      <c r="F109" s="113">
        <v>-532745</v>
      </c>
      <c r="G109" s="113">
        <v>9594000</v>
      </c>
    </row>
    <row r="110" spans="1:7" ht="15.75">
      <c r="A110" s="87" t="s">
        <v>167</v>
      </c>
      <c r="B110" s="126" t="s">
        <v>166</v>
      </c>
      <c r="C110" s="113"/>
      <c r="D110" s="113"/>
      <c r="E110" s="113">
        <f t="shared" si="5"/>
        <v>0</v>
      </c>
      <c r="F110" s="113"/>
      <c r="G110" s="113">
        <f aca="true" t="shared" si="6" ref="G110:G119">E110+F110</f>
        <v>0</v>
      </c>
    </row>
    <row r="111" spans="1:7" ht="15.75">
      <c r="A111" s="87" t="s">
        <v>165</v>
      </c>
      <c r="B111" s="94" t="s">
        <v>90</v>
      </c>
      <c r="C111" s="113"/>
      <c r="D111" s="113"/>
      <c r="E111" s="113">
        <f t="shared" si="5"/>
        <v>0</v>
      </c>
      <c r="F111" s="113"/>
      <c r="G111" s="113">
        <f t="shared" si="6"/>
        <v>0</v>
      </c>
    </row>
    <row r="112" spans="1:7" ht="15.75">
      <c r="A112" s="87" t="s">
        <v>164</v>
      </c>
      <c r="B112" s="91" t="s">
        <v>324</v>
      </c>
      <c r="C112" s="113"/>
      <c r="D112" s="113"/>
      <c r="E112" s="113">
        <f t="shared" si="5"/>
        <v>0</v>
      </c>
      <c r="F112" s="113"/>
      <c r="G112" s="113">
        <f t="shared" si="6"/>
        <v>0</v>
      </c>
    </row>
    <row r="113" spans="1:7" ht="15.75">
      <c r="A113" s="87" t="s">
        <v>162</v>
      </c>
      <c r="B113" s="127" t="s">
        <v>161</v>
      </c>
      <c r="C113" s="113"/>
      <c r="D113" s="113"/>
      <c r="E113" s="113">
        <f t="shared" si="5"/>
        <v>0</v>
      </c>
      <c r="F113" s="113"/>
      <c r="G113" s="113">
        <f t="shared" si="6"/>
        <v>0</v>
      </c>
    </row>
    <row r="114" spans="1:7" ht="15.75">
      <c r="A114" s="87" t="s">
        <v>160</v>
      </c>
      <c r="B114" s="117" t="s">
        <v>159</v>
      </c>
      <c r="C114" s="113"/>
      <c r="D114" s="113"/>
      <c r="E114" s="113">
        <f t="shared" si="5"/>
        <v>0</v>
      </c>
      <c r="F114" s="113"/>
      <c r="G114" s="113">
        <f t="shared" si="6"/>
        <v>0</v>
      </c>
    </row>
    <row r="115" spans="1:7" ht="15.75">
      <c r="A115" s="87" t="s">
        <v>158</v>
      </c>
      <c r="B115" s="117" t="s">
        <v>157</v>
      </c>
      <c r="C115" s="113"/>
      <c r="D115" s="113"/>
      <c r="E115" s="113">
        <f t="shared" si="5"/>
        <v>0</v>
      </c>
      <c r="F115" s="113"/>
      <c r="G115" s="113">
        <f t="shared" si="6"/>
        <v>0</v>
      </c>
    </row>
    <row r="116" spans="1:7" ht="15.75">
      <c r="A116" s="87" t="s">
        <v>156</v>
      </c>
      <c r="B116" s="117" t="s">
        <v>155</v>
      </c>
      <c r="C116" s="113"/>
      <c r="D116" s="113"/>
      <c r="E116" s="113">
        <f t="shared" si="5"/>
        <v>0</v>
      </c>
      <c r="F116" s="113"/>
      <c r="G116" s="113">
        <f t="shared" si="6"/>
        <v>0</v>
      </c>
    </row>
    <row r="117" spans="1:7" ht="15.75">
      <c r="A117" s="87" t="s">
        <v>154</v>
      </c>
      <c r="B117" s="117" t="s">
        <v>153</v>
      </c>
      <c r="C117" s="113"/>
      <c r="D117" s="113"/>
      <c r="E117" s="113">
        <f t="shared" si="5"/>
        <v>0</v>
      </c>
      <c r="F117" s="113"/>
      <c r="G117" s="113">
        <f t="shared" si="6"/>
        <v>0</v>
      </c>
    </row>
    <row r="118" spans="1:7" ht="15.75">
      <c r="A118" s="87" t="s">
        <v>152</v>
      </c>
      <c r="B118" s="117" t="s">
        <v>151</v>
      </c>
      <c r="C118" s="113"/>
      <c r="D118" s="113"/>
      <c r="E118" s="113">
        <f t="shared" si="5"/>
        <v>0</v>
      </c>
      <c r="F118" s="113"/>
      <c r="G118" s="113">
        <f t="shared" si="6"/>
        <v>0</v>
      </c>
    </row>
    <row r="119" spans="1:7" ht="16.5" thickBot="1">
      <c r="A119" s="118" t="s">
        <v>150</v>
      </c>
      <c r="B119" s="117" t="s">
        <v>149</v>
      </c>
      <c r="C119" s="114"/>
      <c r="D119" s="114"/>
      <c r="E119" s="113">
        <f t="shared" si="5"/>
        <v>0</v>
      </c>
      <c r="F119" s="114"/>
      <c r="G119" s="113">
        <f t="shared" si="6"/>
        <v>0</v>
      </c>
    </row>
    <row r="120" spans="1:7" ht="16.5" thickBot="1">
      <c r="A120" s="80" t="s">
        <v>4</v>
      </c>
      <c r="B120" s="128" t="s">
        <v>148</v>
      </c>
      <c r="C120" s="124">
        <f>+C121+C122</f>
        <v>445613</v>
      </c>
      <c r="D120" s="124">
        <f>+D121+D122</f>
        <v>894557</v>
      </c>
      <c r="E120" s="124">
        <f>+E121+E122</f>
        <v>1340170</v>
      </c>
      <c r="F120" s="124">
        <f>+F121+F122</f>
        <v>13358831</v>
      </c>
      <c r="G120" s="124">
        <f>+G121+G122</f>
        <v>14699001</v>
      </c>
    </row>
    <row r="121" spans="1:7" ht="15.75">
      <c r="A121" s="87" t="s">
        <v>147</v>
      </c>
      <c r="B121" s="129" t="s">
        <v>146</v>
      </c>
      <c r="C121" s="125">
        <v>445613</v>
      </c>
      <c r="D121" s="125">
        <v>894557</v>
      </c>
      <c r="E121" s="113">
        <f t="shared" si="5"/>
        <v>1340170</v>
      </c>
      <c r="F121" s="125">
        <v>13358831</v>
      </c>
      <c r="G121" s="113">
        <f>E121+F121</f>
        <v>14699001</v>
      </c>
    </row>
    <row r="122" spans="1:7" ht="16.5" thickBot="1">
      <c r="A122" s="93" t="s">
        <v>145</v>
      </c>
      <c r="B122" s="126" t="s">
        <v>144</v>
      </c>
      <c r="C122" s="114"/>
      <c r="D122" s="114"/>
      <c r="E122" s="114"/>
      <c r="F122" s="114"/>
      <c r="G122" s="114"/>
    </row>
    <row r="123" spans="1:7" ht="16.5" thickBot="1">
      <c r="A123" s="80" t="s">
        <v>5</v>
      </c>
      <c r="B123" s="128" t="s">
        <v>143</v>
      </c>
      <c r="C123" s="124">
        <f>+C90+C106+C120</f>
        <v>337090790</v>
      </c>
      <c r="D123" s="124">
        <f>+D90+D106+D120</f>
        <v>17889729</v>
      </c>
      <c r="E123" s="124">
        <f>+E90+E106+E120</f>
        <v>354980519</v>
      </c>
      <c r="F123" s="124">
        <f>+F90+F106+F120</f>
        <v>16399610</v>
      </c>
      <c r="G123" s="124">
        <f>+G90+G106+G120</f>
        <v>371399129</v>
      </c>
    </row>
    <row r="124" spans="1:7" ht="16.5" thickBot="1">
      <c r="A124" s="80" t="s">
        <v>6</v>
      </c>
      <c r="B124" s="128" t="s">
        <v>142</v>
      </c>
      <c r="C124" s="124"/>
      <c r="D124" s="124"/>
      <c r="E124" s="124"/>
      <c r="F124" s="124"/>
      <c r="G124" s="124"/>
    </row>
    <row r="125" spans="1:7" ht="15.75">
      <c r="A125" s="87" t="s">
        <v>141</v>
      </c>
      <c r="B125" s="129" t="s">
        <v>140</v>
      </c>
      <c r="C125" s="113"/>
      <c r="D125" s="113"/>
      <c r="E125" s="113"/>
      <c r="F125" s="113"/>
      <c r="G125" s="113"/>
    </row>
    <row r="126" spans="1:7" ht="15.75">
      <c r="A126" s="87" t="s">
        <v>139</v>
      </c>
      <c r="B126" s="129" t="s">
        <v>138</v>
      </c>
      <c r="C126" s="113"/>
      <c r="D126" s="113"/>
      <c r="E126" s="113"/>
      <c r="F126" s="113"/>
      <c r="G126" s="113"/>
    </row>
    <row r="127" spans="1:7" ht="16.5" thickBot="1">
      <c r="A127" s="118" t="s">
        <v>137</v>
      </c>
      <c r="B127" s="115" t="s">
        <v>136</v>
      </c>
      <c r="C127" s="113"/>
      <c r="D127" s="113"/>
      <c r="E127" s="113"/>
      <c r="F127" s="113"/>
      <c r="G127" s="113"/>
    </row>
    <row r="128" spans="1:7" ht="16.5" thickBot="1">
      <c r="A128" s="80" t="s">
        <v>19</v>
      </c>
      <c r="B128" s="128" t="s">
        <v>135</v>
      </c>
      <c r="C128" s="124"/>
      <c r="D128" s="124"/>
      <c r="E128" s="124"/>
      <c r="F128" s="124"/>
      <c r="G128" s="124"/>
    </row>
    <row r="129" spans="1:7" ht="15.75">
      <c r="A129" s="87" t="s">
        <v>134</v>
      </c>
      <c r="B129" s="129" t="s">
        <v>133</v>
      </c>
      <c r="C129" s="113"/>
      <c r="D129" s="113"/>
      <c r="E129" s="113"/>
      <c r="F129" s="113"/>
      <c r="G129" s="113"/>
    </row>
    <row r="130" spans="1:7" ht="15.75">
      <c r="A130" s="87" t="s">
        <v>132</v>
      </c>
      <c r="B130" s="129" t="s">
        <v>131</v>
      </c>
      <c r="C130" s="113"/>
      <c r="D130" s="113"/>
      <c r="E130" s="113"/>
      <c r="F130" s="113"/>
      <c r="G130" s="113"/>
    </row>
    <row r="131" spans="1:7" ht="15.75">
      <c r="A131" s="87" t="s">
        <v>130</v>
      </c>
      <c r="B131" s="129" t="s">
        <v>129</v>
      </c>
      <c r="C131" s="113"/>
      <c r="D131" s="113"/>
      <c r="E131" s="113"/>
      <c r="F131" s="113"/>
      <c r="G131" s="113"/>
    </row>
    <row r="132" spans="1:7" ht="16.5" thickBot="1">
      <c r="A132" s="118" t="s">
        <v>128</v>
      </c>
      <c r="B132" s="115" t="s">
        <v>127</v>
      </c>
      <c r="C132" s="113"/>
      <c r="D132" s="113"/>
      <c r="E132" s="113"/>
      <c r="F132" s="113"/>
      <c r="G132" s="113"/>
    </row>
    <row r="133" spans="1:7" ht="16.5" thickBot="1">
      <c r="A133" s="80" t="s">
        <v>22</v>
      </c>
      <c r="B133" s="128" t="s">
        <v>126</v>
      </c>
      <c r="C133" s="130">
        <f>C135</f>
        <v>1204367</v>
      </c>
      <c r="D133" s="130">
        <f>D135</f>
        <v>0</v>
      </c>
      <c r="E133" s="130">
        <f>E135</f>
        <v>1204367</v>
      </c>
      <c r="F133" s="130">
        <f>F135</f>
        <v>0</v>
      </c>
      <c r="G133" s="130">
        <f>G135</f>
        <v>1204367</v>
      </c>
    </row>
    <row r="134" spans="1:7" ht="15.75">
      <c r="A134" s="87" t="s">
        <v>125</v>
      </c>
      <c r="B134" s="129" t="s">
        <v>124</v>
      </c>
      <c r="C134" s="113"/>
      <c r="D134" s="113"/>
      <c r="E134" s="113"/>
      <c r="F134" s="113"/>
      <c r="G134" s="113"/>
    </row>
    <row r="135" spans="1:7" ht="15.75">
      <c r="A135" s="87" t="s">
        <v>123</v>
      </c>
      <c r="B135" s="129" t="s">
        <v>122</v>
      </c>
      <c r="C135" s="113">
        <v>1204367</v>
      </c>
      <c r="D135" s="113"/>
      <c r="E135" s="113">
        <f>C135+D135</f>
        <v>1204367</v>
      </c>
      <c r="F135" s="113"/>
      <c r="G135" s="113">
        <f>E135+F135</f>
        <v>1204367</v>
      </c>
    </row>
    <row r="136" spans="1:7" ht="15.75">
      <c r="A136" s="87" t="s">
        <v>121</v>
      </c>
      <c r="B136" s="129" t="s">
        <v>120</v>
      </c>
      <c r="C136" s="113"/>
      <c r="D136" s="113"/>
      <c r="E136" s="113"/>
      <c r="F136" s="113"/>
      <c r="G136" s="113"/>
    </row>
    <row r="137" spans="1:7" ht="16.5" thickBot="1">
      <c r="A137" s="118" t="s">
        <v>119</v>
      </c>
      <c r="B137" s="115" t="s">
        <v>323</v>
      </c>
      <c r="C137" s="113"/>
      <c r="D137" s="113"/>
      <c r="E137" s="113"/>
      <c r="F137" s="113"/>
      <c r="G137" s="113"/>
    </row>
    <row r="138" spans="1:7" ht="16.5" thickBot="1">
      <c r="A138" s="80" t="s">
        <v>55</v>
      </c>
      <c r="B138" s="128" t="s">
        <v>117</v>
      </c>
      <c r="C138" s="131"/>
      <c r="D138" s="131"/>
      <c r="E138" s="131"/>
      <c r="F138" s="131"/>
      <c r="G138" s="131"/>
    </row>
    <row r="139" spans="1:7" ht="15.75">
      <c r="A139" s="87" t="s">
        <v>116</v>
      </c>
      <c r="B139" s="129" t="s">
        <v>115</v>
      </c>
      <c r="C139" s="113"/>
      <c r="D139" s="113"/>
      <c r="E139" s="113"/>
      <c r="F139" s="113"/>
      <c r="G139" s="113"/>
    </row>
    <row r="140" spans="1:7" ht="15.75">
      <c r="A140" s="87" t="s">
        <v>114</v>
      </c>
      <c r="B140" s="129" t="s">
        <v>113</v>
      </c>
      <c r="C140" s="113"/>
      <c r="D140" s="113"/>
      <c r="E140" s="113"/>
      <c r="F140" s="113"/>
      <c r="G140" s="113"/>
    </row>
    <row r="141" spans="1:7" ht="15.75">
      <c r="A141" s="87" t="s">
        <v>112</v>
      </c>
      <c r="B141" s="129" t="s">
        <v>111</v>
      </c>
      <c r="C141" s="113"/>
      <c r="D141" s="113"/>
      <c r="E141" s="113"/>
      <c r="F141" s="113"/>
      <c r="G141" s="113"/>
    </row>
    <row r="142" spans="1:7" ht="16.5" thickBot="1">
      <c r="A142" s="87" t="s">
        <v>110</v>
      </c>
      <c r="B142" s="129" t="s">
        <v>109</v>
      </c>
      <c r="C142" s="113"/>
      <c r="D142" s="113"/>
      <c r="E142" s="113"/>
      <c r="F142" s="113"/>
      <c r="G142" s="113"/>
    </row>
    <row r="143" spans="1:9" ht="16.5" thickBot="1">
      <c r="A143" s="80" t="s">
        <v>56</v>
      </c>
      <c r="B143" s="128" t="s">
        <v>108</v>
      </c>
      <c r="C143" s="132">
        <f>C138+C133</f>
        <v>1204367</v>
      </c>
      <c r="D143" s="132">
        <f>D138+D133</f>
        <v>0</v>
      </c>
      <c r="E143" s="132">
        <f>E138+E133</f>
        <v>1204367</v>
      </c>
      <c r="F143" s="132">
        <f>F138+F133</f>
        <v>0</v>
      </c>
      <c r="G143" s="132">
        <f>G138+G133</f>
        <v>1204367</v>
      </c>
      <c r="H143" s="33"/>
      <c r="I143" s="33"/>
    </row>
    <row r="144" spans="1:7" s="29" customFormat="1" ht="16.5" thickBot="1">
      <c r="A144" s="133" t="s">
        <v>58</v>
      </c>
      <c r="B144" s="134" t="s">
        <v>107</v>
      </c>
      <c r="C144" s="132">
        <f>+C123+C143</f>
        <v>338295157</v>
      </c>
      <c r="D144" s="132">
        <f>+D123+D143</f>
        <v>17889729</v>
      </c>
      <c r="E144" s="132">
        <f>+E123+E143</f>
        <v>356184886</v>
      </c>
      <c r="F144" s="132">
        <f>+F123+F143</f>
        <v>16399610</v>
      </c>
      <c r="G144" s="132">
        <f>+G123+G143</f>
        <v>372603496</v>
      </c>
    </row>
    <row r="145" spans="1:7" s="29" customFormat="1" ht="16.5" thickBot="1">
      <c r="A145" s="32"/>
      <c r="B145" s="31"/>
      <c r="C145" s="30"/>
      <c r="D145" s="30"/>
      <c r="E145" s="30"/>
      <c r="F145" s="30"/>
      <c r="G145" s="30"/>
    </row>
    <row r="146" spans="1:7" ht="16.5" thickBot="1">
      <c r="A146" s="208" t="s">
        <v>106</v>
      </c>
      <c r="B146" s="209"/>
      <c r="C146" s="37">
        <v>20</v>
      </c>
      <c r="D146" s="37"/>
      <c r="E146" s="37">
        <v>20</v>
      </c>
      <c r="F146" s="37"/>
      <c r="G146" s="37">
        <v>20</v>
      </c>
    </row>
    <row r="147" spans="1:7" ht="16.5" thickBot="1">
      <c r="A147" s="208" t="s">
        <v>331</v>
      </c>
      <c r="B147" s="209"/>
      <c r="C147" s="37">
        <v>5</v>
      </c>
      <c r="D147" s="37"/>
      <c r="E147" s="37">
        <v>5</v>
      </c>
      <c r="F147" s="37"/>
      <c r="G147" s="37">
        <v>5</v>
      </c>
    </row>
    <row r="148" spans="1:7" ht="16.5" thickBot="1">
      <c r="A148" s="208" t="s">
        <v>330</v>
      </c>
      <c r="B148" s="209"/>
      <c r="C148" s="37">
        <v>10</v>
      </c>
      <c r="D148" s="37"/>
      <c r="E148" s="37">
        <v>10</v>
      </c>
      <c r="F148" s="37"/>
      <c r="G148" s="37">
        <v>10</v>
      </c>
    </row>
    <row r="149" spans="1:7" ht="16.5" thickBot="1">
      <c r="A149" s="208" t="s">
        <v>332</v>
      </c>
      <c r="B149" s="209"/>
      <c r="C149" s="37">
        <v>5</v>
      </c>
      <c r="D149" s="37"/>
      <c r="E149" s="37">
        <v>5</v>
      </c>
      <c r="F149" s="37"/>
      <c r="G149" s="37">
        <v>5</v>
      </c>
    </row>
    <row r="150" spans="1:7" ht="15.75">
      <c r="A150" s="28"/>
      <c r="B150" s="27"/>
      <c r="C150" s="27"/>
      <c r="D150" s="27"/>
      <c r="E150" s="27"/>
      <c r="F150" s="27"/>
      <c r="G150" s="27"/>
    </row>
    <row r="151" spans="1:7" ht="15.75">
      <c r="A151" s="204" t="s">
        <v>105</v>
      </c>
      <c r="B151" s="204"/>
      <c r="C151" s="204"/>
      <c r="D151" s="204"/>
      <c r="E151" s="204"/>
      <c r="F151" s="204"/>
      <c r="G151" s="204"/>
    </row>
    <row r="152" spans="1:7" ht="15" customHeight="1" thickBot="1">
      <c r="A152" s="205"/>
      <c r="B152" s="205"/>
      <c r="C152" s="26"/>
      <c r="D152" s="26"/>
      <c r="E152" s="26"/>
      <c r="F152" s="26"/>
      <c r="G152" s="26" t="s">
        <v>104</v>
      </c>
    </row>
    <row r="153" spans="1:7" ht="19.5" customHeight="1" thickBot="1">
      <c r="A153" s="135" t="s">
        <v>7</v>
      </c>
      <c r="B153" s="136" t="s">
        <v>103</v>
      </c>
      <c r="C153" s="137">
        <f>+C60-C123</f>
        <v>-39113833</v>
      </c>
      <c r="D153" s="137">
        <f>+D60-D123</f>
        <v>0</v>
      </c>
      <c r="E153" s="137">
        <f>+E60-E123</f>
        <v>-39113833</v>
      </c>
      <c r="F153" s="137"/>
      <c r="G153" s="137">
        <f>+G60-G123</f>
        <v>-39113833</v>
      </c>
    </row>
    <row r="154" spans="1:7" ht="25.5" customHeight="1" thickBot="1">
      <c r="A154" s="135" t="s">
        <v>10</v>
      </c>
      <c r="B154" s="136" t="s">
        <v>102</v>
      </c>
      <c r="C154" s="137">
        <f>+C83-C143</f>
        <v>39113833</v>
      </c>
      <c r="D154" s="137">
        <f>+D83-D143</f>
        <v>0</v>
      </c>
      <c r="E154" s="137">
        <f>+E83-E143</f>
        <v>39113833</v>
      </c>
      <c r="F154" s="137">
        <f>+F83-F143</f>
        <v>0</v>
      </c>
      <c r="G154" s="137">
        <f>+G83-G143</f>
        <v>39113833</v>
      </c>
    </row>
  </sheetData>
  <sheetProtection/>
  <mergeCells count="10">
    <mergeCell ref="A151:G151"/>
    <mergeCell ref="A152:B152"/>
    <mergeCell ref="A86:C86"/>
    <mergeCell ref="A1:C1"/>
    <mergeCell ref="A2:B2"/>
    <mergeCell ref="A87:B87"/>
    <mergeCell ref="A146:B146"/>
    <mergeCell ref="A147:B147"/>
    <mergeCell ref="A148:B148"/>
    <mergeCell ref="A149:B149"/>
  </mergeCells>
  <printOptions horizontalCentered="1"/>
  <pageMargins left="0.3937007874015748" right="0.3937007874015748" top="0.7874015748031497" bottom="0.07874015748031496" header="0.5905511811023623" footer="0.5905511811023623"/>
  <pageSetup fitToHeight="2" horizontalDpi="600" verticalDpi="600" orientation="portrait" paperSize="9" scale="55" r:id="rId1"/>
  <headerFooter alignWithMargins="0">
    <oddHeader xml:space="preserve">&amp;C&amp;"Times New Roman CE,Félkövér"&amp;12Pári Község Önkormányzata
2019. ÉVI KÖLTSÉGVETÉSÉNEK ÖSSZEVONT MÉRLEGE&amp;10
&amp;R&amp;"Times New Roman CE,Félkövér dőlt"&amp;11 3. sz. melléklet </oddHeader>
  </headerFooter>
  <rowBreaks count="1" manualBreakCount="1">
    <brk id="8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156"/>
  <sheetViews>
    <sheetView view="pageBreakPreview" zoomScale="64" zoomScaleNormal="70" zoomScaleSheetLayoutView="64" zoomScalePageLayoutView="80" workbookViewId="0" topLeftCell="A28">
      <selection activeCell="F54" sqref="F54"/>
    </sheetView>
  </sheetViews>
  <sheetFormatPr defaultColWidth="9.00390625" defaultRowHeight="12.75"/>
  <cols>
    <col min="1" max="1" width="10.125" style="14" bestFit="1" customWidth="1"/>
    <col min="2" max="2" width="65.00390625" style="19" customWidth="1"/>
    <col min="3" max="3" width="16.875" style="151" customWidth="1"/>
    <col min="4" max="4" width="15.125" style="151" customWidth="1"/>
    <col min="5" max="5" width="18.625" style="151" customWidth="1"/>
    <col min="6" max="6" width="14.125" style="151" customWidth="1"/>
    <col min="7" max="7" width="18.00390625" style="151" customWidth="1"/>
    <col min="8" max="8" width="16.875" style="13" customWidth="1"/>
    <col min="9" max="9" width="17.625" style="13" customWidth="1"/>
    <col min="10" max="11" width="19.00390625" style="13" customWidth="1"/>
    <col min="12" max="12" width="20.50390625" style="13" customWidth="1"/>
    <col min="13" max="13" width="18.875" style="13" customWidth="1"/>
    <col min="14" max="16384" width="9.375" style="13" customWidth="1"/>
  </cols>
  <sheetData>
    <row r="1" spans="1:13" s="19" customFormat="1" ht="86.25" customHeight="1">
      <c r="A1" s="210" t="s">
        <v>322</v>
      </c>
      <c r="B1" s="210"/>
      <c r="C1" s="20" t="s">
        <v>321</v>
      </c>
      <c r="D1" s="20" t="s">
        <v>337</v>
      </c>
      <c r="E1" s="20" t="s">
        <v>338</v>
      </c>
      <c r="F1" s="20" t="s">
        <v>337</v>
      </c>
      <c r="G1" s="20" t="s">
        <v>338</v>
      </c>
      <c r="H1" s="20" t="s">
        <v>320</v>
      </c>
      <c r="I1" s="20" t="s">
        <v>339</v>
      </c>
      <c r="J1" s="20" t="s">
        <v>340</v>
      </c>
      <c r="K1" s="20" t="s">
        <v>339</v>
      </c>
      <c r="L1" s="20" t="s">
        <v>340</v>
      </c>
      <c r="M1" s="20" t="s">
        <v>319</v>
      </c>
    </row>
    <row r="2" spans="1:13" s="19" customFormat="1" ht="15">
      <c r="A2" s="21"/>
      <c r="B2" s="20" t="s">
        <v>318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customHeight="1" thickBot="1">
      <c r="A3" s="39"/>
      <c r="B3" s="173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 t="s">
        <v>104</v>
      </c>
    </row>
    <row r="4" spans="1:13" ht="29.25" thickBot="1">
      <c r="A4" s="160" t="s">
        <v>199</v>
      </c>
      <c r="B4" s="155" t="s">
        <v>317</v>
      </c>
      <c r="C4" s="82" t="s">
        <v>336</v>
      </c>
      <c r="D4" s="82" t="s">
        <v>344</v>
      </c>
      <c r="E4" s="82" t="s">
        <v>348</v>
      </c>
      <c r="F4" s="82" t="s">
        <v>345</v>
      </c>
      <c r="G4" s="82" t="s">
        <v>348</v>
      </c>
      <c r="H4" s="82" t="s">
        <v>336</v>
      </c>
      <c r="I4" s="82" t="s">
        <v>344</v>
      </c>
      <c r="J4" s="82" t="s">
        <v>348</v>
      </c>
      <c r="K4" s="82" t="s">
        <v>345</v>
      </c>
      <c r="L4" s="82" t="s">
        <v>348</v>
      </c>
      <c r="M4" s="82" t="s">
        <v>336</v>
      </c>
    </row>
    <row r="5" spans="1:13" s="18" customFormat="1" ht="15.75" thickBot="1">
      <c r="A5" s="161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  <c r="I5" s="139">
        <v>9</v>
      </c>
      <c r="J5" s="139">
        <v>10</v>
      </c>
      <c r="K5" s="139">
        <v>11</v>
      </c>
      <c r="L5" s="139">
        <v>12</v>
      </c>
      <c r="M5" s="139">
        <v>13</v>
      </c>
    </row>
    <row r="6" spans="1:13" ht="15.75" thickBot="1">
      <c r="A6" s="160" t="s">
        <v>7</v>
      </c>
      <c r="B6" s="184" t="s">
        <v>316</v>
      </c>
      <c r="C6" s="140">
        <f>SUM(C7:C12)</f>
        <v>30119176</v>
      </c>
      <c r="D6" s="140"/>
      <c r="E6" s="140">
        <f>SUM(E7:E12)</f>
        <v>30119176</v>
      </c>
      <c r="F6" s="140">
        <v>387000</v>
      </c>
      <c r="G6" s="140">
        <f>SUM(G7:G12)</f>
        <v>30506176</v>
      </c>
      <c r="H6" s="140">
        <f>SUM(H6:H11)</f>
        <v>0</v>
      </c>
      <c r="I6" s="140"/>
      <c r="J6" s="140"/>
      <c r="K6" s="140"/>
      <c r="L6" s="140"/>
      <c r="M6" s="140">
        <f>SUM(M6:M11)</f>
        <v>0</v>
      </c>
    </row>
    <row r="7" spans="1:13" ht="15">
      <c r="A7" s="169" t="s">
        <v>197</v>
      </c>
      <c r="B7" s="187" t="s">
        <v>315</v>
      </c>
      <c r="C7" s="141">
        <v>18729828</v>
      </c>
      <c r="D7" s="141"/>
      <c r="E7" s="141">
        <f>C7+D7</f>
        <v>18729828</v>
      </c>
      <c r="F7" s="141"/>
      <c r="G7" s="141">
        <f>E7+F7</f>
        <v>18729828</v>
      </c>
      <c r="H7" s="141"/>
      <c r="I7" s="141"/>
      <c r="J7" s="141"/>
      <c r="K7" s="141"/>
      <c r="L7" s="141"/>
      <c r="M7" s="141"/>
    </row>
    <row r="8" spans="1:13" ht="15">
      <c r="A8" s="165" t="s">
        <v>195</v>
      </c>
      <c r="B8" s="182" t="s">
        <v>314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30">
      <c r="A9" s="165" t="s">
        <v>194</v>
      </c>
      <c r="B9" s="182" t="s">
        <v>313</v>
      </c>
      <c r="C9" s="142">
        <v>9589348</v>
      </c>
      <c r="D9" s="142"/>
      <c r="E9" s="142">
        <f>C9+D9</f>
        <v>9589348</v>
      </c>
      <c r="F9" s="142"/>
      <c r="G9" s="142">
        <f>E9+F9</f>
        <v>9589348</v>
      </c>
      <c r="H9" s="142"/>
      <c r="I9" s="142"/>
      <c r="J9" s="142"/>
      <c r="K9" s="142"/>
      <c r="L9" s="142"/>
      <c r="M9" s="142"/>
    </row>
    <row r="10" spans="1:13" ht="15">
      <c r="A10" s="165" t="s">
        <v>192</v>
      </c>
      <c r="B10" s="182" t="s">
        <v>312</v>
      </c>
      <c r="C10" s="142">
        <v>1800000</v>
      </c>
      <c r="D10" s="142"/>
      <c r="E10" s="142">
        <f>C10+D10</f>
        <v>1800000</v>
      </c>
      <c r="F10" s="142"/>
      <c r="G10" s="142">
        <f>E10+F10</f>
        <v>1800000</v>
      </c>
      <c r="H10" s="142"/>
      <c r="I10" s="142"/>
      <c r="J10" s="142"/>
      <c r="K10" s="142"/>
      <c r="L10" s="142"/>
      <c r="M10" s="142"/>
    </row>
    <row r="11" spans="1:13" ht="15">
      <c r="A11" s="165" t="s">
        <v>311</v>
      </c>
      <c r="B11" s="182" t="s">
        <v>310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5.75" thickBot="1">
      <c r="A12" s="170" t="s">
        <v>190</v>
      </c>
      <c r="B12" s="181" t="s">
        <v>309</v>
      </c>
      <c r="C12" s="142"/>
      <c r="D12" s="142"/>
      <c r="E12" s="142"/>
      <c r="F12" s="142">
        <v>387000</v>
      </c>
      <c r="G12" s="142">
        <v>387000</v>
      </c>
      <c r="H12" s="142"/>
      <c r="I12" s="142"/>
      <c r="J12" s="142"/>
      <c r="K12" s="142"/>
      <c r="L12" s="142"/>
      <c r="M12" s="142"/>
    </row>
    <row r="13" spans="1:13" ht="29.25" thickBot="1">
      <c r="A13" s="160" t="s">
        <v>10</v>
      </c>
      <c r="B13" s="188" t="s">
        <v>308</v>
      </c>
      <c r="C13" s="140">
        <f>SUM(C14:C18)</f>
        <v>0</v>
      </c>
      <c r="D13" s="140"/>
      <c r="E13" s="140"/>
      <c r="F13" s="140"/>
      <c r="G13" s="140"/>
      <c r="H13" s="140">
        <f>SUM(H13:H17)</f>
        <v>0</v>
      </c>
      <c r="I13" s="140">
        <f>1145770+10305729</f>
        <v>11451499</v>
      </c>
      <c r="J13" s="140">
        <f>1145770+10305729</f>
        <v>11451499</v>
      </c>
      <c r="K13" s="140">
        <f>SUM(K14:K19)</f>
        <v>1388376</v>
      </c>
      <c r="L13" s="140">
        <f>J13+K13</f>
        <v>12839875</v>
      </c>
      <c r="M13" s="140">
        <f>SUM(M13:M17)</f>
        <v>0</v>
      </c>
    </row>
    <row r="14" spans="1:13" ht="15">
      <c r="A14" s="169" t="s">
        <v>171</v>
      </c>
      <c r="B14" s="187" t="s">
        <v>307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5">
      <c r="A15" s="165" t="s">
        <v>170</v>
      </c>
      <c r="B15" s="182" t="s">
        <v>306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ht="30">
      <c r="A16" s="165" t="s">
        <v>168</v>
      </c>
      <c r="B16" s="182" t="s">
        <v>305</v>
      </c>
      <c r="C16" s="142"/>
      <c r="D16" s="142"/>
      <c r="E16" s="142"/>
      <c r="F16" s="142"/>
      <c r="G16" s="142"/>
      <c r="H16" s="142"/>
      <c r="I16" s="142">
        <v>1145770</v>
      </c>
      <c r="J16" s="142">
        <v>1145770</v>
      </c>
      <c r="K16" s="142"/>
      <c r="L16" s="142">
        <v>1145770</v>
      </c>
      <c r="M16" s="142"/>
    </row>
    <row r="17" spans="1:13" ht="30">
      <c r="A17" s="165" t="s">
        <v>167</v>
      </c>
      <c r="B17" s="182" t="s">
        <v>304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ht="15">
      <c r="A18" s="165" t="s">
        <v>165</v>
      </c>
      <c r="B18" s="182" t="s">
        <v>303</v>
      </c>
      <c r="C18" s="142"/>
      <c r="D18" s="142"/>
      <c r="E18" s="142"/>
      <c r="F18" s="142"/>
      <c r="G18" s="142"/>
      <c r="H18" s="142"/>
      <c r="I18" s="142">
        <v>10305729</v>
      </c>
      <c r="J18" s="142">
        <v>10305729</v>
      </c>
      <c r="K18" s="142">
        <v>1388376</v>
      </c>
      <c r="L18" s="142">
        <f>J18+K18</f>
        <v>11694105</v>
      </c>
      <c r="M18" s="142"/>
    </row>
    <row r="19" spans="1:13" ht="15.75" thickBot="1">
      <c r="A19" s="170" t="s">
        <v>164</v>
      </c>
      <c r="B19" s="181" t="s">
        <v>302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ht="29.25" thickBot="1">
      <c r="A20" s="160" t="s">
        <v>4</v>
      </c>
      <c r="B20" s="184" t="s">
        <v>301</v>
      </c>
      <c r="C20" s="140">
        <f>SUM(C21:C25)</f>
        <v>0</v>
      </c>
      <c r="D20" s="140"/>
      <c r="E20" s="140"/>
      <c r="F20" s="140"/>
      <c r="G20" s="140"/>
      <c r="H20" s="140">
        <f>SUM(H21:H25)</f>
        <v>257750306</v>
      </c>
      <c r="I20" s="140">
        <f>SUM(I21:I25)</f>
        <v>7488230</v>
      </c>
      <c r="J20" s="140">
        <f>SUM(J21:J25)</f>
        <v>265238536</v>
      </c>
      <c r="K20" s="140">
        <f>SUM(K21:K25)</f>
        <v>11280734</v>
      </c>
      <c r="L20" s="140">
        <f>J20+K20</f>
        <v>276519270</v>
      </c>
      <c r="M20" s="140">
        <f>SUM(M20:M24)</f>
        <v>0</v>
      </c>
    </row>
    <row r="21" spans="1:13" ht="15">
      <c r="A21" s="169" t="s">
        <v>147</v>
      </c>
      <c r="B21" s="187" t="s">
        <v>300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13" ht="30">
      <c r="A22" s="165" t="s">
        <v>145</v>
      </c>
      <c r="B22" s="182" t="s">
        <v>299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ht="30">
      <c r="A23" s="165" t="s">
        <v>298</v>
      </c>
      <c r="B23" s="182" t="s">
        <v>297</v>
      </c>
      <c r="C23" s="142"/>
      <c r="D23" s="142"/>
      <c r="E23" s="142"/>
      <c r="F23" s="142"/>
      <c r="G23" s="142"/>
      <c r="H23" s="142">
        <v>1145770</v>
      </c>
      <c r="I23" s="142">
        <v>-1145770</v>
      </c>
      <c r="J23" s="142">
        <f>H23+I23</f>
        <v>0</v>
      </c>
      <c r="K23" s="142"/>
      <c r="L23" s="142">
        <f>J23+K23</f>
        <v>0</v>
      </c>
      <c r="M23" s="142"/>
    </row>
    <row r="24" spans="1:13" ht="30">
      <c r="A24" s="165" t="s">
        <v>296</v>
      </c>
      <c r="B24" s="182" t="s">
        <v>295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ht="15">
      <c r="A25" s="165" t="s">
        <v>294</v>
      </c>
      <c r="B25" s="182" t="s">
        <v>293</v>
      </c>
      <c r="C25" s="142"/>
      <c r="D25" s="142"/>
      <c r="E25" s="142"/>
      <c r="F25" s="142"/>
      <c r="G25" s="142"/>
      <c r="H25" s="142">
        <v>256604536</v>
      </c>
      <c r="I25" s="142">
        <v>8634000</v>
      </c>
      <c r="J25" s="142">
        <v>265238536</v>
      </c>
      <c r="K25" s="142">
        <v>11280734</v>
      </c>
      <c r="L25" s="142">
        <f>J25+K25</f>
        <v>276519270</v>
      </c>
      <c r="M25" s="142"/>
    </row>
    <row r="26" spans="1:13" ht="15.75" thickBot="1">
      <c r="A26" s="170" t="s">
        <v>292</v>
      </c>
      <c r="B26" s="181" t="s">
        <v>291</v>
      </c>
      <c r="C26" s="143"/>
      <c r="D26" s="143"/>
      <c r="E26" s="143"/>
      <c r="F26" s="143"/>
      <c r="G26" s="143"/>
      <c r="H26" s="143">
        <v>219333114</v>
      </c>
      <c r="I26" s="143"/>
      <c r="J26" s="143">
        <v>219333114</v>
      </c>
      <c r="K26" s="143"/>
      <c r="L26" s="143">
        <v>219333114</v>
      </c>
      <c r="M26" s="143"/>
    </row>
    <row r="27" spans="1:13" ht="15.75" thickBot="1">
      <c r="A27" s="160" t="s">
        <v>290</v>
      </c>
      <c r="B27" s="184" t="s">
        <v>289</v>
      </c>
      <c r="C27" s="140">
        <f>SUM(C28,C31,C32,C33)</f>
        <v>6211637</v>
      </c>
      <c r="D27" s="140">
        <f>SUM(D28,D31,D32,D33)</f>
        <v>0</v>
      </c>
      <c r="E27" s="140">
        <f>SUM(E28,E31,E32,E33)</f>
        <v>6211637</v>
      </c>
      <c r="F27" s="140">
        <f>SUM(F28,F31,F32,F33)</f>
        <v>70000</v>
      </c>
      <c r="G27" s="140">
        <f>SUM(G28,G31,G32,G33)</f>
        <v>6281637</v>
      </c>
      <c r="H27" s="140">
        <f>SUM(H27,H30,H31,H32)</f>
        <v>0</v>
      </c>
      <c r="I27" s="140"/>
      <c r="J27" s="140"/>
      <c r="K27" s="140"/>
      <c r="L27" s="140"/>
      <c r="M27" s="140">
        <f>SUM(M27,M30,M31,M32)</f>
        <v>0</v>
      </c>
    </row>
    <row r="28" spans="1:13" ht="15">
      <c r="A28" s="169" t="s">
        <v>288</v>
      </c>
      <c r="B28" s="187" t="s">
        <v>287</v>
      </c>
      <c r="C28" s="144">
        <v>5056489</v>
      </c>
      <c r="D28" s="144"/>
      <c r="E28" s="142">
        <f>C28+D28</f>
        <v>5056489</v>
      </c>
      <c r="F28" s="144"/>
      <c r="G28" s="142">
        <f>E28+F28</f>
        <v>5056489</v>
      </c>
      <c r="H28" s="144"/>
      <c r="I28" s="144"/>
      <c r="J28" s="144"/>
      <c r="K28" s="144"/>
      <c r="L28" s="144"/>
      <c r="M28" s="144"/>
    </row>
    <row r="29" spans="1:13" ht="15">
      <c r="A29" s="165" t="s">
        <v>286</v>
      </c>
      <c r="B29" s="182" t="s">
        <v>285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ht="15">
      <c r="A30" s="165" t="s">
        <v>284</v>
      </c>
      <c r="B30" s="182" t="s">
        <v>283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">
      <c r="A31" s="165" t="s">
        <v>282</v>
      </c>
      <c r="B31" s="182" t="s">
        <v>281</v>
      </c>
      <c r="C31" s="142">
        <v>1155148</v>
      </c>
      <c r="D31" s="142"/>
      <c r="E31" s="142">
        <f>C31+D31</f>
        <v>1155148</v>
      </c>
      <c r="F31" s="142"/>
      <c r="G31" s="142">
        <f>E31+F31</f>
        <v>1155148</v>
      </c>
      <c r="H31" s="142"/>
      <c r="I31" s="142"/>
      <c r="J31" s="142"/>
      <c r="K31" s="142"/>
      <c r="L31" s="142"/>
      <c r="M31" s="142"/>
    </row>
    <row r="32" spans="1:13" ht="15">
      <c r="A32" s="165" t="s">
        <v>280</v>
      </c>
      <c r="B32" s="182" t="s">
        <v>279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15.75" thickBot="1">
      <c r="A33" s="170" t="s">
        <v>278</v>
      </c>
      <c r="B33" s="181" t="s">
        <v>277</v>
      </c>
      <c r="C33" s="143"/>
      <c r="D33" s="143"/>
      <c r="E33" s="143"/>
      <c r="F33" s="143">
        <v>70000</v>
      </c>
      <c r="G33" s="143">
        <v>70000</v>
      </c>
      <c r="H33" s="143"/>
      <c r="I33" s="143"/>
      <c r="J33" s="143"/>
      <c r="K33" s="143"/>
      <c r="L33" s="143"/>
      <c r="M33" s="143"/>
    </row>
    <row r="34" spans="1:13" ht="15.75" thickBot="1">
      <c r="A34" s="160" t="s">
        <v>6</v>
      </c>
      <c r="B34" s="184" t="s">
        <v>276</v>
      </c>
      <c r="C34" s="140">
        <f>SUM(C35:C44)</f>
        <v>0</v>
      </c>
      <c r="D34" s="140"/>
      <c r="E34" s="140"/>
      <c r="F34" s="140"/>
      <c r="G34" s="140"/>
      <c r="H34" s="140">
        <f>SUM(H35:H44)</f>
        <v>1845838</v>
      </c>
      <c r="I34" s="140">
        <f>SUM(I35:I44)</f>
        <v>0</v>
      </c>
      <c r="J34" s="140">
        <f>SUM(J35:J44)</f>
        <v>1845838</v>
      </c>
      <c r="K34" s="140">
        <f>SUM(K35:K44)</f>
        <v>3152500</v>
      </c>
      <c r="L34" s="140">
        <f>SUM(L35:L44)</f>
        <v>4998338</v>
      </c>
      <c r="M34" s="140">
        <f>SUM(M34:M43)</f>
        <v>0</v>
      </c>
    </row>
    <row r="35" spans="1:13" ht="15">
      <c r="A35" s="169" t="s">
        <v>141</v>
      </c>
      <c r="B35" s="187" t="s">
        <v>275</v>
      </c>
      <c r="C35" s="141"/>
      <c r="D35" s="141"/>
      <c r="E35" s="141"/>
      <c r="F35" s="141"/>
      <c r="G35" s="141"/>
      <c r="H35" s="141"/>
      <c r="I35" s="141"/>
      <c r="J35" s="141"/>
      <c r="K35" s="141">
        <v>60000</v>
      </c>
      <c r="L35" s="141">
        <v>60000</v>
      </c>
      <c r="M35" s="141"/>
    </row>
    <row r="36" spans="1:13" ht="15">
      <c r="A36" s="165" t="s">
        <v>139</v>
      </c>
      <c r="B36" s="182" t="s">
        <v>274</v>
      </c>
      <c r="C36" s="142"/>
      <c r="D36" s="142"/>
      <c r="E36" s="142"/>
      <c r="F36" s="142"/>
      <c r="G36" s="142"/>
      <c r="H36" s="142">
        <v>1150338</v>
      </c>
      <c r="I36" s="142"/>
      <c r="J36" s="142">
        <v>1150338</v>
      </c>
      <c r="K36" s="142">
        <v>500000</v>
      </c>
      <c r="L36" s="142">
        <v>1650338</v>
      </c>
      <c r="M36" s="142"/>
    </row>
    <row r="37" spans="1:13" ht="15">
      <c r="A37" s="165" t="s">
        <v>137</v>
      </c>
      <c r="B37" s="182" t="s">
        <v>273</v>
      </c>
      <c r="C37" s="142"/>
      <c r="D37" s="142"/>
      <c r="E37" s="142"/>
      <c r="F37" s="142"/>
      <c r="G37" s="142"/>
      <c r="H37" s="142">
        <v>302000</v>
      </c>
      <c r="I37" s="142"/>
      <c r="J37" s="142">
        <v>302000</v>
      </c>
      <c r="K37" s="142">
        <v>350000</v>
      </c>
      <c r="L37" s="142">
        <v>652000</v>
      </c>
      <c r="M37" s="142"/>
    </row>
    <row r="38" spans="1:13" ht="15">
      <c r="A38" s="165" t="s">
        <v>272</v>
      </c>
      <c r="B38" s="182" t="s">
        <v>271</v>
      </c>
      <c r="C38" s="142"/>
      <c r="D38" s="142"/>
      <c r="E38" s="142"/>
      <c r="F38" s="142"/>
      <c r="G38" s="142"/>
      <c r="H38" s="142">
        <v>0</v>
      </c>
      <c r="I38" s="142"/>
      <c r="J38" s="142"/>
      <c r="K38" s="142"/>
      <c r="L38" s="142"/>
      <c r="M38" s="142"/>
    </row>
    <row r="39" spans="1:13" ht="15">
      <c r="A39" s="165" t="s">
        <v>270</v>
      </c>
      <c r="B39" s="182" t="s">
        <v>269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">
      <c r="A40" s="165" t="s">
        <v>268</v>
      </c>
      <c r="B40" s="182" t="s">
        <v>267</v>
      </c>
      <c r="C40" s="142"/>
      <c r="D40" s="142"/>
      <c r="E40" s="142"/>
      <c r="F40" s="142"/>
      <c r="G40" s="142"/>
      <c r="H40" s="142">
        <v>392000</v>
      </c>
      <c r="I40" s="142"/>
      <c r="J40" s="142">
        <v>392000</v>
      </c>
      <c r="K40" s="142">
        <v>300000</v>
      </c>
      <c r="L40" s="142">
        <v>692000</v>
      </c>
      <c r="M40" s="142"/>
    </row>
    <row r="41" spans="1:13" ht="15">
      <c r="A41" s="165" t="s">
        <v>266</v>
      </c>
      <c r="B41" s="182" t="s">
        <v>265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ht="15">
      <c r="A42" s="165" t="s">
        <v>264</v>
      </c>
      <c r="B42" s="182" t="s">
        <v>263</v>
      </c>
      <c r="C42" s="142"/>
      <c r="D42" s="142"/>
      <c r="E42" s="142"/>
      <c r="F42" s="142"/>
      <c r="G42" s="142"/>
      <c r="H42" s="142">
        <v>1500</v>
      </c>
      <c r="I42" s="142"/>
      <c r="J42" s="142">
        <v>1500</v>
      </c>
      <c r="K42" s="142">
        <v>1000</v>
      </c>
      <c r="L42" s="142">
        <v>2500</v>
      </c>
      <c r="M42" s="142"/>
    </row>
    <row r="43" spans="1:13" ht="15">
      <c r="A43" s="165" t="s">
        <v>262</v>
      </c>
      <c r="B43" s="182" t="s">
        <v>261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3" ht="15.75" thickBot="1">
      <c r="A44" s="167" t="s">
        <v>260</v>
      </c>
      <c r="B44" s="193" t="s">
        <v>23</v>
      </c>
      <c r="C44" s="168"/>
      <c r="D44" s="168"/>
      <c r="E44" s="168"/>
      <c r="F44" s="168"/>
      <c r="G44" s="168"/>
      <c r="H44" s="168"/>
      <c r="I44" s="168"/>
      <c r="J44" s="168"/>
      <c r="K44" s="168">
        <v>1941500</v>
      </c>
      <c r="L44" s="168">
        <v>1941500</v>
      </c>
      <c r="M44" s="168"/>
    </row>
    <row r="45" spans="1:13" ht="15.75" thickBot="1">
      <c r="A45" s="160" t="s">
        <v>19</v>
      </c>
      <c r="B45" s="184" t="s">
        <v>259</v>
      </c>
      <c r="C45" s="140">
        <f>SUM(C46:C50)</f>
        <v>0</v>
      </c>
      <c r="D45" s="140"/>
      <c r="E45" s="140"/>
      <c r="F45" s="140"/>
      <c r="G45" s="140"/>
      <c r="H45" s="140">
        <f>SUM(H45:H49)</f>
        <v>0</v>
      </c>
      <c r="I45" s="140"/>
      <c r="J45" s="140"/>
      <c r="K45" s="140"/>
      <c r="L45" s="140"/>
      <c r="M45" s="140">
        <f>SUM(M45:M49)</f>
        <v>0</v>
      </c>
    </row>
    <row r="46" spans="1:13" ht="15">
      <c r="A46" s="169" t="s">
        <v>134</v>
      </c>
      <c r="B46" s="187" t="s">
        <v>258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</row>
    <row r="47" spans="1:13" ht="15">
      <c r="A47" s="165" t="s">
        <v>132</v>
      </c>
      <c r="B47" s="182" t="s">
        <v>257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1:13" ht="15">
      <c r="A48" s="165" t="s">
        <v>130</v>
      </c>
      <c r="B48" s="182" t="s">
        <v>256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1:13" ht="15">
      <c r="A49" s="165" t="s">
        <v>128</v>
      </c>
      <c r="B49" s="182" t="s">
        <v>255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3" ht="15.75" thickBot="1">
      <c r="A50" s="189" t="s">
        <v>254</v>
      </c>
      <c r="B50" s="190" t="s">
        <v>253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1:13" ht="15.75" thickBot="1">
      <c r="A51" s="160" t="s">
        <v>252</v>
      </c>
      <c r="B51" s="184" t="s">
        <v>251</v>
      </c>
      <c r="C51" s="140">
        <f>SUM(C52:C54)</f>
        <v>0</v>
      </c>
      <c r="D51" s="140"/>
      <c r="E51" s="140"/>
      <c r="F51" s="140"/>
      <c r="G51" s="140"/>
      <c r="H51" s="140">
        <f>SUM(H51:H53)</f>
        <v>0</v>
      </c>
      <c r="I51" s="140"/>
      <c r="J51" s="140"/>
      <c r="K51" s="140"/>
      <c r="L51" s="140"/>
      <c r="M51" s="140">
        <f>SUM(M51:M53)</f>
        <v>0</v>
      </c>
    </row>
    <row r="52" spans="1:13" ht="30">
      <c r="A52" s="169" t="s">
        <v>125</v>
      </c>
      <c r="B52" s="187" t="s">
        <v>250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</row>
    <row r="53" spans="1:13" ht="30">
      <c r="A53" s="165" t="s">
        <v>123</v>
      </c>
      <c r="B53" s="182" t="s">
        <v>249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>
      <c r="A54" s="165" t="s">
        <v>121</v>
      </c>
      <c r="B54" s="182" t="s">
        <v>248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5.75" thickBot="1">
      <c r="A55" s="170" t="s">
        <v>119</v>
      </c>
      <c r="B55" s="181" t="s">
        <v>247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</row>
    <row r="56" spans="1:13" ht="15.75" thickBot="1">
      <c r="A56" s="160" t="s">
        <v>55</v>
      </c>
      <c r="B56" s="188" t="s">
        <v>246</v>
      </c>
      <c r="C56" s="140">
        <f>SUM(C57:C59)</f>
        <v>0</v>
      </c>
      <c r="D56" s="140"/>
      <c r="E56" s="140"/>
      <c r="F56" s="140"/>
      <c r="G56" s="140"/>
      <c r="H56" s="140">
        <f>SUM(H57:H59)</f>
        <v>2050000</v>
      </c>
      <c r="I56" s="140">
        <f>SUM(I57:I59)</f>
        <v>-1050000</v>
      </c>
      <c r="J56" s="140">
        <f>SUM(J57:J59)</f>
        <v>1000000</v>
      </c>
      <c r="K56" s="140">
        <f>SUM(K57:K59)</f>
        <v>0</v>
      </c>
      <c r="L56" s="140">
        <f>SUM(L57:L59)</f>
        <v>1000000</v>
      </c>
      <c r="M56" s="140">
        <f>SUM(M56:M58)</f>
        <v>0</v>
      </c>
    </row>
    <row r="57" spans="1:13" ht="30">
      <c r="A57" s="169" t="s">
        <v>116</v>
      </c>
      <c r="B57" s="187" t="s">
        <v>245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ht="30">
      <c r="A58" s="165" t="s">
        <v>114</v>
      </c>
      <c r="B58" s="182" t="s">
        <v>244</v>
      </c>
      <c r="C58" s="142"/>
      <c r="D58" s="142"/>
      <c r="E58" s="142"/>
      <c r="F58" s="142"/>
      <c r="G58" s="142"/>
      <c r="H58" s="142">
        <v>2050000</v>
      </c>
      <c r="I58" s="142">
        <v>-1050000</v>
      </c>
      <c r="J58" s="142">
        <f>H58+I58</f>
        <v>1000000</v>
      </c>
      <c r="K58" s="142"/>
      <c r="L58" s="142">
        <f>J58+K58</f>
        <v>1000000</v>
      </c>
      <c r="M58" s="142"/>
    </row>
    <row r="59" spans="1:13" ht="15">
      <c r="A59" s="165" t="s">
        <v>112</v>
      </c>
      <c r="B59" s="182" t="s">
        <v>243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</row>
    <row r="60" spans="1:13" ht="15.75" thickBot="1">
      <c r="A60" s="170" t="s">
        <v>110</v>
      </c>
      <c r="B60" s="181" t="s">
        <v>242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3" ht="29.25" thickBot="1">
      <c r="A61" s="160" t="s">
        <v>56</v>
      </c>
      <c r="B61" s="184" t="s">
        <v>241</v>
      </c>
      <c r="C61" s="140">
        <f>SUM(C6,C13,C20,C27,C34)</f>
        <v>36330813</v>
      </c>
      <c r="D61" s="140">
        <f>SUM(D6,D13,D20,D27,D34)</f>
        <v>0</v>
      </c>
      <c r="E61" s="140">
        <f>SUM(E6,E13,E20,E27,E34)</f>
        <v>36330813</v>
      </c>
      <c r="F61" s="140">
        <f>SUM(F6,F13,F20,F27,F34)</f>
        <v>457000</v>
      </c>
      <c r="G61" s="140">
        <f>SUM(G6,G13,G20,G27,G34)</f>
        <v>36787813</v>
      </c>
      <c r="H61" s="140">
        <f>SUM(H5,H12,H19,H26,H33,H55)</f>
        <v>219333122</v>
      </c>
      <c r="I61" s="140">
        <f>SUM(I6,I13,I20,I27,I34,I56)</f>
        <v>17889729</v>
      </c>
      <c r="J61" s="140">
        <f>SUM(J6,J13,J20,J27,J34,J56)</f>
        <v>279535873</v>
      </c>
      <c r="K61" s="140">
        <f>SUM(K6,K13,K20,K27,K34,K56)</f>
        <v>15821610</v>
      </c>
      <c r="L61" s="140">
        <f>SUM(L6,L13,L20,L27,L34,L56)</f>
        <v>295357483</v>
      </c>
      <c r="M61" s="140"/>
    </row>
    <row r="62" spans="1:13" ht="29.25" thickBot="1">
      <c r="A62" s="191" t="s">
        <v>58</v>
      </c>
      <c r="B62" s="188" t="s">
        <v>240</v>
      </c>
      <c r="C62" s="140">
        <f>SUM(C63:C65)</f>
        <v>0</v>
      </c>
      <c r="D62" s="140"/>
      <c r="E62" s="140"/>
      <c r="F62" s="140"/>
      <c r="G62" s="140"/>
      <c r="H62" s="140">
        <f>SUM(H62:H64)</f>
        <v>0</v>
      </c>
      <c r="I62" s="140"/>
      <c r="J62" s="140"/>
      <c r="K62" s="140">
        <v>140000</v>
      </c>
      <c r="L62" s="140">
        <v>140000</v>
      </c>
      <c r="M62" s="140">
        <f>SUM(M62:M64)</f>
        <v>0</v>
      </c>
    </row>
    <row r="63" spans="1:13" ht="15">
      <c r="A63" s="169" t="s">
        <v>239</v>
      </c>
      <c r="B63" s="187" t="s">
        <v>238</v>
      </c>
      <c r="C63" s="142"/>
      <c r="D63" s="142"/>
      <c r="E63" s="142"/>
      <c r="F63" s="142"/>
      <c r="G63" s="142"/>
      <c r="H63" s="142"/>
      <c r="I63" s="142"/>
      <c r="J63" s="142"/>
      <c r="K63" s="142">
        <v>140000</v>
      </c>
      <c r="L63" s="142">
        <v>140000</v>
      </c>
      <c r="M63" s="142"/>
    </row>
    <row r="64" spans="1:13" ht="30">
      <c r="A64" s="165" t="s">
        <v>237</v>
      </c>
      <c r="B64" s="182" t="s">
        <v>236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ht="15.75" thickBot="1">
      <c r="A65" s="170" t="s">
        <v>235</v>
      </c>
      <c r="B65" s="181" t="s">
        <v>234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ht="15.75" thickBot="1">
      <c r="A66" s="191" t="s">
        <v>24</v>
      </c>
      <c r="B66" s="188" t="s">
        <v>233</v>
      </c>
      <c r="C66" s="140">
        <f>SUM(C67:C70)</f>
        <v>0</v>
      </c>
      <c r="D66" s="140"/>
      <c r="E66" s="140"/>
      <c r="F66" s="140"/>
      <c r="G66" s="140"/>
      <c r="H66" s="140">
        <f>SUM(H66:H69)</f>
        <v>0</v>
      </c>
      <c r="I66" s="140"/>
      <c r="J66" s="140"/>
      <c r="K66" s="140"/>
      <c r="L66" s="140"/>
      <c r="M66" s="140">
        <f>SUM(M66:M69)</f>
        <v>0</v>
      </c>
    </row>
    <row r="67" spans="1:13" ht="15">
      <c r="A67" s="169" t="s">
        <v>232</v>
      </c>
      <c r="B67" s="187" t="s">
        <v>231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ht="15">
      <c r="A68" s="165" t="s">
        <v>230</v>
      </c>
      <c r="B68" s="182" t="s">
        <v>229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ht="15">
      <c r="A69" s="165" t="s">
        <v>228</v>
      </c>
      <c r="B69" s="182" t="s">
        <v>227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ht="15.75" thickBot="1">
      <c r="A70" s="170" t="s">
        <v>226</v>
      </c>
      <c r="B70" s="181" t="s">
        <v>225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ht="15.75" thickBot="1">
      <c r="A71" s="191" t="s">
        <v>25</v>
      </c>
      <c r="B71" s="188" t="s">
        <v>224</v>
      </c>
      <c r="C71" s="140">
        <f>SUM(C72:C73)</f>
        <v>20851453</v>
      </c>
      <c r="D71" s="140">
        <f>SUM(D72:D73)</f>
        <v>0</v>
      </c>
      <c r="E71" s="140">
        <f>SUM(E72:E73)</f>
        <v>20851453</v>
      </c>
      <c r="F71" s="140">
        <f>SUM(F72:F73)</f>
        <v>0</v>
      </c>
      <c r="G71" s="140">
        <f>SUM(G72:G73)</f>
        <v>20851453</v>
      </c>
      <c r="H71" s="140">
        <f>SUM(H71:H72)</f>
        <v>0</v>
      </c>
      <c r="I71" s="140"/>
      <c r="J71" s="140"/>
      <c r="K71" s="140"/>
      <c r="L71" s="140"/>
      <c r="M71" s="140">
        <f>SUM(M71:M72)</f>
        <v>0</v>
      </c>
    </row>
    <row r="72" spans="1:13" ht="15">
      <c r="A72" s="169" t="s">
        <v>223</v>
      </c>
      <c r="B72" s="187" t="s">
        <v>222</v>
      </c>
      <c r="C72" s="142">
        <v>20851453</v>
      </c>
      <c r="D72" s="142"/>
      <c r="E72" s="142">
        <v>20851453</v>
      </c>
      <c r="F72" s="142"/>
      <c r="G72" s="142">
        <v>20851453</v>
      </c>
      <c r="H72" s="142"/>
      <c r="I72" s="142"/>
      <c r="J72" s="142"/>
      <c r="K72" s="142"/>
      <c r="L72" s="142"/>
      <c r="M72" s="142"/>
    </row>
    <row r="73" spans="1:13" ht="15.75" thickBot="1">
      <c r="A73" s="170" t="s">
        <v>221</v>
      </c>
      <c r="B73" s="181" t="s">
        <v>220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ht="15.75" thickBot="1">
      <c r="A74" s="191" t="s">
        <v>26</v>
      </c>
      <c r="B74" s="188" t="s">
        <v>219</v>
      </c>
      <c r="C74" s="140">
        <f>SUM(C75:C77)</f>
        <v>0</v>
      </c>
      <c r="D74" s="140"/>
      <c r="E74" s="140"/>
      <c r="F74" s="140"/>
      <c r="G74" s="140"/>
      <c r="H74" s="140">
        <f>SUM(H74:H76)</f>
        <v>0</v>
      </c>
      <c r="I74" s="140"/>
      <c r="J74" s="140"/>
      <c r="K74" s="140"/>
      <c r="L74" s="140"/>
      <c r="M74" s="140">
        <f>SUM(M74:M76)</f>
        <v>0</v>
      </c>
    </row>
    <row r="75" spans="1:13" ht="15">
      <c r="A75" s="169" t="s">
        <v>218</v>
      </c>
      <c r="B75" s="187" t="s">
        <v>217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ht="15">
      <c r="A76" s="165" t="s">
        <v>216</v>
      </c>
      <c r="B76" s="182" t="s">
        <v>215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ht="15.75" thickBot="1">
      <c r="A77" s="170" t="s">
        <v>214</v>
      </c>
      <c r="B77" s="181" t="s">
        <v>213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ht="15.75" thickBot="1">
      <c r="A78" s="191" t="s">
        <v>27</v>
      </c>
      <c r="B78" s="188" t="s">
        <v>212</v>
      </c>
      <c r="C78" s="140">
        <f>SUM(C79:C82)</f>
        <v>0</v>
      </c>
      <c r="D78" s="140"/>
      <c r="E78" s="140"/>
      <c r="F78" s="140"/>
      <c r="G78" s="140"/>
      <c r="H78" s="140">
        <f>SUM(H78:H81)</f>
        <v>19466747</v>
      </c>
      <c r="I78" s="140"/>
      <c r="J78" s="140">
        <v>19466747</v>
      </c>
      <c r="K78" s="140"/>
      <c r="L78" s="140">
        <v>19466747</v>
      </c>
      <c r="M78" s="140">
        <f>SUM(M78:M81)</f>
        <v>0</v>
      </c>
    </row>
    <row r="79" spans="1:13" ht="15">
      <c r="A79" s="192" t="s">
        <v>211</v>
      </c>
      <c r="B79" s="187" t="s">
        <v>210</v>
      </c>
      <c r="C79" s="142"/>
      <c r="D79" s="142"/>
      <c r="E79" s="142"/>
      <c r="F79" s="142"/>
      <c r="G79" s="142"/>
      <c r="H79" s="142">
        <v>19466747</v>
      </c>
      <c r="I79" s="142"/>
      <c r="J79" s="142">
        <v>19466747</v>
      </c>
      <c r="K79" s="142"/>
      <c r="L79" s="142">
        <v>19466747</v>
      </c>
      <c r="M79" s="142"/>
    </row>
    <row r="80" spans="1:13" ht="15">
      <c r="A80" s="192" t="s">
        <v>209</v>
      </c>
      <c r="B80" s="182" t="s">
        <v>208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</row>
    <row r="81" spans="1:13" ht="15">
      <c r="A81" s="192" t="s">
        <v>207</v>
      </c>
      <c r="B81" s="182" t="s">
        <v>206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</row>
    <row r="82" spans="1:13" ht="15.75" thickBot="1">
      <c r="A82" s="192" t="s">
        <v>205</v>
      </c>
      <c r="B82" s="181" t="s">
        <v>204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</row>
    <row r="83" spans="1:13" ht="29.25" thickBot="1">
      <c r="A83" s="191" t="s">
        <v>28</v>
      </c>
      <c r="B83" s="188" t="s">
        <v>203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3" ht="29.25" thickBot="1">
      <c r="A84" s="191" t="s">
        <v>31</v>
      </c>
      <c r="B84" s="188" t="s">
        <v>202</v>
      </c>
      <c r="C84" s="140">
        <f>SUM(C62,C66,C71,C74,C78,C83)</f>
        <v>20851453</v>
      </c>
      <c r="D84" s="140">
        <f>SUM(D62,D66,D71,D74,D78,D83)</f>
        <v>0</v>
      </c>
      <c r="E84" s="140">
        <f>SUM(E62,E66,E71,E74,E78,E83)</f>
        <v>20851453</v>
      </c>
      <c r="F84" s="140">
        <f>SUM(F62,F66,F71,F74,F78,F83)</f>
        <v>0</v>
      </c>
      <c r="G84" s="140">
        <f>SUM(G62,G66,G71,G74,G78,G83)</f>
        <v>20851453</v>
      </c>
      <c r="H84" s="140">
        <f>SUM(H61,H66,H71,H74,H78,H83)</f>
        <v>0</v>
      </c>
      <c r="I84" s="140">
        <f>SUM(I61,I65,I70,I73,I77,I82)</f>
        <v>17889729</v>
      </c>
      <c r="J84" s="140">
        <v>19466747</v>
      </c>
      <c r="K84" s="140">
        <v>140000</v>
      </c>
      <c r="L84" s="140">
        <f>L62+L78</f>
        <v>19606747</v>
      </c>
      <c r="M84" s="140"/>
    </row>
    <row r="85" spans="1:13" ht="30.75" customHeight="1" thickBot="1">
      <c r="A85" s="172" t="s">
        <v>34</v>
      </c>
      <c r="B85" s="185" t="s">
        <v>201</v>
      </c>
      <c r="C85" s="140">
        <f aca="true" t="shared" si="0" ref="C85:J85">SUM(C61,C84)</f>
        <v>57182266</v>
      </c>
      <c r="D85" s="140">
        <f t="shared" si="0"/>
        <v>0</v>
      </c>
      <c r="E85" s="140">
        <f t="shared" si="0"/>
        <v>57182266</v>
      </c>
      <c r="F85" s="140">
        <f>SUM(F61,F84)</f>
        <v>457000</v>
      </c>
      <c r="G85" s="140">
        <f>SUM(G61,G84)</f>
        <v>57639266</v>
      </c>
      <c r="H85" s="140">
        <f t="shared" si="0"/>
        <v>438666240</v>
      </c>
      <c r="I85" s="140">
        <f t="shared" si="0"/>
        <v>35779458</v>
      </c>
      <c r="J85" s="140">
        <f t="shared" si="0"/>
        <v>299002620</v>
      </c>
      <c r="K85" s="140">
        <f>SUM(K61,K84)</f>
        <v>15961610</v>
      </c>
      <c r="L85" s="140">
        <f>SUM(L61,L84)</f>
        <v>314964230</v>
      </c>
      <c r="M85" s="140">
        <f>SUM(M60,M83)</f>
        <v>0</v>
      </c>
    </row>
    <row r="86" spans="1:13" ht="15">
      <c r="A86" s="15"/>
      <c r="B86" s="174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</row>
    <row r="87" spans="1:13" s="19" customFormat="1" ht="86.25" customHeight="1">
      <c r="A87" s="214" t="s">
        <v>322</v>
      </c>
      <c r="B87" s="214"/>
      <c r="C87" s="20" t="s">
        <v>321</v>
      </c>
      <c r="D87" s="20" t="s">
        <v>337</v>
      </c>
      <c r="E87" s="20" t="s">
        <v>338</v>
      </c>
      <c r="F87" s="20" t="s">
        <v>337</v>
      </c>
      <c r="G87" s="20" t="s">
        <v>338</v>
      </c>
      <c r="H87" s="20" t="s">
        <v>320</v>
      </c>
      <c r="I87" s="20" t="s">
        <v>339</v>
      </c>
      <c r="J87" s="20" t="s">
        <v>340</v>
      </c>
      <c r="K87" s="20" t="s">
        <v>339</v>
      </c>
      <c r="L87" s="20" t="s">
        <v>340</v>
      </c>
      <c r="M87" s="20" t="s">
        <v>319</v>
      </c>
    </row>
    <row r="88" spans="1:13" s="19" customFormat="1" ht="15">
      <c r="A88" s="21"/>
      <c r="B88" s="20" t="s">
        <v>341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5.75" customHeight="1" thickBot="1">
      <c r="A89" s="39"/>
      <c r="B89" s="173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 t="s">
        <v>104</v>
      </c>
    </row>
    <row r="90" spans="1:13" ht="29.25" thickBot="1">
      <c r="A90" s="160" t="s">
        <v>199</v>
      </c>
      <c r="B90" s="155" t="s">
        <v>317</v>
      </c>
      <c r="C90" s="82" t="s">
        <v>336</v>
      </c>
      <c r="D90" s="82" t="s">
        <v>344</v>
      </c>
      <c r="E90" s="82" t="s">
        <v>348</v>
      </c>
      <c r="F90" s="82" t="s">
        <v>345</v>
      </c>
      <c r="G90" s="82" t="s">
        <v>348</v>
      </c>
      <c r="H90" s="82" t="s">
        <v>336</v>
      </c>
      <c r="I90" s="82" t="s">
        <v>344</v>
      </c>
      <c r="J90" s="82" t="s">
        <v>348</v>
      </c>
      <c r="K90" s="82" t="s">
        <v>345</v>
      </c>
      <c r="L90" s="82" t="s">
        <v>348</v>
      </c>
      <c r="M90" s="82" t="s">
        <v>336</v>
      </c>
    </row>
    <row r="91" spans="1:13" s="18" customFormat="1" ht="15.75" thickBot="1">
      <c r="A91" s="161">
        <v>1</v>
      </c>
      <c r="B91" s="139">
        <v>2</v>
      </c>
      <c r="C91" s="139">
        <v>3</v>
      </c>
      <c r="D91" s="139">
        <v>4</v>
      </c>
      <c r="E91" s="139">
        <v>5</v>
      </c>
      <c r="F91" s="139">
        <v>6</v>
      </c>
      <c r="G91" s="139">
        <v>7</v>
      </c>
      <c r="H91" s="139">
        <v>8</v>
      </c>
      <c r="I91" s="139">
        <v>9</v>
      </c>
      <c r="J91" s="139">
        <v>10</v>
      </c>
      <c r="K91" s="139">
        <v>11</v>
      </c>
      <c r="L91" s="139">
        <v>12</v>
      </c>
      <c r="M91" s="139">
        <v>13</v>
      </c>
    </row>
    <row r="92" spans="1:13" ht="15.75" thickBot="1">
      <c r="A92" s="161" t="s">
        <v>7</v>
      </c>
      <c r="B92" s="162" t="s">
        <v>198</v>
      </c>
      <c r="C92" s="148">
        <f aca="true" t="shared" si="1" ref="C92:J92">SUM(C93:C97)</f>
        <v>32412374</v>
      </c>
      <c r="D92" s="148">
        <f t="shared" si="1"/>
        <v>-2740836</v>
      </c>
      <c r="E92" s="140">
        <f t="shared" si="1"/>
        <v>29671538</v>
      </c>
      <c r="F92" s="148">
        <f>SUM(F93:F97)</f>
        <v>9672631</v>
      </c>
      <c r="G92" s="140">
        <f>SUM(G93:G97)</f>
        <v>39344169</v>
      </c>
      <c r="H92" s="148">
        <f t="shared" si="1"/>
        <v>34570328</v>
      </c>
      <c r="I92" s="148">
        <f t="shared" si="1"/>
        <v>10142008</v>
      </c>
      <c r="J92" s="148">
        <f t="shared" si="1"/>
        <v>44712336</v>
      </c>
      <c r="K92" s="148">
        <f>SUM(K93:K97)</f>
        <v>-6099107</v>
      </c>
      <c r="L92" s="148">
        <f>SUM(L93:L97)</f>
        <v>38613229</v>
      </c>
      <c r="M92" s="148">
        <f>SUM(M92:M96)</f>
        <v>0</v>
      </c>
    </row>
    <row r="93" spans="1:13" ht="15">
      <c r="A93" s="163" t="s">
        <v>197</v>
      </c>
      <c r="B93" s="175" t="s">
        <v>196</v>
      </c>
      <c r="C93" s="164">
        <v>9702115</v>
      </c>
      <c r="D93" s="164"/>
      <c r="E93" s="141">
        <f>C93+D93</f>
        <v>9702115</v>
      </c>
      <c r="F93" s="164"/>
      <c r="G93" s="141">
        <f>E93+F93</f>
        <v>9702115</v>
      </c>
      <c r="H93" s="164">
        <v>22862411</v>
      </c>
      <c r="I93" s="164">
        <v>8067234</v>
      </c>
      <c r="J93" s="164">
        <f>H93+I93</f>
        <v>30929645</v>
      </c>
      <c r="K93" s="164">
        <v>-876587</v>
      </c>
      <c r="L93" s="164">
        <f>J93+K93</f>
        <v>30053058</v>
      </c>
      <c r="M93" s="164"/>
    </row>
    <row r="94" spans="1:13" ht="15">
      <c r="A94" s="165" t="s">
        <v>195</v>
      </c>
      <c r="B94" s="176" t="s">
        <v>12</v>
      </c>
      <c r="C94" s="142">
        <v>1569259</v>
      </c>
      <c r="D94" s="142"/>
      <c r="E94" s="142">
        <f aca="true" t="shared" si="2" ref="E94:E107">C94+D94</f>
        <v>1569259</v>
      </c>
      <c r="F94" s="142"/>
      <c r="G94" s="142">
        <f aca="true" t="shared" si="3" ref="G94:G107">E94+F94</f>
        <v>1569259</v>
      </c>
      <c r="H94" s="142">
        <v>4458168</v>
      </c>
      <c r="I94" s="142">
        <v>844521</v>
      </c>
      <c r="J94" s="142">
        <f>H94+I94</f>
        <v>5302689</v>
      </c>
      <c r="K94" s="142">
        <v>-70492</v>
      </c>
      <c r="L94" s="142">
        <f>J94+K94</f>
        <v>5232197</v>
      </c>
      <c r="M94" s="142"/>
    </row>
    <row r="95" spans="1:13" ht="15">
      <c r="A95" s="165" t="s">
        <v>194</v>
      </c>
      <c r="B95" s="176" t="s">
        <v>193</v>
      </c>
      <c r="C95" s="143">
        <v>13889335</v>
      </c>
      <c r="D95" s="143"/>
      <c r="E95" s="142">
        <f t="shared" si="2"/>
        <v>13889335</v>
      </c>
      <c r="F95" s="143">
        <v>6615631</v>
      </c>
      <c r="G95" s="142">
        <f t="shared" si="3"/>
        <v>20504966</v>
      </c>
      <c r="H95" s="143">
        <v>508000</v>
      </c>
      <c r="I95" s="143">
        <v>1230253</v>
      </c>
      <c r="J95" s="142">
        <f>H95+I95</f>
        <v>1738253</v>
      </c>
      <c r="K95" s="143"/>
      <c r="L95" s="142">
        <f>J95+K95</f>
        <v>1738253</v>
      </c>
      <c r="M95" s="143"/>
    </row>
    <row r="96" spans="1:13" ht="15">
      <c r="A96" s="165" t="s">
        <v>192</v>
      </c>
      <c r="B96" s="176" t="s">
        <v>16</v>
      </c>
      <c r="C96" s="143">
        <v>2101000</v>
      </c>
      <c r="D96" s="143"/>
      <c r="E96" s="142">
        <f t="shared" si="2"/>
        <v>2101000</v>
      </c>
      <c r="F96" s="143">
        <v>3057000</v>
      </c>
      <c r="G96" s="142">
        <f t="shared" si="3"/>
        <v>5158000</v>
      </c>
      <c r="H96" s="143"/>
      <c r="I96" s="143"/>
      <c r="J96" s="143"/>
      <c r="K96" s="143"/>
      <c r="L96" s="143"/>
      <c r="M96" s="143"/>
    </row>
    <row r="97" spans="1:13" ht="15">
      <c r="A97" s="165" t="s">
        <v>191</v>
      </c>
      <c r="B97" s="177" t="s">
        <v>18</v>
      </c>
      <c r="C97" s="143">
        <v>5150665</v>
      </c>
      <c r="D97" s="143">
        <v>-2740836</v>
      </c>
      <c r="E97" s="142">
        <f t="shared" si="2"/>
        <v>2409829</v>
      </c>
      <c r="F97" s="143"/>
      <c r="G97" s="142">
        <f t="shared" si="3"/>
        <v>2409829</v>
      </c>
      <c r="H97" s="143">
        <v>6741749</v>
      </c>
      <c r="I97" s="143"/>
      <c r="J97" s="142">
        <f>H97+I97</f>
        <v>6741749</v>
      </c>
      <c r="K97" s="143">
        <v>-5152028</v>
      </c>
      <c r="L97" s="142">
        <f>J97+K97</f>
        <v>1589721</v>
      </c>
      <c r="M97" s="143"/>
    </row>
    <row r="98" spans="1:13" ht="15">
      <c r="A98" s="165" t="s">
        <v>190</v>
      </c>
      <c r="B98" s="176" t="s">
        <v>189</v>
      </c>
      <c r="C98" s="143"/>
      <c r="D98" s="143"/>
      <c r="E98" s="142">
        <f t="shared" si="2"/>
        <v>0</v>
      </c>
      <c r="F98" s="143"/>
      <c r="G98" s="142">
        <f t="shared" si="3"/>
        <v>0</v>
      </c>
      <c r="H98" s="143"/>
      <c r="I98" s="143"/>
      <c r="J98" s="143"/>
      <c r="K98" s="143"/>
      <c r="L98" s="143"/>
      <c r="M98" s="143"/>
    </row>
    <row r="99" spans="1:13" ht="15">
      <c r="A99" s="165" t="s">
        <v>188</v>
      </c>
      <c r="B99" s="178" t="s">
        <v>187</v>
      </c>
      <c r="C99" s="143"/>
      <c r="D99" s="143"/>
      <c r="E99" s="142">
        <f t="shared" si="2"/>
        <v>0</v>
      </c>
      <c r="F99" s="143"/>
      <c r="G99" s="142">
        <f t="shared" si="3"/>
        <v>0</v>
      </c>
      <c r="H99" s="143"/>
      <c r="I99" s="143"/>
      <c r="J99" s="143"/>
      <c r="K99" s="143"/>
      <c r="L99" s="143"/>
      <c r="M99" s="143"/>
    </row>
    <row r="100" spans="1:13" ht="30">
      <c r="A100" s="165" t="s">
        <v>186</v>
      </c>
      <c r="B100" s="176" t="s">
        <v>185</v>
      </c>
      <c r="C100" s="143"/>
      <c r="D100" s="143"/>
      <c r="E100" s="142">
        <f t="shared" si="2"/>
        <v>0</v>
      </c>
      <c r="F100" s="143"/>
      <c r="G100" s="142">
        <f t="shared" si="3"/>
        <v>0</v>
      </c>
      <c r="H100" s="143"/>
      <c r="I100" s="143"/>
      <c r="J100" s="143"/>
      <c r="K100" s="143"/>
      <c r="L100" s="143"/>
      <c r="M100" s="143"/>
    </row>
    <row r="101" spans="1:13" ht="30">
      <c r="A101" s="165" t="s">
        <v>184</v>
      </c>
      <c r="B101" s="176" t="s">
        <v>159</v>
      </c>
      <c r="C101" s="143"/>
      <c r="D101" s="143"/>
      <c r="E101" s="142">
        <f t="shared" si="2"/>
        <v>0</v>
      </c>
      <c r="F101" s="143"/>
      <c r="G101" s="142">
        <f t="shared" si="3"/>
        <v>0</v>
      </c>
      <c r="H101" s="143"/>
      <c r="I101" s="143"/>
      <c r="J101" s="143"/>
      <c r="K101" s="143"/>
      <c r="L101" s="143"/>
      <c r="M101" s="143"/>
    </row>
    <row r="102" spans="1:13" ht="15">
      <c r="A102" s="165" t="s">
        <v>183</v>
      </c>
      <c r="B102" s="178" t="s">
        <v>182</v>
      </c>
      <c r="C102" s="143"/>
      <c r="D102" s="143"/>
      <c r="E102" s="142">
        <f t="shared" si="2"/>
        <v>0</v>
      </c>
      <c r="F102" s="143"/>
      <c r="G102" s="142">
        <f t="shared" si="3"/>
        <v>0</v>
      </c>
      <c r="H102" s="143">
        <v>6501749</v>
      </c>
      <c r="I102" s="143"/>
      <c r="J102" s="142">
        <f>H102+I102</f>
        <v>6501749</v>
      </c>
      <c r="K102" s="143">
        <v>-5152028</v>
      </c>
      <c r="L102" s="142">
        <f>J102+K102</f>
        <v>1349721</v>
      </c>
      <c r="M102" s="143"/>
    </row>
    <row r="103" spans="1:13" ht="15">
      <c r="A103" s="165" t="s">
        <v>181</v>
      </c>
      <c r="B103" s="178" t="s">
        <v>180</v>
      </c>
      <c r="C103" s="143"/>
      <c r="D103" s="143"/>
      <c r="E103" s="142">
        <f t="shared" si="2"/>
        <v>0</v>
      </c>
      <c r="F103" s="143"/>
      <c r="G103" s="142">
        <f t="shared" si="3"/>
        <v>0</v>
      </c>
      <c r="H103" s="143"/>
      <c r="I103" s="143"/>
      <c r="J103" s="143"/>
      <c r="K103" s="143"/>
      <c r="L103" s="143"/>
      <c r="M103" s="143"/>
    </row>
    <row r="104" spans="1:13" ht="15" customHeight="1">
      <c r="A104" s="165" t="s">
        <v>179</v>
      </c>
      <c r="B104" s="176" t="s">
        <v>153</v>
      </c>
      <c r="C104" s="143"/>
      <c r="D104" s="143"/>
      <c r="E104" s="142">
        <f t="shared" si="2"/>
        <v>0</v>
      </c>
      <c r="F104" s="143"/>
      <c r="G104" s="142">
        <f t="shared" si="3"/>
        <v>0</v>
      </c>
      <c r="H104" s="143"/>
      <c r="I104" s="143"/>
      <c r="J104" s="143"/>
      <c r="K104" s="143"/>
      <c r="L104" s="143"/>
      <c r="M104" s="143"/>
    </row>
    <row r="105" spans="1:13" ht="15">
      <c r="A105" s="166" t="s">
        <v>178</v>
      </c>
      <c r="B105" s="179" t="s">
        <v>177</v>
      </c>
      <c r="C105" s="143"/>
      <c r="D105" s="143"/>
      <c r="E105" s="142">
        <f t="shared" si="2"/>
        <v>0</v>
      </c>
      <c r="F105" s="143"/>
      <c r="G105" s="142">
        <f t="shared" si="3"/>
        <v>0</v>
      </c>
      <c r="H105" s="143"/>
      <c r="I105" s="143"/>
      <c r="J105" s="143"/>
      <c r="K105" s="143"/>
      <c r="L105" s="143"/>
      <c r="M105" s="143"/>
    </row>
    <row r="106" spans="1:13" ht="15">
      <c r="A106" s="165" t="s">
        <v>176</v>
      </c>
      <c r="B106" s="179" t="s">
        <v>175</v>
      </c>
      <c r="C106" s="143"/>
      <c r="D106" s="143"/>
      <c r="E106" s="142">
        <f t="shared" si="2"/>
        <v>0</v>
      </c>
      <c r="F106" s="143"/>
      <c r="G106" s="142">
        <f t="shared" si="3"/>
        <v>0</v>
      </c>
      <c r="H106" s="143"/>
      <c r="I106" s="143"/>
      <c r="J106" s="143"/>
      <c r="K106" s="143"/>
      <c r="L106" s="143"/>
      <c r="M106" s="143"/>
    </row>
    <row r="107" spans="1:13" ht="30.75" thickBot="1">
      <c r="A107" s="167" t="s">
        <v>174</v>
      </c>
      <c r="B107" s="180" t="s">
        <v>173</v>
      </c>
      <c r="C107" s="168"/>
      <c r="D107" s="168"/>
      <c r="E107" s="143">
        <f t="shared" si="2"/>
        <v>0</v>
      </c>
      <c r="F107" s="168"/>
      <c r="G107" s="143">
        <f t="shared" si="3"/>
        <v>0</v>
      </c>
      <c r="H107" s="168">
        <v>240000</v>
      </c>
      <c r="I107" s="168"/>
      <c r="J107" s="142">
        <f>H107+I107</f>
        <v>240000</v>
      </c>
      <c r="K107" s="168"/>
      <c r="L107" s="142">
        <f>J107+K107</f>
        <v>240000</v>
      </c>
      <c r="M107" s="168"/>
    </row>
    <row r="108" spans="1:13" ht="15.75" thickBot="1">
      <c r="A108" s="160" t="s">
        <v>10</v>
      </c>
      <c r="B108" s="156" t="s">
        <v>172</v>
      </c>
      <c r="C108" s="140">
        <f>SUM(C109,C111,C113)</f>
        <v>0</v>
      </c>
      <c r="D108" s="140"/>
      <c r="E108" s="140"/>
      <c r="F108" s="140"/>
      <c r="G108" s="140"/>
      <c r="H108" s="140">
        <f>H109+H111</f>
        <v>269662475</v>
      </c>
      <c r="I108" s="140">
        <f>I109+I111</f>
        <v>9594000</v>
      </c>
      <c r="J108" s="140">
        <f>J109+J111</f>
        <v>279256475</v>
      </c>
      <c r="K108" s="140">
        <f>K109+K111</f>
        <v>-532745</v>
      </c>
      <c r="L108" s="140">
        <f>L109+L111+19000</f>
        <v>278742730</v>
      </c>
      <c r="M108" s="140">
        <f>SUM(M108,M110,M112)</f>
        <v>0</v>
      </c>
    </row>
    <row r="109" spans="1:13" ht="15">
      <c r="A109" s="169" t="s">
        <v>171</v>
      </c>
      <c r="B109" s="176" t="s">
        <v>98</v>
      </c>
      <c r="C109" s="141"/>
      <c r="D109" s="141"/>
      <c r="E109" s="141"/>
      <c r="F109" s="141"/>
      <c r="G109" s="141"/>
      <c r="H109" s="141">
        <v>269662475</v>
      </c>
      <c r="I109" s="141"/>
      <c r="J109" s="141">
        <f>H109+I109</f>
        <v>269662475</v>
      </c>
      <c r="K109" s="141"/>
      <c r="L109" s="141">
        <f>J109+K109</f>
        <v>269662475</v>
      </c>
      <c r="M109" s="141"/>
    </row>
    <row r="110" spans="1:13" ht="15">
      <c r="A110" s="169" t="s">
        <v>170</v>
      </c>
      <c r="B110" s="179" t="s">
        <v>169</v>
      </c>
      <c r="C110" s="141"/>
      <c r="D110" s="141"/>
      <c r="E110" s="141"/>
      <c r="F110" s="141"/>
      <c r="G110" s="141"/>
      <c r="H110" s="141">
        <v>197797800</v>
      </c>
      <c r="I110" s="141"/>
      <c r="J110" s="141">
        <f>H110+I110</f>
        <v>197797800</v>
      </c>
      <c r="K110" s="141"/>
      <c r="L110" s="141">
        <f>J110+K110</f>
        <v>197797800</v>
      </c>
      <c r="M110" s="141"/>
    </row>
    <row r="111" spans="1:13" ht="15">
      <c r="A111" s="169" t="s">
        <v>168</v>
      </c>
      <c r="B111" s="179" t="s">
        <v>94</v>
      </c>
      <c r="C111" s="142"/>
      <c r="D111" s="142"/>
      <c r="E111" s="142"/>
      <c r="F111" s="142"/>
      <c r="G111" s="142"/>
      <c r="H111" s="142">
        <v>0</v>
      </c>
      <c r="I111" s="142">
        <v>9594000</v>
      </c>
      <c r="J111" s="141">
        <f>H111+I111</f>
        <v>9594000</v>
      </c>
      <c r="K111" s="142">
        <v>-532745</v>
      </c>
      <c r="L111" s="141">
        <f>J111+K111</f>
        <v>9061255</v>
      </c>
      <c r="M111" s="142"/>
    </row>
    <row r="112" spans="1:13" ht="15">
      <c r="A112" s="169" t="s">
        <v>167</v>
      </c>
      <c r="B112" s="179" t="s">
        <v>166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5">
      <c r="A113" s="169" t="s">
        <v>165</v>
      </c>
      <c r="B113" s="181" t="s">
        <v>90</v>
      </c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</row>
    <row r="114" spans="1:13" ht="20.25" customHeight="1">
      <c r="A114" s="169" t="s">
        <v>164</v>
      </c>
      <c r="B114" s="182" t="s">
        <v>163</v>
      </c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</row>
    <row r="115" spans="1:13" ht="20.25" customHeight="1">
      <c r="A115" s="169" t="s">
        <v>162</v>
      </c>
      <c r="B115" s="183" t="s">
        <v>161</v>
      </c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</row>
    <row r="116" spans="1:13" ht="30">
      <c r="A116" s="169" t="s">
        <v>160</v>
      </c>
      <c r="B116" s="176" t="s">
        <v>159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</row>
    <row r="117" spans="1:13" ht="15">
      <c r="A117" s="169" t="s">
        <v>158</v>
      </c>
      <c r="B117" s="176" t="s">
        <v>157</v>
      </c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</row>
    <row r="118" spans="1:13" ht="15">
      <c r="A118" s="169" t="s">
        <v>156</v>
      </c>
      <c r="B118" s="176" t="s">
        <v>155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</row>
    <row r="119" spans="1:13" ht="20.25" customHeight="1">
      <c r="A119" s="169" t="s">
        <v>154</v>
      </c>
      <c r="B119" s="176" t="s">
        <v>153</v>
      </c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</row>
    <row r="120" spans="1:13" ht="15">
      <c r="A120" s="169" t="s">
        <v>152</v>
      </c>
      <c r="B120" s="176" t="s">
        <v>151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</row>
    <row r="121" spans="1:13" ht="30.75" thickBot="1">
      <c r="A121" s="166" t="s">
        <v>150</v>
      </c>
      <c r="B121" s="176" t="s">
        <v>149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</row>
    <row r="122" spans="1:13" ht="15.75" thickBot="1">
      <c r="A122" s="160" t="s">
        <v>4</v>
      </c>
      <c r="B122" s="184" t="s">
        <v>148</v>
      </c>
      <c r="C122" s="140">
        <f>SUM(C123:C124)</f>
        <v>0</v>
      </c>
      <c r="D122" s="140"/>
      <c r="E122" s="140"/>
      <c r="F122" s="140"/>
      <c r="G122" s="140"/>
      <c r="H122" s="140">
        <f>SUM(H122:H123)</f>
        <v>445613</v>
      </c>
      <c r="I122" s="140">
        <v>894557</v>
      </c>
      <c r="J122" s="140">
        <v>1340170</v>
      </c>
      <c r="K122" s="140">
        <f>K123</f>
        <v>13358831</v>
      </c>
      <c r="L122" s="140">
        <f>J122+K122</f>
        <v>14699001</v>
      </c>
      <c r="M122" s="140">
        <f>SUM(M122:M123)</f>
        <v>0</v>
      </c>
    </row>
    <row r="123" spans="1:13" ht="15">
      <c r="A123" s="169" t="s">
        <v>147</v>
      </c>
      <c r="B123" s="183" t="s">
        <v>146</v>
      </c>
      <c r="C123" s="141"/>
      <c r="D123" s="141"/>
      <c r="E123" s="141"/>
      <c r="F123" s="141"/>
      <c r="G123" s="141"/>
      <c r="H123" s="141">
        <v>445613</v>
      </c>
      <c r="I123" s="141">
        <v>894557</v>
      </c>
      <c r="J123" s="141">
        <v>1340170</v>
      </c>
      <c r="K123" s="141">
        <v>13358831</v>
      </c>
      <c r="L123" s="141">
        <v>1340170</v>
      </c>
      <c r="M123" s="141"/>
    </row>
    <row r="124" spans="1:13" ht="15.75" thickBot="1">
      <c r="A124" s="170" t="s">
        <v>145</v>
      </c>
      <c r="B124" s="179" t="s">
        <v>144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</row>
    <row r="125" spans="1:13" ht="15.75" thickBot="1">
      <c r="A125" s="160" t="s">
        <v>5</v>
      </c>
      <c r="B125" s="184" t="s">
        <v>143</v>
      </c>
      <c r="C125" s="140">
        <f aca="true" t="shared" si="4" ref="C125:J125">SUM(C92,C108,C122)</f>
        <v>32412374</v>
      </c>
      <c r="D125" s="140">
        <f t="shared" si="4"/>
        <v>-2740836</v>
      </c>
      <c r="E125" s="140">
        <f t="shared" si="4"/>
        <v>29671538</v>
      </c>
      <c r="F125" s="140">
        <f>SUM(F92,F108,F122)</f>
        <v>9672631</v>
      </c>
      <c r="G125" s="140">
        <f>SUM(G92,G108,G122)</f>
        <v>39344169</v>
      </c>
      <c r="H125" s="140">
        <f t="shared" si="4"/>
        <v>32412374</v>
      </c>
      <c r="I125" s="140">
        <f t="shared" si="4"/>
        <v>20630565</v>
      </c>
      <c r="J125" s="140">
        <f t="shared" si="4"/>
        <v>325308981</v>
      </c>
      <c r="K125" s="140">
        <f>SUM(K92,K108,K122)</f>
        <v>6726979</v>
      </c>
      <c r="L125" s="140">
        <f>SUM(L92,L108,L122)</f>
        <v>332054960</v>
      </c>
      <c r="M125" s="140"/>
    </row>
    <row r="126" spans="1:13" ht="29.25" thickBot="1">
      <c r="A126" s="160" t="s">
        <v>6</v>
      </c>
      <c r="B126" s="184" t="s">
        <v>142</v>
      </c>
      <c r="C126" s="140">
        <f>SUM(C127:C129)</f>
        <v>0</v>
      </c>
      <c r="D126" s="140"/>
      <c r="E126" s="140"/>
      <c r="F126" s="140"/>
      <c r="G126" s="140"/>
      <c r="H126" s="140">
        <f>SUM(H126:H128)</f>
        <v>0</v>
      </c>
      <c r="I126" s="140"/>
      <c r="J126" s="140"/>
      <c r="K126" s="140"/>
      <c r="L126" s="140"/>
      <c r="M126" s="140">
        <f>SUM(M126:M128)</f>
        <v>0</v>
      </c>
    </row>
    <row r="127" spans="1:13" ht="15">
      <c r="A127" s="169" t="s">
        <v>141</v>
      </c>
      <c r="B127" s="183" t="s">
        <v>140</v>
      </c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</row>
    <row r="128" spans="1:13" ht="30">
      <c r="A128" s="169" t="s">
        <v>139</v>
      </c>
      <c r="B128" s="183" t="s">
        <v>138</v>
      </c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</row>
    <row r="129" spans="1:13" ht="15.75" thickBot="1">
      <c r="A129" s="166" t="s">
        <v>137</v>
      </c>
      <c r="B129" s="177" t="s">
        <v>136</v>
      </c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</row>
    <row r="130" spans="1:13" ht="15.75" thickBot="1">
      <c r="A130" s="160" t="s">
        <v>19</v>
      </c>
      <c r="B130" s="184" t="s">
        <v>135</v>
      </c>
      <c r="C130" s="140">
        <f>SUM(C131:C134)</f>
        <v>0</v>
      </c>
      <c r="D130" s="140"/>
      <c r="E130" s="140"/>
      <c r="F130" s="140"/>
      <c r="G130" s="140"/>
      <c r="H130" s="140">
        <f>SUM(H130:H133)</f>
        <v>0</v>
      </c>
      <c r="I130" s="140"/>
      <c r="J130" s="140"/>
      <c r="K130" s="140"/>
      <c r="L130" s="140"/>
      <c r="M130" s="140">
        <f>SUM(M130:M133)</f>
        <v>0</v>
      </c>
    </row>
    <row r="131" spans="1:13" ht="15">
      <c r="A131" s="169" t="s">
        <v>134</v>
      </c>
      <c r="B131" s="183" t="s">
        <v>133</v>
      </c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</row>
    <row r="132" spans="1:13" ht="15">
      <c r="A132" s="165" t="s">
        <v>132</v>
      </c>
      <c r="B132" s="176" t="s">
        <v>131</v>
      </c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</row>
    <row r="133" spans="1:13" ht="15">
      <c r="A133" s="165" t="s">
        <v>130</v>
      </c>
      <c r="B133" s="176" t="s">
        <v>129</v>
      </c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</row>
    <row r="134" spans="1:13" ht="15.75" thickBot="1">
      <c r="A134" s="166" t="s">
        <v>128</v>
      </c>
      <c r="B134" s="177" t="s">
        <v>127</v>
      </c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</row>
    <row r="135" spans="1:13" ht="15.75" thickBot="1">
      <c r="A135" s="160" t="s">
        <v>22</v>
      </c>
      <c r="B135" s="184" t="s">
        <v>126</v>
      </c>
      <c r="C135" s="140">
        <f>SUM(C136:C139)</f>
        <v>1204367</v>
      </c>
      <c r="D135" s="140"/>
      <c r="E135" s="140">
        <v>1204367</v>
      </c>
      <c r="F135" s="140"/>
      <c r="G135" s="140">
        <v>1204367</v>
      </c>
      <c r="H135" s="140">
        <f>SUM(H135:H138)</f>
        <v>0</v>
      </c>
      <c r="I135" s="140"/>
      <c r="J135" s="140"/>
      <c r="K135" s="140"/>
      <c r="L135" s="140"/>
      <c r="M135" s="140">
        <f>SUM(M135:M138)</f>
        <v>0</v>
      </c>
    </row>
    <row r="136" spans="1:13" ht="15">
      <c r="A136" s="169" t="s">
        <v>125</v>
      </c>
      <c r="B136" s="183" t="s">
        <v>124</v>
      </c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</row>
    <row r="137" spans="1:13" ht="15">
      <c r="A137" s="169" t="s">
        <v>123</v>
      </c>
      <c r="B137" s="183" t="s">
        <v>122</v>
      </c>
      <c r="C137" s="142">
        <v>1204367</v>
      </c>
      <c r="D137" s="142"/>
      <c r="E137" s="142">
        <v>1204367</v>
      </c>
      <c r="F137" s="142"/>
      <c r="G137" s="142">
        <v>1204367</v>
      </c>
      <c r="H137" s="142"/>
      <c r="I137" s="142"/>
      <c r="J137" s="142"/>
      <c r="K137" s="142"/>
      <c r="L137" s="142"/>
      <c r="M137" s="142"/>
    </row>
    <row r="138" spans="1:13" ht="15">
      <c r="A138" s="169" t="s">
        <v>121</v>
      </c>
      <c r="B138" s="183" t="s">
        <v>120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5.75" thickBot="1">
      <c r="A139" s="166" t="s">
        <v>119</v>
      </c>
      <c r="B139" s="177" t="s">
        <v>118</v>
      </c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</row>
    <row r="140" spans="1:13" ht="15.75" thickBot="1">
      <c r="A140" s="160" t="s">
        <v>55</v>
      </c>
      <c r="B140" s="184" t="s">
        <v>117</v>
      </c>
      <c r="C140" s="149">
        <f>SUM(C141:C144)</f>
        <v>0</v>
      </c>
      <c r="D140" s="149"/>
      <c r="E140" s="149"/>
      <c r="F140" s="149"/>
      <c r="G140" s="149"/>
      <c r="H140" s="149">
        <f>SUM(H140:H143)</f>
        <v>0</v>
      </c>
      <c r="I140" s="149"/>
      <c r="J140" s="149"/>
      <c r="K140" s="149"/>
      <c r="L140" s="149"/>
      <c r="M140" s="149">
        <f>SUM(M140:M143)</f>
        <v>0</v>
      </c>
    </row>
    <row r="141" spans="1:13" ht="15">
      <c r="A141" s="169" t="s">
        <v>116</v>
      </c>
      <c r="B141" s="183" t="s">
        <v>115</v>
      </c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</row>
    <row r="142" spans="1:13" ht="15">
      <c r="A142" s="169" t="s">
        <v>114</v>
      </c>
      <c r="B142" s="183" t="s">
        <v>113</v>
      </c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</row>
    <row r="143" spans="1:13" ht="15">
      <c r="A143" s="169" t="s">
        <v>112</v>
      </c>
      <c r="B143" s="183" t="s">
        <v>111</v>
      </c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</row>
    <row r="144" spans="1:13" ht="15.75" thickBot="1">
      <c r="A144" s="169" t="s">
        <v>110</v>
      </c>
      <c r="B144" s="183" t="s">
        <v>109</v>
      </c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</row>
    <row r="145" spans="1:17" ht="29.25" thickBot="1">
      <c r="A145" s="160" t="s">
        <v>56</v>
      </c>
      <c r="B145" s="184" t="s">
        <v>108</v>
      </c>
      <c r="C145" s="171">
        <f>SUM(C126,C130,C135,C140)</f>
        <v>1204367</v>
      </c>
      <c r="D145" s="171">
        <f>SUM(D126,D130,D135,D140)</f>
        <v>0</v>
      </c>
      <c r="E145" s="171">
        <f>SUM(E126,E130,E135,E140)</f>
        <v>1204367</v>
      </c>
      <c r="F145" s="171">
        <f>SUM(F126,F130,F135,F140)</f>
        <v>0</v>
      </c>
      <c r="G145" s="171">
        <f>SUM(G126,G130,G135,G140)</f>
        <v>1204367</v>
      </c>
      <c r="H145" s="171"/>
      <c r="I145" s="171">
        <f>SUM(I126,I130,I135,I140)</f>
        <v>0</v>
      </c>
      <c r="J145" s="171"/>
      <c r="K145" s="171">
        <f>SUM(K126,K130,K135,K140)</f>
        <v>0</v>
      </c>
      <c r="L145" s="171"/>
      <c r="M145" s="171"/>
      <c r="N145" s="17"/>
      <c r="O145" s="16"/>
      <c r="P145" s="16"/>
      <c r="Q145" s="16"/>
    </row>
    <row r="146" spans="1:13" ht="15.75" thickBot="1">
      <c r="A146" s="172" t="s">
        <v>58</v>
      </c>
      <c r="B146" s="185" t="s">
        <v>107</v>
      </c>
      <c r="C146" s="171">
        <f aca="true" t="shared" si="5" ref="C146:J146">SUM(C125,C145)</f>
        <v>33616741</v>
      </c>
      <c r="D146" s="171">
        <f t="shared" si="5"/>
        <v>-2740836</v>
      </c>
      <c r="E146" s="171">
        <f t="shared" si="5"/>
        <v>30875905</v>
      </c>
      <c r="F146" s="171">
        <f>SUM(F125,F145)</f>
        <v>9672631</v>
      </c>
      <c r="G146" s="171">
        <f>SUM(G125,G145)</f>
        <v>40548536</v>
      </c>
      <c r="H146" s="171">
        <f t="shared" si="5"/>
        <v>33616741</v>
      </c>
      <c r="I146" s="171">
        <f t="shared" si="5"/>
        <v>20630565</v>
      </c>
      <c r="J146" s="171">
        <f t="shared" si="5"/>
        <v>325308981</v>
      </c>
      <c r="K146" s="171">
        <f>SUM(K125,K145)</f>
        <v>6726979</v>
      </c>
      <c r="L146" s="171">
        <f>SUM(L125,L145)</f>
        <v>332054960</v>
      </c>
      <c r="M146" s="171">
        <f>SUM(M124,M144)</f>
        <v>0</v>
      </c>
    </row>
    <row r="147" spans="1:13" ht="15.75" thickBot="1">
      <c r="A147" s="15"/>
      <c r="B147" s="174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</row>
    <row r="148" spans="1:13" s="22" customFormat="1" ht="16.5" thickBot="1">
      <c r="A148" s="211" t="s">
        <v>106</v>
      </c>
      <c r="B148" s="211"/>
      <c r="C148" s="37">
        <v>5</v>
      </c>
      <c r="D148" s="37"/>
      <c r="E148" s="37">
        <v>5</v>
      </c>
      <c r="F148" s="37"/>
      <c r="G148" s="37">
        <v>5</v>
      </c>
      <c r="H148" s="37">
        <v>15</v>
      </c>
      <c r="I148" s="37"/>
      <c r="J148" s="37">
        <v>15</v>
      </c>
      <c r="K148" s="37"/>
      <c r="L148" s="37">
        <v>15</v>
      </c>
      <c r="M148" s="37"/>
    </row>
    <row r="149" spans="1:13" s="22" customFormat="1" ht="16.5" thickBot="1">
      <c r="A149" s="212" t="s">
        <v>331</v>
      </c>
      <c r="B149" s="212"/>
      <c r="C149" s="159"/>
      <c r="D149" s="159"/>
      <c r="E149" s="159"/>
      <c r="F149" s="159"/>
      <c r="G149" s="159"/>
      <c r="H149" s="159">
        <v>5</v>
      </c>
      <c r="I149" s="159"/>
      <c r="J149" s="159">
        <v>5</v>
      </c>
      <c r="K149" s="159"/>
      <c r="L149" s="159">
        <v>5</v>
      </c>
      <c r="M149" s="159"/>
    </row>
    <row r="150" spans="1:13" s="22" customFormat="1" ht="16.5" thickBot="1">
      <c r="A150" s="212" t="s">
        <v>330</v>
      </c>
      <c r="B150" s="212"/>
      <c r="C150" s="159"/>
      <c r="D150" s="159"/>
      <c r="E150" s="159"/>
      <c r="F150" s="159"/>
      <c r="G150" s="159"/>
      <c r="H150" s="159">
        <v>10</v>
      </c>
      <c r="I150" s="159"/>
      <c r="J150" s="159">
        <v>10</v>
      </c>
      <c r="K150" s="159"/>
      <c r="L150" s="159">
        <v>10</v>
      </c>
      <c r="M150" s="159"/>
    </row>
    <row r="151" spans="1:13" s="22" customFormat="1" ht="16.5" thickBot="1">
      <c r="A151" s="212" t="s">
        <v>332</v>
      </c>
      <c r="B151" s="212"/>
      <c r="C151" s="159">
        <v>5</v>
      </c>
      <c r="D151" s="159"/>
      <c r="E151" s="159">
        <v>5</v>
      </c>
      <c r="F151" s="159"/>
      <c r="G151" s="159">
        <v>5</v>
      </c>
      <c r="H151" s="159"/>
      <c r="I151" s="159"/>
      <c r="J151" s="159"/>
      <c r="K151" s="159"/>
      <c r="L151" s="159"/>
      <c r="M151" s="159"/>
    </row>
    <row r="152" spans="1:12" s="22" customFormat="1" ht="15.75">
      <c r="A152" s="38"/>
      <c r="B152" s="186"/>
      <c r="C152" s="152"/>
      <c r="D152" s="152"/>
      <c r="E152" s="152"/>
      <c r="F152" s="152"/>
      <c r="G152" s="152"/>
      <c r="H152" s="24"/>
      <c r="I152" s="24"/>
      <c r="J152" s="24"/>
      <c r="K152" s="24"/>
      <c r="L152" s="24"/>
    </row>
    <row r="153" spans="1:13" ht="15">
      <c r="A153" s="213" t="s">
        <v>105</v>
      </c>
      <c r="B153" s="213"/>
      <c r="C153" s="40"/>
      <c r="D153" s="40"/>
      <c r="E153" s="40"/>
      <c r="F153" s="40"/>
      <c r="G153" s="40"/>
      <c r="H153" s="153"/>
      <c r="I153" s="153"/>
      <c r="J153" s="153"/>
      <c r="K153" s="153"/>
      <c r="L153" s="153"/>
      <c r="M153" s="153" t="s">
        <v>104</v>
      </c>
    </row>
    <row r="154" spans="1:13" ht="15.75" thickBot="1">
      <c r="A154" s="39"/>
      <c r="B154" s="173"/>
      <c r="C154" s="138"/>
      <c r="D154" s="138"/>
      <c r="E154" s="138"/>
      <c r="F154" s="138"/>
      <c r="G154" s="138"/>
      <c r="H154" s="154">
        <f>+H60-H124</f>
        <v>0</v>
      </c>
      <c r="I154" s="154"/>
      <c r="J154" s="154"/>
      <c r="K154" s="154"/>
      <c r="L154" s="154"/>
      <c r="M154" s="154">
        <f>+M60-M124</f>
        <v>0</v>
      </c>
    </row>
    <row r="155" spans="1:13" ht="29.25" thickBot="1">
      <c r="A155" s="155" t="s">
        <v>7</v>
      </c>
      <c r="B155" s="156" t="s">
        <v>103</v>
      </c>
      <c r="C155" s="157">
        <f>+C61-C125</f>
        <v>3918439</v>
      </c>
      <c r="D155" s="157"/>
      <c r="E155" s="157">
        <f>+E61-E125</f>
        <v>6659275</v>
      </c>
      <c r="F155" s="157"/>
      <c r="G155" s="157">
        <f>+G61-G125</f>
        <v>-2556356</v>
      </c>
      <c r="H155" s="157">
        <f>+H61-H125</f>
        <v>3918439</v>
      </c>
      <c r="I155" s="157"/>
      <c r="J155" s="157">
        <f>+J61-J125</f>
        <v>-45773108</v>
      </c>
      <c r="K155" s="157"/>
      <c r="L155" s="157">
        <f>+L61-L125</f>
        <v>-36697477</v>
      </c>
      <c r="M155" s="157">
        <f>+M83-M144</f>
        <v>0</v>
      </c>
    </row>
    <row r="156" spans="1:13" ht="43.5" thickBot="1">
      <c r="A156" s="155" t="s">
        <v>10</v>
      </c>
      <c r="B156" s="156" t="s">
        <v>102</v>
      </c>
      <c r="C156" s="157">
        <f aca="true" t="shared" si="6" ref="C156:H156">+C84-C145</f>
        <v>19647086</v>
      </c>
      <c r="D156" s="157">
        <f t="shared" si="6"/>
        <v>0</v>
      </c>
      <c r="E156" s="157">
        <f t="shared" si="6"/>
        <v>19647086</v>
      </c>
      <c r="F156" s="157">
        <f t="shared" si="6"/>
        <v>0</v>
      </c>
      <c r="G156" s="157">
        <f t="shared" si="6"/>
        <v>19647086</v>
      </c>
      <c r="H156" s="157">
        <f t="shared" si="6"/>
        <v>19647086</v>
      </c>
      <c r="I156" s="157"/>
      <c r="J156" s="157">
        <f>+J84-J145</f>
        <v>19466747</v>
      </c>
      <c r="K156" s="157"/>
      <c r="L156" s="157">
        <f>+L84-L145</f>
        <v>19606747</v>
      </c>
      <c r="M156" s="158"/>
    </row>
  </sheetData>
  <sheetProtection/>
  <mergeCells count="7">
    <mergeCell ref="A1:B1"/>
    <mergeCell ref="A148:B148"/>
    <mergeCell ref="A149:B149"/>
    <mergeCell ref="A150:B150"/>
    <mergeCell ref="A151:B151"/>
    <mergeCell ref="A153:B153"/>
    <mergeCell ref="A87:B87"/>
  </mergeCells>
  <printOptions horizontalCentered="1"/>
  <pageMargins left="0.5905511811023623" right="0.5905511811023623" top="0.8661417322834646" bottom="0.2755905511811024" header="0.3937007874015748" footer="0.5905511811023623"/>
  <pageSetup fitToHeight="2" horizontalDpi="600" verticalDpi="600" orientation="landscape" paperSize="9" scale="55" r:id="rId1"/>
  <headerFooter>
    <oddHeader>&amp;L&amp;"Times New Roman CE,Félkövér"&amp;14 2019
&amp;C&amp;"Times New Roman CE,Félkövér"&amp;14Pári Község Önkormányzata&amp;R&amp;"Times New Roman CE,Félkövér dőlt"&amp;14 4. sz. melléklet</oddHeader>
  </headerFooter>
  <rowBreaks count="3" manualBreakCount="3">
    <brk id="44" max="12" man="1"/>
    <brk id="85" max="8" man="1"/>
    <brk id="1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2019-10-10T14:26:38Z</cp:lastPrinted>
  <dcterms:created xsi:type="dcterms:W3CDTF">2014-02-06T13:24:42Z</dcterms:created>
  <dcterms:modified xsi:type="dcterms:W3CDTF">2019-10-11T09:56:21Z</dcterms:modified>
  <cp:category/>
  <cp:version/>
  <cp:contentType/>
  <cp:contentStatus/>
</cp:coreProperties>
</file>