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JKV\5. Határozatok, rendeletek\JAVITOTT\2020\2020. évi rendeletek\"/>
    </mc:Choice>
  </mc:AlternateContent>
  <bookViews>
    <workbookView xWindow="13008" yWindow="0" windowWidth="15732" windowHeight="15396" tabRatio="830" activeTab="9"/>
  </bookViews>
  <sheets>
    <sheet name="1.sz. mell." sheetId="19" r:id="rId1"/>
    <sheet name="2.sz. mell." sheetId="20" r:id="rId2"/>
    <sheet name="3. sz. mell." sheetId="50" r:id="rId3"/>
    <sheet name="4. sz. mell." sheetId="24" r:id="rId4"/>
    <sheet name="5.sz. mell." sheetId="35" r:id="rId5"/>
    <sheet name="6.sz. mell." sheetId="49" r:id="rId6"/>
    <sheet name="7.sz. mell." sheetId="47" r:id="rId7"/>
    <sheet name="8.sz. mell." sheetId="40" r:id="rId8"/>
    <sheet name="9.sz. mell." sheetId="42" r:id="rId9"/>
    <sheet name="10.sz. mell." sheetId="44" r:id="rId10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9" l="1"/>
  <c r="C39" i="50" l="1"/>
  <c r="C30" i="50"/>
  <c r="C12" i="50"/>
  <c r="C31" i="50" s="1"/>
  <c r="D29" i="50"/>
  <c r="D30" i="50" s="1"/>
  <c r="D39" i="50"/>
  <c r="D6" i="50"/>
  <c r="D12" i="50" s="1"/>
  <c r="D31" i="50" s="1"/>
  <c r="E21" i="19"/>
  <c r="F21" i="19"/>
  <c r="F22" i="47"/>
  <c r="F13" i="47"/>
  <c r="C40" i="50" l="1"/>
  <c r="D13" i="35"/>
  <c r="D9" i="35"/>
  <c r="D21" i="19" l="1"/>
  <c r="E19" i="19"/>
  <c r="F19" i="19"/>
  <c r="D19" i="19"/>
  <c r="E18" i="19"/>
  <c r="F18" i="19"/>
  <c r="D18" i="19"/>
  <c r="E15" i="19"/>
  <c r="F15" i="19"/>
  <c r="D15" i="19"/>
  <c r="F12" i="19" l="1"/>
  <c r="F11" i="19"/>
  <c r="F10" i="19"/>
  <c r="F9" i="19"/>
  <c r="F8" i="19"/>
  <c r="F7" i="19"/>
  <c r="F6" i="19"/>
  <c r="F5" i="19"/>
  <c r="F20" i="19"/>
  <c r="F17" i="19"/>
  <c r="F16" i="19"/>
  <c r="E20" i="19"/>
  <c r="E17" i="19"/>
  <c r="E16" i="19"/>
  <c r="E9" i="19"/>
  <c r="E5" i="19"/>
  <c r="D5" i="19"/>
  <c r="F22" i="19" l="1"/>
  <c r="E22" i="19"/>
  <c r="F58" i="20" l="1"/>
  <c r="G58" i="20"/>
  <c r="E58" i="20"/>
  <c r="H48" i="20"/>
  <c r="F31" i="20"/>
  <c r="G31" i="20"/>
  <c r="E31" i="20"/>
  <c r="H13" i="20"/>
  <c r="H31" i="20" l="1"/>
  <c r="E16" i="40" l="1"/>
  <c r="F16" i="40"/>
  <c r="D16" i="40"/>
  <c r="G12" i="40"/>
  <c r="D15" i="35" l="1"/>
  <c r="E8" i="24" l="1"/>
  <c r="D8" i="24"/>
  <c r="F8" i="24" l="1"/>
  <c r="H30" i="20"/>
  <c r="H19" i="20"/>
  <c r="G14" i="20"/>
  <c r="E14" i="20"/>
  <c r="G13" i="19" l="1"/>
  <c r="D10" i="19"/>
  <c r="G19" i="19" l="1"/>
  <c r="G15" i="40"/>
  <c r="G21" i="19" l="1"/>
  <c r="D20" i="19"/>
  <c r="D17" i="19"/>
  <c r="D16" i="19"/>
  <c r="E12" i="19"/>
  <c r="D12" i="19"/>
  <c r="E11" i="19"/>
  <c r="D11" i="19"/>
  <c r="E10" i="19"/>
  <c r="D9" i="19"/>
  <c r="E8" i="19"/>
  <c r="D8" i="19"/>
  <c r="E7" i="19"/>
  <c r="D7" i="19"/>
  <c r="E6" i="19"/>
  <c r="D6" i="19"/>
  <c r="F15" i="44"/>
  <c r="E15" i="44"/>
  <c r="G14" i="44"/>
  <c r="G12" i="44"/>
  <c r="F10" i="44"/>
  <c r="E10" i="44"/>
  <c r="G9" i="44"/>
  <c r="G8" i="44"/>
  <c r="G7" i="44"/>
  <c r="G6" i="44"/>
  <c r="E10" i="42"/>
  <c r="F10" i="42"/>
  <c r="G11" i="42"/>
  <c r="G9" i="42"/>
  <c r="G14" i="42"/>
  <c r="G13" i="42"/>
  <c r="F15" i="42"/>
  <c r="E15" i="42"/>
  <c r="G8" i="42"/>
  <c r="G7" i="42"/>
  <c r="G6" i="42"/>
  <c r="D23" i="47"/>
  <c r="D14" i="47"/>
  <c r="H42" i="20"/>
  <c r="H46" i="20"/>
  <c r="H52" i="20"/>
  <c r="H57" i="20"/>
  <c r="H26" i="20"/>
  <c r="G20" i="20"/>
  <c r="H9" i="20"/>
  <c r="H10" i="20"/>
  <c r="H11" i="20"/>
  <c r="H12" i="20"/>
  <c r="H8" i="20"/>
  <c r="G16" i="47"/>
  <c r="G17" i="47"/>
  <c r="G18" i="47"/>
  <c r="G22" i="47"/>
  <c r="G6" i="47"/>
  <c r="G7" i="47"/>
  <c r="G8" i="47"/>
  <c r="G9" i="47"/>
  <c r="G10" i="47"/>
  <c r="G11" i="47"/>
  <c r="G12" i="47"/>
  <c r="G13" i="47"/>
  <c r="F11" i="40"/>
  <c r="G13" i="40"/>
  <c r="G6" i="40"/>
  <c r="G7" i="40"/>
  <c r="G9" i="40"/>
  <c r="G5" i="40"/>
  <c r="E11" i="40"/>
  <c r="G15" i="47"/>
  <c r="G5" i="47"/>
  <c r="F23" i="47"/>
  <c r="F14" i="47"/>
  <c r="E23" i="47"/>
  <c r="E14" i="47"/>
  <c r="H40" i="20"/>
  <c r="F14" i="20"/>
  <c r="D22" i="19" l="1"/>
  <c r="D14" i="19"/>
  <c r="F20" i="20"/>
  <c r="H20" i="20" s="1"/>
  <c r="H14" i="20"/>
  <c r="G15" i="44"/>
  <c r="G15" i="42"/>
  <c r="G10" i="42"/>
  <c r="G11" i="19"/>
  <c r="G12" i="19"/>
  <c r="G17" i="19"/>
  <c r="G5" i="19"/>
  <c r="G8" i="19"/>
  <c r="G9" i="19"/>
  <c r="G10" i="19"/>
  <c r="G15" i="19"/>
  <c r="G18" i="19"/>
  <c r="G6" i="19"/>
  <c r="G7" i="19"/>
  <c r="G16" i="19"/>
  <c r="G10" i="44"/>
  <c r="G12" i="42"/>
  <c r="G11" i="40"/>
  <c r="G14" i="47"/>
  <c r="H58" i="20"/>
  <c r="G23" i="47"/>
  <c r="G16" i="40"/>
  <c r="C15" i="35" l="1"/>
  <c r="D11" i="40" l="1"/>
  <c r="D15" i="44"/>
  <c r="D10" i="44"/>
  <c r="D10" i="42" l="1"/>
  <c r="D15" i="42"/>
  <c r="E14" i="19" l="1"/>
  <c r="F14" i="19" l="1"/>
  <c r="E20" i="20"/>
  <c r="G22" i="19" l="1"/>
  <c r="F12" i="24" l="1"/>
  <c r="F11" i="24"/>
  <c r="F10" i="24"/>
  <c r="F9" i="24"/>
  <c r="D40" i="50"/>
</calcChain>
</file>

<file path=xl/sharedStrings.xml><?xml version="1.0" encoding="utf-8"?>
<sst xmlns="http://schemas.openxmlformats.org/spreadsheetml/2006/main" count="436" uniqueCount="269">
  <si>
    <t>%-a</t>
  </si>
  <si>
    <t>1.</t>
  </si>
  <si>
    <t>2.</t>
  </si>
  <si>
    <t>3.</t>
  </si>
  <si>
    <t>5.</t>
  </si>
  <si>
    <t>6.</t>
  </si>
  <si>
    <t>7.</t>
  </si>
  <si>
    <t>9.</t>
  </si>
  <si>
    <t>10.</t>
  </si>
  <si>
    <t>11.</t>
  </si>
  <si>
    <t>13.</t>
  </si>
  <si>
    <t>14.</t>
  </si>
  <si>
    <t>Felújítások</t>
  </si>
  <si>
    <t>4.</t>
  </si>
  <si>
    <t>12.</t>
  </si>
  <si>
    <t>Polgármesteri Hivatal</t>
  </si>
  <si>
    <t>Összesen</t>
  </si>
  <si>
    <t>Települési önkormányzatok kulturális feladatainak támogatása</t>
  </si>
  <si>
    <t>1. B1. Működési célú támogatások államháztartáson belülről</t>
  </si>
  <si>
    <t>A</t>
  </si>
  <si>
    <t>B</t>
  </si>
  <si>
    <t>C</t>
  </si>
  <si>
    <t>Rovat megnevezése</t>
  </si>
  <si>
    <t>Rovat száma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</si>
  <si>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</si>
  <si>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</si>
  <si>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</si>
  <si>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</si>
  <si>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</si>
  <si>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</si>
  <si>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B114</t>
  </si>
  <si>
    <t>Működési célú költségvetési támogatások és kiegészítő támogatások</t>
  </si>
  <si>
    <t>B115</t>
  </si>
  <si>
    <t>Elszámolásokból származó bevételek</t>
  </si>
  <si>
    <t>B116</t>
  </si>
  <si>
    <t>Önkormányzatok működési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</si>
  <si>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</si>
  <si>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</si>
  <si>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</si>
  <si>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</si>
  <si>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</si>
  <si>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</si>
  <si>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</si>
  <si>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</si>
  <si>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</si>
  <si>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 xml:space="preserve">Egyéb működési célú támogatások bevételei államháztartáson belülről </t>
  </si>
  <si>
    <t>B16</t>
  </si>
  <si>
    <t>Működési célú támogatások államháztartáson belülről</t>
  </si>
  <si>
    <t>B1</t>
  </si>
  <si>
    <t>2. B2. Felhalmozási célú támogatások államháztartáson belülről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</si>
  <si>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</si>
  <si>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</si>
  <si>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</si>
  <si>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</si>
  <si>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</si>
  <si>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</si>
  <si>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</si>
  <si>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</si>
  <si>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 xml:space="preserve">Egyéb felhalmozási célú támogatások bevételei államháztartáson belülről </t>
  </si>
  <si>
    <t>B25</t>
  </si>
  <si>
    <t>Felhalmozási célú támogatások államháztartáson belülről</t>
  </si>
  <si>
    <t>B2</t>
  </si>
  <si>
    <t>3. B3. Közhatalmi bevételek</t>
  </si>
  <si>
    <t>Jövedelemadók</t>
  </si>
  <si>
    <t>B31</t>
  </si>
  <si>
    <t>Szociális hozzájárulási adó és járulékok</t>
  </si>
  <si>
    <t>B32</t>
  </si>
  <si>
    <t>Bérhez és foglalkoztatáshoz kapcsolódó adók</t>
  </si>
  <si>
    <t>B33</t>
  </si>
  <si>
    <t>Vagyoni típusú adók</t>
  </si>
  <si>
    <t>B34</t>
  </si>
  <si>
    <t>ebből a helyi adók:</t>
  </si>
  <si>
    <t>- építményadó</t>
  </si>
  <si>
    <t>- épület után fizetett idegenforgalmi adó</t>
  </si>
  <si>
    <t>- magánszemélyek kommunális adója</t>
  </si>
  <si>
    <t>- telekadó</t>
  </si>
  <si>
    <t>Értékesítési és forgalmi adók</t>
  </si>
  <si>
    <t>B351</t>
  </si>
  <si>
    <t>- állandó jelleggel végzett iparűzési tevékenység után fizetett helyi iparűzési adó</t>
  </si>
  <si>
    <t>- ideiglenes jelleggel végzett iparűzési tevékenység után fizetett helyi iparűzési adó</t>
  </si>
  <si>
    <t>Fogyasztási adók</t>
  </si>
  <si>
    <t>B352</t>
  </si>
  <si>
    <t>Pénzügyi monopóliumok nyereségét terhelő adók</t>
  </si>
  <si>
    <t>B353</t>
  </si>
  <si>
    <t>Gépjárműadók</t>
  </si>
  <si>
    <t>B354</t>
  </si>
  <si>
    <t>Egyéb áruhasználati és szolgáltatási adók</t>
  </si>
  <si>
    <t>B355</t>
  </si>
  <si>
    <t>- a tartózkodás után fizetett idegenforgalmi adó</t>
  </si>
  <si>
    <t>Termékek és szolgáltatások adói</t>
  </si>
  <si>
    <t>B35</t>
  </si>
  <si>
    <t>Egyéb közhatalmi bevételek</t>
  </si>
  <si>
    <t>B36</t>
  </si>
  <si>
    <t>Közhatalmi bevételek</t>
  </si>
  <si>
    <t>B3</t>
  </si>
  <si>
    <t>sorszám</t>
  </si>
  <si>
    <t>Feladat ellátó</t>
  </si>
  <si>
    <t>engedélyezett</t>
  </si>
  <si>
    <t>álláshely szám</t>
  </si>
  <si>
    <t>terv/előző</t>
  </si>
  <si>
    <t xml:space="preserve">1. </t>
  </si>
  <si>
    <t>Helyi önkormányzat</t>
  </si>
  <si>
    <t>Választott vezető</t>
  </si>
  <si>
    <t>Mezőőr önként vállalt feladat (kjt)</t>
  </si>
  <si>
    <t xml:space="preserve">2. </t>
  </si>
  <si>
    <t>Intézmények összesen (1+2+3)</t>
  </si>
  <si>
    <t>Babarózsa Bölcsőde Tagintézmény</t>
  </si>
  <si>
    <t>Központi Rendelő Tagintézmény</t>
  </si>
  <si>
    <t>Vargha Gyula Városi Könyvtár</t>
  </si>
  <si>
    <t>Rovat</t>
  </si>
  <si>
    <t>Rovat neve</t>
  </si>
  <si>
    <t xml:space="preserve">K1        </t>
  </si>
  <si>
    <t xml:space="preserve">Személyi juttatások                     </t>
  </si>
  <si>
    <t xml:space="preserve">K2        </t>
  </si>
  <si>
    <t xml:space="preserve">Munkaadókat terh.járulék.és szoc.hj.adó </t>
  </si>
  <si>
    <t xml:space="preserve">K3        </t>
  </si>
  <si>
    <t xml:space="preserve">Dologi kiadások                         </t>
  </si>
  <si>
    <t xml:space="preserve">K4        </t>
  </si>
  <si>
    <t xml:space="preserve">Ellátottak pénzbeli juttatásai          </t>
  </si>
  <si>
    <t xml:space="preserve">K5        </t>
  </si>
  <si>
    <t xml:space="preserve">Egyéb működési célú kiadások            </t>
  </si>
  <si>
    <t xml:space="preserve">K6        </t>
  </si>
  <si>
    <t xml:space="preserve">Beruházások                             </t>
  </si>
  <si>
    <t xml:space="preserve">K7        </t>
  </si>
  <si>
    <t xml:space="preserve">Felújítások                             </t>
  </si>
  <si>
    <t xml:space="preserve">K8        </t>
  </si>
  <si>
    <t xml:space="preserve">Egyéb felhalmozási célú kiadások        </t>
  </si>
  <si>
    <t xml:space="preserve">K9        </t>
  </si>
  <si>
    <t xml:space="preserve">Finanszírozási kiadások                 </t>
  </si>
  <si>
    <t>**</t>
  </si>
  <si>
    <t>Kiadási rovatok összesen</t>
  </si>
  <si>
    <t xml:space="preserve">B1        </t>
  </si>
  <si>
    <t xml:space="preserve">Működési célú támogatások ÁH-on belül   </t>
  </si>
  <si>
    <t xml:space="preserve">B2        </t>
  </si>
  <si>
    <t xml:space="preserve">Felhalm.célú támogatások ÁH-on belül    </t>
  </si>
  <si>
    <t xml:space="preserve">B3        </t>
  </si>
  <si>
    <t xml:space="preserve">Közhatalmi bevételek                    </t>
  </si>
  <si>
    <t xml:space="preserve">B4        </t>
  </si>
  <si>
    <t xml:space="preserve">Működési bevételek                      </t>
  </si>
  <si>
    <t xml:space="preserve">B7        </t>
  </si>
  <si>
    <t xml:space="preserve">Felhalmozási célú átvett pénzeszközök   </t>
  </si>
  <si>
    <t xml:space="preserve">B8        </t>
  </si>
  <si>
    <t xml:space="preserve">Finanszírozási bevételek                </t>
  </si>
  <si>
    <t>Bevételi rovatok összesen</t>
  </si>
  <si>
    <t>Köztemetés</t>
  </si>
  <si>
    <t>Bursa ösztöndíj</t>
  </si>
  <si>
    <t>Helyi ösztöndíj</t>
  </si>
  <si>
    <t>Hulladékszállítási kedvezmény</t>
  </si>
  <si>
    <t xml:space="preserve">B6        </t>
  </si>
  <si>
    <t xml:space="preserve">Működési célú átvett pénzeszközök       </t>
  </si>
  <si>
    <t>Közalkalmazott</t>
  </si>
  <si>
    <t>Humán Szolgáltató Központ</t>
  </si>
  <si>
    <t>Napköziotthonos Óvodák Intézm. Egys.</t>
  </si>
  <si>
    <t>Helyi önkormányzat által fenntartott költségvetési szervek</t>
  </si>
  <si>
    <t>K4</t>
  </si>
  <si>
    <t>K5</t>
  </si>
  <si>
    <t>K7</t>
  </si>
  <si>
    <t>K8</t>
  </si>
  <si>
    <t>Egyéb felhalmozási célú kiadások</t>
  </si>
  <si>
    <t>K9</t>
  </si>
  <si>
    <t xml:space="preserve">Finanszírozási műveletek               </t>
  </si>
  <si>
    <t>Felhalmozási célú műveletek ÁH-on belül</t>
  </si>
  <si>
    <t>B7</t>
  </si>
  <si>
    <t>Felhalmozási célú átvett pénzeszköz</t>
  </si>
  <si>
    <t>Árvácska utca felújítása</t>
  </si>
  <si>
    <t>15.</t>
  </si>
  <si>
    <t>tény/terv</t>
  </si>
  <si>
    <t>D</t>
  </si>
  <si>
    <t>E</t>
  </si>
  <si>
    <t>F</t>
  </si>
  <si>
    <t>Ft-ban</t>
  </si>
  <si>
    <t>B5</t>
  </si>
  <si>
    <t>Felhalmozási bevételek</t>
  </si>
  <si>
    <t>Támogatott szervezet megnevezése</t>
  </si>
  <si>
    <t>Terv</t>
  </si>
  <si>
    <t>Tény</t>
  </si>
  <si>
    <t>nyitó</t>
  </si>
  <si>
    <t>záró</t>
  </si>
  <si>
    <t>Létszám</t>
  </si>
  <si>
    <t xml:space="preserve">Üllői Önkéntes Tűzoltó Egyesület </t>
  </si>
  <si>
    <t xml:space="preserve">Ruhaipari Természetjáró Egyesület </t>
  </si>
  <si>
    <t>Vecsési Evangélikus Egyházközség</t>
  </si>
  <si>
    <t xml:space="preserve">Üllői Római Katolikus Egyházközség </t>
  </si>
  <si>
    <t xml:space="preserve">Üllői Református Egyházközség </t>
  </si>
  <si>
    <t xml:space="preserve">Mirabell Táncegyesület </t>
  </si>
  <si>
    <t xml:space="preserve">Üllői Lövész Klub </t>
  </si>
  <si>
    <t xml:space="preserve">Merczel Erzsébet Alapítvány - </t>
  </si>
  <si>
    <t xml:space="preserve">Üllő Polgárőr és Bűnmegelőzési Egyesület </t>
  </si>
  <si>
    <t xml:space="preserve">Üllői Városi Kézilabda Sport Klub </t>
  </si>
  <si>
    <t xml:space="preserve">Üllő Vezér Hagyományőrző Egyesület </t>
  </si>
  <si>
    <t xml:space="preserve">Civil Érték Egyesület </t>
  </si>
  <si>
    <t xml:space="preserve">Tori Judo Club </t>
  </si>
  <si>
    <t xml:space="preserve">Üllői Nyugdíjas Egyesület </t>
  </si>
  <si>
    <t xml:space="preserve">Üllő-Kenderes Hagyományőrző Egyesület </t>
  </si>
  <si>
    <t xml:space="preserve">Üllői Diák-Sportegyesület </t>
  </si>
  <si>
    <t>„Szemünk Fénye” Nagycsaládosok Üllői Egyesülete</t>
  </si>
  <si>
    <t xml:space="preserve">Magyar Vöröskereszt Pest-megyei Szervezete, Monori Területi Szervezet, Üllői Alapszervezet </t>
  </si>
  <si>
    <t xml:space="preserve">Üllői Sportegyesület </t>
  </si>
  <si>
    <t>8.</t>
  </si>
  <si>
    <t>Egyes kiemelt bevételek egységes rovatrend szerinti bemutatása</t>
  </si>
  <si>
    <t>B6</t>
  </si>
  <si>
    <t>Működési célú átvett pénzeszköz</t>
  </si>
  <si>
    <t>Napsugár Nyugdíjas Egyesület</t>
  </si>
  <si>
    <t>MESE Mindenki Egyért Egyesület</t>
  </si>
  <si>
    <t>forint</t>
  </si>
  <si>
    <t xml:space="preserve">Farkas Gyula Tradíció Egyesület </t>
  </si>
  <si>
    <t xml:space="preserve">Kis Medvebocs Családi Napközi Nonprofit Kft. </t>
  </si>
  <si>
    <t>Egyéb nem intézményi ellátások</t>
  </si>
  <si>
    <t>Lakásfenntartási célú támogatás</t>
  </si>
  <si>
    <t>Ápolási célú támogatás + önkormányzat saját hatáskörű gond. jöv. kieg.</t>
  </si>
  <si>
    <t>Tüzifa + burgonya + egyéb</t>
  </si>
  <si>
    <t>Önkormányzati segély</t>
  </si>
  <si>
    <t>Családsegítő és gyermekjóléti szolgálat</t>
  </si>
  <si>
    <t>Általános igazgatás</t>
  </si>
  <si>
    <t>Házi segítségnyújtás</t>
  </si>
  <si>
    <t>Szociális étkeztetés</t>
  </si>
  <si>
    <t>Jelzőrendszeres házi segítségnyújtás önként vállalt feladat</t>
  </si>
  <si>
    <t>2019. eredeti előirányzat</t>
  </si>
  <si>
    <t>2019. módosított előirányzat</t>
  </si>
  <si>
    <t>2019. tény</t>
  </si>
  <si>
    <t>BERUHÁZÁSOK, FELÚJÍTÁSOK 2019. ÉVI TERV</t>
  </si>
  <si>
    <t>adatok Ft-ban</t>
  </si>
  <si>
    <t>terv</t>
  </si>
  <si>
    <t>Katolikus temető bővítés</t>
  </si>
  <si>
    <t>Dóra S. úti ( új, 4 csoportos) óvoda (művezetés, kivitelezés, eszközbeszerzés)</t>
  </si>
  <si>
    <t>Vasadi utca felújítás</t>
  </si>
  <si>
    <t>Benyújtott pályázatok önereje (piac, bölcsőde, kerékpárút)</t>
  </si>
  <si>
    <t>Dóra S. út ELMŰ vételi pont kiépítés</t>
  </si>
  <si>
    <t>CIGRI kerítésépítés</t>
  </si>
  <si>
    <t>Kamera telepítés Zsaróka út</t>
  </si>
  <si>
    <t>Kötvállal terhelt beruházás összesen</t>
  </si>
  <si>
    <t>ÁFÁI elektromos hálózat felújítás I ütem</t>
  </si>
  <si>
    <t>Egészségház felújítás</t>
  </si>
  <si>
    <t>Ingatlan vásárlás</t>
  </si>
  <si>
    <t>Kiviteli tervek, koncepciók elkészítése</t>
  </si>
  <si>
    <t xml:space="preserve">Erdősor utca járdaépítés </t>
  </si>
  <si>
    <t>Közlekedési koncepcióból eredő feladatok</t>
  </si>
  <si>
    <t>Önkormányzati járdaépítés</t>
  </si>
  <si>
    <t>Gyömrői úti vasúti átjáró vízelvezetés, közlekedés tervezés</t>
  </si>
  <si>
    <t>Gyár utca vége útépítés</t>
  </si>
  <si>
    <t>Temető kerítés építés (Kertekalja utca)</t>
  </si>
  <si>
    <t>Mezőőrök gépjárművásárlás/lízing</t>
  </si>
  <si>
    <t>Útkarbantartás</t>
  </si>
  <si>
    <t>Játszótér kialakítás+3.500.000 hungarocontroll pályázat+4.873.075 felhalmozási tartalék</t>
  </si>
  <si>
    <t>Önkormányzat mindösszesen</t>
  </si>
  <si>
    <t>Kiss Sándor Művelődési Ház tűzfal felújítás 20/2019. (II.27) határozat, Kusmiczki Tamás Péter ev.</t>
  </si>
  <si>
    <t>rendelkezésre álló keret</t>
  </si>
  <si>
    <t>Sport liget lakópark Papp L. u ivóvíz kapacitás bőv.</t>
  </si>
  <si>
    <t>Sport liget lakópark átemelő szivattyú kap. Bőv.</t>
  </si>
  <si>
    <t>Teniszpálya elektromos áram ellátása</t>
  </si>
  <si>
    <t>Intézményi karbantartás</t>
  </si>
  <si>
    <t>Beruházás Összesen</t>
  </si>
  <si>
    <t xml:space="preserve">ÜLLŐI VÁROS ÖNKORMÁNYZATÁNAK 2019. ÉVI MÉRLEGSZERŰ ADATAI ÖSSZESEN </t>
  </si>
  <si>
    <t>Szociális kiadások 2019 évi</t>
  </si>
  <si>
    <t>ÜLLŐ VÁROS ÖNKORMÁNYZAT ÁLTAL NYÚJTOTT CÉLJELLEGŰ TÁMOGATÁSOK 2019 évi</t>
  </si>
  <si>
    <t>ÜLLŐ VÁROS ÖNKORMÁNYZAT 2019. ÉVI MÉRLEGSZERŰ ADATAI</t>
  </si>
  <si>
    <t>ÜLLŐI POLGÁRMESTERI HIVATAL 2019. ÉVI MÉRLEGSZERŰ ADATAI</t>
  </si>
  <si>
    <t>ÜLLŐ VÁROS HUMÁN SZOLGÁLTATÓ KÖZPONT, ÓVODA ÉS KÖZPONTI RENDELŐ TÖBBCÉLÚ KÖZÖS IGAZGATÁSÚ INTÉZMÉNY  2019. ÉVI MÉRLEGSZERŰ ADATAI</t>
  </si>
  <si>
    <t>VARGHA GYULA VÁROSI KÖNYVTÁR 2019. ÉVI MÉRLEGSZERŰ ADATAI</t>
  </si>
  <si>
    <t>10. melléklet a  11/2020. (VII.08.) önkormányzati rendelethez</t>
  </si>
  <si>
    <t>1. melléklet a 11/2020. (VII.08.) önkormányzati rendelethez</t>
  </si>
  <si>
    <t>2. melléklet a 11/2020. (VII.08.) önkormányzati rendelethez</t>
  </si>
  <si>
    <t>3. melléklet a  11/2020. (VII.08.) önkormányzati rendelethez</t>
  </si>
  <si>
    <t>4. melléklet a   11/2020. (VII.08.) önkormányzati rendelethez</t>
  </si>
  <si>
    <t>5. melléklet a   11/2020. (VII.08.) önkormányzati rendelethez</t>
  </si>
  <si>
    <t>6. melléklet a  11/2020. (VII.08.) önkormányzati rendelethez</t>
  </si>
  <si>
    <t>7. melléklet a 11/2020. (VII.08.) önkormányzati rendelethez</t>
  </si>
  <si>
    <t>8. melléklet a   11/2020. (VII.08.) önkormányzati rendelethez</t>
  </si>
  <si>
    <t>9. melléklet a    11/2020. 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</si>
</sst>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#,##0.0"/>
    <numFmt numFmtId="167" formatCode="0.0%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282">
    <xf numFmtId="0" fontId="0" fillId="0" borderId="0" xfId="0"/>
    <xf numFmtId="0" fontId="3" fillId="0" borderId="0" xfId="0" applyFont="1" applyAlignment="1">
      <alignment horizontal="right"/>
    </xf>
    <xf numFmtId="3" fontId="0" fillId="0" borderId="3" xfId="0" applyNumberFormat="1" applyBorder="1"/>
    <xf numFmtId="0" fontId="5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13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wrapText="1"/>
    </xf>
    <xf numFmtId="0" fontId="6" fillId="0" borderId="3" xfId="0" applyFont="1" applyBorder="1" applyAlignment="1">
      <alignment horizontal="justify" vertical="top" wrapText="1"/>
    </xf>
    <xf numFmtId="3" fontId="0" fillId="0" borderId="6" xfId="0" applyNumberFormat="1" applyBorder="1" applyAlignment="1">
      <alignment horizontal="right" vertical="top" wrapText="1"/>
    </xf>
    <xf numFmtId="0" fontId="0" fillId="0" borderId="3" xfId="0" applyBorder="1" applyAlignment="1">
      <alignment horizontal="justify" vertical="top" wrapText="1"/>
    </xf>
    <xf numFmtId="0" fontId="5" fillId="0" borderId="9" xfId="0" applyFont="1" applyBorder="1" applyAlignment="1">
      <alignment horizontal="justify" vertical="top" wrapText="1"/>
    </xf>
    <xf numFmtId="3" fontId="5" fillId="0" borderId="7" xfId="0" applyNumberFormat="1" applyFont="1" applyBorder="1" applyAlignment="1">
      <alignment horizontal="right" vertical="top" wrapText="1"/>
    </xf>
    <xf numFmtId="0" fontId="0" fillId="0" borderId="16" xfId="0" applyBorder="1" applyAlignment="1">
      <alignment horizontal="center" wrapText="1"/>
    </xf>
    <xf numFmtId="0" fontId="5" fillId="0" borderId="16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right" vertical="top" wrapText="1"/>
    </xf>
    <xf numFmtId="3" fontId="5" fillId="0" borderId="16" xfId="0" applyNumberFormat="1" applyFont="1" applyBorder="1" applyAlignment="1">
      <alignment horizontal="right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5" fontId="0" fillId="0" borderId="0" xfId="0" applyNumberFormat="1"/>
    <xf numFmtId="0" fontId="4" fillId="0" borderId="0" xfId="0" applyFont="1" applyAlignment="1">
      <alignment horizontal="right"/>
    </xf>
    <xf numFmtId="0" fontId="8" fillId="0" borderId="0" xfId="1" applyFont="1"/>
    <xf numFmtId="3" fontId="0" fillId="0" borderId="0" xfId="0" applyNumberFormat="1"/>
    <xf numFmtId="49" fontId="0" fillId="0" borderId="0" xfId="0" applyNumberFormat="1"/>
    <xf numFmtId="3" fontId="0" fillId="0" borderId="6" xfId="0" applyNumberFormat="1" applyBorder="1"/>
    <xf numFmtId="0" fontId="0" fillId="0" borderId="14" xfId="0" applyBorder="1"/>
    <xf numFmtId="0" fontId="0" fillId="0" borderId="26" xfId="0" applyBorder="1"/>
    <xf numFmtId="3" fontId="0" fillId="0" borderId="14" xfId="0" applyNumberFormat="1" applyBorder="1"/>
    <xf numFmtId="0" fontId="0" fillId="0" borderId="19" xfId="0" applyBorder="1"/>
    <xf numFmtId="0" fontId="0" fillId="0" borderId="27" xfId="0" applyBorder="1"/>
    <xf numFmtId="3" fontId="0" fillId="0" borderId="19" xfId="0" applyNumberFormat="1" applyBorder="1"/>
    <xf numFmtId="0" fontId="12" fillId="0" borderId="13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0" fillId="0" borderId="18" xfId="0" applyBorder="1"/>
    <xf numFmtId="0" fontId="0" fillId="0" borderId="29" xfId="0" applyBorder="1"/>
    <xf numFmtId="3" fontId="0" fillId="0" borderId="18" xfId="0" applyNumberFormat="1" applyBorder="1"/>
    <xf numFmtId="0" fontId="12" fillId="0" borderId="13" xfId="0" applyFont="1" applyBorder="1"/>
    <xf numFmtId="0" fontId="12" fillId="0" borderId="28" xfId="0" applyFont="1" applyBorder="1"/>
    <xf numFmtId="3" fontId="12" fillId="0" borderId="13" xfId="0" applyNumberFormat="1" applyFont="1" applyBorder="1"/>
    <xf numFmtId="0" fontId="14" fillId="0" borderId="0" xfId="0" applyFont="1" applyAlignment="1">
      <alignment horizontal="right"/>
    </xf>
    <xf numFmtId="3" fontId="5" fillId="0" borderId="34" xfId="0" applyNumberFormat="1" applyFont="1" applyBorder="1"/>
    <xf numFmtId="3" fontId="0" fillId="0" borderId="36" xfId="0" applyNumberFormat="1" applyBorder="1"/>
    <xf numFmtId="3" fontId="0" fillId="0" borderId="37" xfId="0" applyNumberFormat="1" applyBorder="1"/>
    <xf numFmtId="3" fontId="5" fillId="0" borderId="38" xfId="0" applyNumberFormat="1" applyFont="1" applyBorder="1"/>
    <xf numFmtId="3" fontId="0" fillId="0" borderId="23" xfId="0" applyNumberFormat="1" applyBorder="1"/>
    <xf numFmtId="3" fontId="12" fillId="0" borderId="35" xfId="0" applyNumberFormat="1" applyFont="1" applyBorder="1"/>
    <xf numFmtId="3" fontId="0" fillId="0" borderId="7" xfId="0" applyNumberFormat="1" applyBorder="1"/>
    <xf numFmtId="0" fontId="0" fillId="0" borderId="31" xfId="0" applyBorder="1"/>
    <xf numFmtId="0" fontId="0" fillId="0" borderId="32" xfId="0" applyBorder="1"/>
    <xf numFmtId="3" fontId="0" fillId="0" borderId="31" xfId="0" applyNumberFormat="1" applyBorder="1"/>
    <xf numFmtId="10" fontId="0" fillId="0" borderId="6" xfId="0" applyNumberFormat="1" applyBorder="1"/>
    <xf numFmtId="10" fontId="0" fillId="0" borderId="23" xfId="0" applyNumberFormat="1" applyBorder="1"/>
    <xf numFmtId="10" fontId="12" fillId="0" borderId="35" xfId="0" applyNumberFormat="1" applyFont="1" applyBorder="1"/>
    <xf numFmtId="10" fontId="0" fillId="0" borderId="31" xfId="0" applyNumberFormat="1" applyBorder="1"/>
    <xf numFmtId="10" fontId="0" fillId="0" borderId="19" xfId="0" applyNumberFormat="1" applyBorder="1"/>
    <xf numFmtId="10" fontId="12" fillId="0" borderId="13" xfId="0" applyNumberFormat="1" applyFont="1" applyBorder="1"/>
    <xf numFmtId="10" fontId="0" fillId="0" borderId="6" xfId="0" applyNumberFormat="1" applyBorder="1" applyAlignment="1">
      <alignment horizontal="right" vertical="top" wrapText="1"/>
    </xf>
    <xf numFmtId="10" fontId="5" fillId="0" borderId="7" xfId="0" applyNumberFormat="1" applyFont="1" applyBorder="1" applyAlignment="1">
      <alignment horizontal="right" vertical="top" wrapText="1"/>
    </xf>
    <xf numFmtId="10" fontId="0" fillId="0" borderId="7" xfId="0" applyNumberFormat="1" applyBorder="1"/>
    <xf numFmtId="3" fontId="12" fillId="0" borderId="22" xfId="0" applyNumberFormat="1" applyFont="1" applyBorder="1"/>
    <xf numFmtId="10" fontId="0" fillId="0" borderId="22" xfId="0" applyNumberFormat="1" applyBorder="1"/>
    <xf numFmtId="3" fontId="15" fillId="0" borderId="19" xfId="0" applyNumberFormat="1" applyFont="1" applyBorder="1"/>
    <xf numFmtId="3" fontId="15" fillId="0" borderId="23" xfId="0" applyNumberFormat="1" applyFont="1" applyBorder="1"/>
    <xf numFmtId="10" fontId="15" fillId="0" borderId="23" xfId="0" applyNumberFormat="1" applyFont="1" applyBorder="1"/>
    <xf numFmtId="3" fontId="0" fillId="0" borderId="30" xfId="0" applyNumberFormat="1" applyBorder="1"/>
    <xf numFmtId="3" fontId="0" fillId="0" borderId="24" xfId="0" applyNumberFormat="1" applyBorder="1"/>
    <xf numFmtId="10" fontId="5" fillId="0" borderId="7" xfId="0" applyNumberFormat="1" applyFont="1" applyBorder="1"/>
    <xf numFmtId="10" fontId="0" fillId="0" borderId="31" xfId="0" applyNumberFormat="1" applyBorder="1" applyAlignment="1">
      <alignment horizontal="right" vertical="top" wrapText="1"/>
    </xf>
    <xf numFmtId="0" fontId="6" fillId="0" borderId="6" xfId="0" applyFont="1" applyBorder="1" applyAlignment="1">
      <alignment horizontal="right" vertical="top" wrapText="1"/>
    </xf>
    <xf numFmtId="3" fontId="0" fillId="0" borderId="14" xfId="0" applyNumberForma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5" fillId="0" borderId="7" xfId="0" applyFont="1" applyBorder="1" applyAlignment="1">
      <alignment horizontal="right" vertical="top" wrapText="1"/>
    </xf>
    <xf numFmtId="3" fontId="5" fillId="0" borderId="31" xfId="0" applyNumberFormat="1" applyFont="1" applyBorder="1" applyAlignment="1">
      <alignment horizontal="right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wrapText="1"/>
    </xf>
    <xf numFmtId="10" fontId="5" fillId="0" borderId="22" xfId="0" applyNumberFormat="1" applyFont="1" applyBorder="1"/>
    <xf numFmtId="0" fontId="9" fillId="0" borderId="0" xfId="1" applyFont="1" applyAlignment="1">
      <alignment horizontal="center"/>
    </xf>
    <xf numFmtId="166" fontId="8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right"/>
    </xf>
    <xf numFmtId="49" fontId="12" fillId="0" borderId="15" xfId="0" applyNumberFormat="1" applyFont="1" applyBorder="1"/>
    <xf numFmtId="49" fontId="15" fillId="0" borderId="11" xfId="0" applyNumberFormat="1" applyFont="1" applyBorder="1" applyAlignment="1">
      <alignment horizontal="right"/>
    </xf>
    <xf numFmtId="3" fontId="15" fillId="0" borderId="14" xfId="0" applyNumberFormat="1" applyFont="1" applyBorder="1"/>
    <xf numFmtId="49" fontId="12" fillId="0" borderId="25" xfId="0" applyNumberFormat="1" applyFont="1" applyBorder="1"/>
    <xf numFmtId="3" fontId="0" fillId="0" borderId="0" xfId="0" applyNumberFormat="1" applyAlignment="1">
      <alignment horizontal="right"/>
    </xf>
    <xf numFmtId="3" fontId="0" fillId="0" borderId="40" xfId="0" applyNumberFormat="1" applyBorder="1"/>
    <xf numFmtId="0" fontId="0" fillId="0" borderId="44" xfId="0" applyBorder="1"/>
    <xf numFmtId="0" fontId="0" fillId="0" borderId="11" xfId="0" applyBorder="1"/>
    <xf numFmtId="0" fontId="9" fillId="0" borderId="6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/>
    </xf>
    <xf numFmtId="0" fontId="0" fillId="0" borderId="42" xfId="0" applyBorder="1"/>
    <xf numFmtId="0" fontId="12" fillId="0" borderId="46" xfId="0" applyFont="1" applyBorder="1"/>
    <xf numFmtId="0" fontId="12" fillId="0" borderId="25" xfId="0" applyFont="1" applyBorder="1"/>
    <xf numFmtId="3" fontId="0" fillId="0" borderId="45" xfId="0" applyNumberFormat="1" applyBorder="1"/>
    <xf numFmtId="3" fontId="0" fillId="0" borderId="39" xfId="0" applyNumberFormat="1" applyBorder="1"/>
    <xf numFmtId="3" fontId="0" fillId="0" borderId="41" xfId="0" applyNumberFormat="1" applyBorder="1"/>
    <xf numFmtId="3" fontId="12" fillId="0" borderId="17" xfId="0" applyNumberFormat="1" applyFont="1" applyBorder="1"/>
    <xf numFmtId="3" fontId="12" fillId="0" borderId="43" xfId="0" applyNumberFormat="1" applyFont="1" applyBorder="1"/>
    <xf numFmtId="0" fontId="12" fillId="0" borderId="33" xfId="0" applyFont="1" applyBorder="1"/>
    <xf numFmtId="0" fontId="0" fillId="0" borderId="30" xfId="0" applyBorder="1"/>
    <xf numFmtId="0" fontId="0" fillId="0" borderId="47" xfId="0" applyBorder="1"/>
    <xf numFmtId="0" fontId="5" fillId="0" borderId="46" xfId="0" applyFont="1" applyBorder="1"/>
    <xf numFmtId="3" fontId="0" fillId="0" borderId="48" xfId="0" applyNumberFormat="1" applyBorder="1"/>
    <xf numFmtId="0" fontId="5" fillId="0" borderId="13" xfId="0" applyFont="1" applyBorder="1"/>
    <xf numFmtId="0" fontId="5" fillId="0" borderId="4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8" fillId="0" borderId="49" xfId="0" applyFont="1" applyBorder="1" applyAlignment="1">
      <alignment horizontal="center" vertical="center" wrapText="1"/>
    </xf>
    <xf numFmtId="10" fontId="0" fillId="0" borderId="39" xfId="0" applyNumberFormat="1" applyBorder="1" applyAlignment="1">
      <alignment horizontal="center" vertical="center"/>
    </xf>
    <xf numFmtId="10" fontId="0" fillId="0" borderId="45" xfId="0" applyNumberFormat="1" applyBorder="1" applyAlignment="1">
      <alignment horizontal="center" vertical="center"/>
    </xf>
    <xf numFmtId="0" fontId="8" fillId="0" borderId="50" xfId="0" applyFont="1" applyBorder="1" applyAlignment="1">
      <alignment horizontal="center" vertical="center" wrapText="1"/>
    </xf>
    <xf numFmtId="166" fontId="8" fillId="0" borderId="9" xfId="0" applyNumberFormat="1" applyFont="1" applyBorder="1" applyAlignment="1">
      <alignment horizontal="center" vertical="center" wrapText="1"/>
    </xf>
    <xf numFmtId="10" fontId="0" fillId="0" borderId="41" xfId="0" applyNumberFormat="1" applyBorder="1" applyAlignment="1">
      <alignment horizontal="center" vertical="center"/>
    </xf>
    <xf numFmtId="0" fontId="9" fillId="0" borderId="52" xfId="0" applyFont="1" applyBorder="1" applyAlignment="1">
      <alignment horizontal="center" vertical="center" wrapText="1"/>
    </xf>
    <xf numFmtId="10" fontId="5" fillId="0" borderId="43" xfId="0" applyNumberFormat="1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66" fontId="11" fillId="0" borderId="53" xfId="0" applyNumberFormat="1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 wrapText="1"/>
    </xf>
    <xf numFmtId="166" fontId="11" fillId="0" borderId="53" xfId="0" applyNumberFormat="1" applyFont="1" applyBorder="1" applyAlignment="1">
      <alignment horizontal="center" vertical="center" wrapText="1"/>
    </xf>
    <xf numFmtId="49" fontId="15" fillId="0" borderId="31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9" fillId="0" borderId="0" xfId="1" applyFont="1"/>
    <xf numFmtId="0" fontId="19" fillId="0" borderId="0" xfId="0" applyFont="1" applyAlignment="1">
      <alignment horizontal="right"/>
    </xf>
    <xf numFmtId="10" fontId="0" fillId="0" borderId="7" xfId="0" applyNumberFormat="1" applyBorder="1" applyAlignment="1">
      <alignment horizontal="right" vertical="top" wrapText="1"/>
    </xf>
    <xf numFmtId="0" fontId="5" fillId="0" borderId="0" xfId="0" applyFont="1" applyAlignment="1">
      <alignment vertical="top"/>
    </xf>
    <xf numFmtId="3" fontId="20" fillId="0" borderId="22" xfId="0" applyNumberFormat="1" applyFont="1" applyBorder="1"/>
    <xf numFmtId="0" fontId="0" fillId="0" borderId="0" xfId="0" applyBorder="1" applyAlignment="1">
      <alignment horizont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right" vertical="top" wrapText="1"/>
    </xf>
    <xf numFmtId="3" fontId="5" fillId="0" borderId="0" xfId="0" applyNumberFormat="1" applyFont="1" applyBorder="1" applyAlignment="1">
      <alignment horizontal="right" vertical="top" wrapText="1"/>
    </xf>
    <xf numFmtId="10" fontId="0" fillId="0" borderId="0" xfId="0" applyNumberFormat="1" applyBorder="1" applyAlignment="1">
      <alignment horizontal="right" vertical="top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15" fillId="0" borderId="14" xfId="0" applyNumberFormat="1" applyFont="1" applyFill="1" applyBorder="1"/>
    <xf numFmtId="10" fontId="0" fillId="0" borderId="24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4" fontId="10" fillId="0" borderId="10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/>
    </xf>
    <xf numFmtId="4" fontId="10" fillId="0" borderId="41" xfId="0" applyNumberFormat="1" applyFont="1" applyFill="1" applyBorder="1" applyAlignment="1">
      <alignment horizontal="center" vertical="center"/>
    </xf>
    <xf numFmtId="0" fontId="0" fillId="0" borderId="12" xfId="0" applyFont="1" applyBorder="1" applyAlignment="1">
      <alignment wrapText="1"/>
    </xf>
    <xf numFmtId="4" fontId="11" fillId="0" borderId="10" xfId="0" applyNumberFormat="1" applyFont="1" applyFill="1" applyBorder="1" applyAlignment="1">
      <alignment horizontal="center" vertical="center"/>
    </xf>
    <xf numFmtId="10" fontId="0" fillId="0" borderId="56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4" fontId="11" fillId="0" borderId="3" xfId="0" applyNumberFormat="1" applyFont="1" applyFill="1" applyBorder="1" applyAlignment="1">
      <alignment horizontal="center" vertical="center"/>
    </xf>
    <xf numFmtId="10" fontId="0" fillId="0" borderId="39" xfId="0" applyNumberFormat="1" applyFont="1" applyFill="1" applyBorder="1" applyAlignment="1">
      <alignment horizontal="center" vertical="center"/>
    </xf>
    <xf numFmtId="0" fontId="0" fillId="0" borderId="54" xfId="0" applyFont="1" applyBorder="1" applyAlignment="1">
      <alignment wrapText="1"/>
    </xf>
    <xf numFmtId="0" fontId="0" fillId="0" borderId="8" xfId="0" applyFont="1" applyBorder="1" applyAlignment="1">
      <alignment wrapText="1"/>
    </xf>
    <xf numFmtId="4" fontId="11" fillId="0" borderId="9" xfId="0" applyNumberFormat="1" applyFont="1" applyFill="1" applyBorder="1" applyAlignment="1">
      <alignment horizontal="center" vertical="center"/>
    </xf>
    <xf numFmtId="10" fontId="0" fillId="0" borderId="41" xfId="0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/>
    </xf>
    <xf numFmtId="4" fontId="11" fillId="0" borderId="21" xfId="0" applyNumberFormat="1" applyFont="1" applyFill="1" applyBorder="1" applyAlignment="1">
      <alignment horizontal="center" vertical="center"/>
    </xf>
    <xf numFmtId="10" fontId="0" fillId="0" borderId="17" xfId="0" applyNumberFormat="1" applyFont="1" applyFill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4" fontId="11" fillId="0" borderId="38" xfId="0" applyNumberFormat="1" applyFont="1" applyFill="1" applyBorder="1" applyAlignment="1">
      <alignment horizontal="center" vertical="center"/>
    </xf>
    <xf numFmtId="10" fontId="5" fillId="0" borderId="22" xfId="0" applyNumberFormat="1" applyFont="1" applyFill="1" applyBorder="1" applyAlignment="1">
      <alignment horizontal="center" vertical="center"/>
    </xf>
    <xf numFmtId="4" fontId="8" fillId="0" borderId="10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4" fontId="8" fillId="0" borderId="9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3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0" fontId="24" fillId="0" borderId="57" xfId="0" applyFont="1" applyBorder="1"/>
    <xf numFmtId="0" fontId="24" fillId="0" borderId="43" xfId="0" applyFont="1" applyBorder="1"/>
    <xf numFmtId="0" fontId="25" fillId="0" borderId="13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3" fontId="26" fillId="0" borderId="19" xfId="0" applyNumberFormat="1" applyFont="1" applyBorder="1"/>
    <xf numFmtId="0" fontId="20" fillId="0" borderId="0" xfId="0" applyFont="1"/>
    <xf numFmtId="49" fontId="26" fillId="0" borderId="5" xfId="0" applyNumberFormat="1" applyFont="1" applyBorder="1"/>
    <xf numFmtId="49" fontId="26" fillId="0" borderId="5" xfId="0" applyNumberFormat="1" applyFont="1" applyBorder="1" applyAlignment="1">
      <alignment vertical="center"/>
    </xf>
    <xf numFmtId="49" fontId="26" fillId="0" borderId="14" xfId="0" applyNumberFormat="1" applyFont="1" applyBorder="1"/>
    <xf numFmtId="0" fontId="20" fillId="2" borderId="46" xfId="0" applyFont="1" applyFill="1" applyBorder="1" applyAlignment="1">
      <alignment horizontal="center"/>
    </xf>
    <xf numFmtId="0" fontId="25" fillId="2" borderId="13" xfId="0" applyFont="1" applyFill="1" applyBorder="1"/>
    <xf numFmtId="3" fontId="25" fillId="2" borderId="13" xfId="0" applyNumberFormat="1" applyFont="1" applyFill="1" applyBorder="1"/>
    <xf numFmtId="0" fontId="24" fillId="0" borderId="0" xfId="0" applyFont="1"/>
    <xf numFmtId="0" fontId="24" fillId="0" borderId="58" xfId="0" applyFont="1" applyBorder="1" applyAlignment="1">
      <alignment horizontal="center"/>
    </xf>
    <xf numFmtId="3" fontId="26" fillId="0" borderId="59" xfId="0" applyNumberFormat="1" applyFont="1" applyBorder="1"/>
    <xf numFmtId="3" fontId="24" fillId="0" borderId="30" xfId="0" applyNumberFormat="1" applyFont="1" applyBorder="1"/>
    <xf numFmtId="0" fontId="26" fillId="0" borderId="0" xfId="0" applyFont="1"/>
    <xf numFmtId="3" fontId="26" fillId="0" borderId="11" xfId="0" applyNumberFormat="1" applyFont="1" applyBorder="1"/>
    <xf numFmtId="3" fontId="26" fillId="0" borderId="11" xfId="0" applyNumberFormat="1" applyFont="1" applyBorder="1" applyAlignment="1">
      <alignment vertical="center" wrapText="1"/>
    </xf>
    <xf numFmtId="3" fontId="26" fillId="0" borderId="14" xfId="0" applyNumberFormat="1" applyFont="1" applyBorder="1"/>
    <xf numFmtId="3" fontId="26" fillId="0" borderId="18" xfId="0" applyNumberFormat="1" applyFont="1" applyBorder="1"/>
    <xf numFmtId="0" fontId="26" fillId="0" borderId="44" xfId="0" applyFont="1" applyBorder="1"/>
    <xf numFmtId="0" fontId="24" fillId="2" borderId="57" xfId="0" applyFont="1" applyFill="1" applyBorder="1" applyAlignment="1">
      <alignment horizontal="center"/>
    </xf>
    <xf numFmtId="0" fontId="20" fillId="2" borderId="25" xfId="0" applyFont="1" applyFill="1" applyBorder="1"/>
    <xf numFmtId="3" fontId="20" fillId="2" borderId="33" xfId="0" applyNumberFormat="1" applyFont="1" applyFill="1" applyBorder="1"/>
    <xf numFmtId="0" fontId="20" fillId="2" borderId="46" xfId="0" applyFont="1" applyFill="1" applyBorder="1"/>
    <xf numFmtId="0" fontId="20" fillId="2" borderId="28" xfId="0" applyFont="1" applyFill="1" applyBorder="1"/>
    <xf numFmtId="3" fontId="20" fillId="2" borderId="13" xfId="0" applyNumberFormat="1" applyFont="1" applyFill="1" applyBorder="1"/>
    <xf numFmtId="0" fontId="0" fillId="0" borderId="20" xfId="0" applyBorder="1"/>
    <xf numFmtId="0" fontId="20" fillId="0" borderId="21" xfId="0" applyFont="1" applyBorder="1" applyAlignment="1">
      <alignment horizontal="center"/>
    </xf>
    <xf numFmtId="0" fontId="0" fillId="0" borderId="5" xfId="0" applyBorder="1"/>
    <xf numFmtId="49" fontId="24" fillId="0" borderId="3" xfId="0" applyNumberFormat="1" applyFont="1" applyBorder="1"/>
    <xf numFmtId="3" fontId="24" fillId="0" borderId="6" xfId="0" applyNumberFormat="1" applyFont="1" applyBorder="1"/>
    <xf numFmtId="0" fontId="0" fillId="0" borderId="8" xfId="0" applyBorder="1"/>
    <xf numFmtId="0" fontId="20" fillId="0" borderId="9" xfId="0" applyFont="1" applyBorder="1"/>
    <xf numFmtId="3" fontId="20" fillId="0" borderId="7" xfId="0" applyNumberFormat="1" applyFont="1" applyBorder="1"/>
    <xf numFmtId="0" fontId="25" fillId="0" borderId="0" xfId="0" applyFont="1" applyBorder="1" applyAlignment="1">
      <alignment horizontal="center"/>
    </xf>
    <xf numFmtId="3" fontId="26" fillId="0" borderId="0" xfId="0" applyNumberFormat="1" applyFont="1" applyBorder="1"/>
    <xf numFmtId="3" fontId="25" fillId="2" borderId="0" xfId="0" applyNumberFormat="1" applyFont="1" applyFill="1" applyBorder="1"/>
    <xf numFmtId="3" fontId="24" fillId="0" borderId="0" xfId="0" applyNumberFormat="1" applyFont="1" applyBorder="1"/>
    <xf numFmtId="3" fontId="20" fillId="2" borderId="0" xfId="0" applyNumberFormat="1" applyFont="1" applyFill="1" applyBorder="1"/>
    <xf numFmtId="3" fontId="20" fillId="0" borderId="0" xfId="0" applyNumberFormat="1" applyFont="1" applyBorder="1"/>
    <xf numFmtId="49" fontId="26" fillId="0" borderId="11" xfId="0" applyNumberFormat="1" applyFont="1" applyBorder="1"/>
    <xf numFmtId="0" fontId="0" fillId="0" borderId="12" xfId="0" applyBorder="1"/>
    <xf numFmtId="0" fontId="24" fillId="0" borderId="10" xfId="0" applyFont="1" applyBorder="1" applyAlignment="1">
      <alignment wrapText="1"/>
    </xf>
    <xf numFmtId="3" fontId="24" fillId="0" borderId="24" xfId="0" applyNumberFormat="1" applyFont="1" applyBorder="1"/>
    <xf numFmtId="3" fontId="26" fillId="0" borderId="6" xfId="0" applyNumberFormat="1" applyFont="1" applyBorder="1"/>
    <xf numFmtId="0" fontId="26" fillId="0" borderId="0" xfId="0" applyFont="1" applyAlignment="1">
      <alignment wrapText="1"/>
    </xf>
    <xf numFmtId="0" fontId="0" fillId="0" borderId="0" xfId="0"/>
    <xf numFmtId="3" fontId="0" fillId="0" borderId="3" xfId="0" applyNumberFormat="1" applyBorder="1"/>
    <xf numFmtId="0" fontId="5" fillId="0" borderId="0" xfId="0" applyFont="1"/>
    <xf numFmtId="3" fontId="0" fillId="0" borderId="1" xfId="0" applyNumberFormat="1" applyBorder="1"/>
    <xf numFmtId="3" fontId="0" fillId="0" borderId="23" xfId="0" applyNumberFormat="1" applyBorder="1"/>
    <xf numFmtId="0" fontId="5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right"/>
    </xf>
    <xf numFmtId="3" fontId="5" fillId="0" borderId="0" xfId="0" applyNumberFormat="1" applyFont="1" applyAlignment="1">
      <alignment horizontal="right"/>
    </xf>
    <xf numFmtId="0" fontId="17" fillId="0" borderId="0" xfId="0" applyFont="1"/>
    <xf numFmtId="3" fontId="17" fillId="0" borderId="0" xfId="0" applyNumberFormat="1" applyFont="1"/>
    <xf numFmtId="0" fontId="5" fillId="0" borderId="3" xfId="0" applyFont="1" applyBorder="1" applyAlignment="1">
      <alignment vertical="center" wrapText="1"/>
    </xf>
    <xf numFmtId="0" fontId="18" fillId="0" borderId="5" xfId="0" applyFont="1" applyBorder="1" applyAlignment="1">
      <alignment vertical="center"/>
    </xf>
    <xf numFmtId="3" fontId="18" fillId="0" borderId="6" xfId="0" applyNumberFormat="1" applyFont="1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18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3" fontId="17" fillId="0" borderId="21" xfId="0" applyNumberFormat="1" applyFont="1" applyBorder="1" applyAlignment="1">
      <alignment horizontal="center" vertical="center" wrapText="1"/>
    </xf>
    <xf numFmtId="3" fontId="17" fillId="0" borderId="22" xfId="0" applyNumberFormat="1" applyFont="1" applyBorder="1" applyAlignment="1">
      <alignment horizontal="center" vertical="center" wrapText="1"/>
    </xf>
    <xf numFmtId="0" fontId="18" fillId="0" borderId="54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3" fontId="0" fillId="0" borderId="2" xfId="0" applyNumberFormat="1" applyBorder="1"/>
    <xf numFmtId="3" fontId="18" fillId="0" borderId="55" xfId="0" applyNumberFormat="1" applyFont="1" applyBorder="1" applyAlignment="1">
      <alignment horizontal="right"/>
    </xf>
    <xf numFmtId="0" fontId="18" fillId="0" borderId="20" xfId="0" applyFont="1" applyBorder="1"/>
    <xf numFmtId="0" fontId="17" fillId="0" borderId="21" xfId="0" applyFont="1" applyBorder="1" applyAlignment="1">
      <alignment horizontal="right"/>
    </xf>
    <xf numFmtId="3" fontId="17" fillId="0" borderId="21" xfId="0" applyNumberFormat="1" applyFont="1" applyBorder="1"/>
    <xf numFmtId="3" fontId="17" fillId="0" borderId="22" xfId="0" applyNumberFormat="1" applyFont="1" applyBorder="1"/>
    <xf numFmtId="167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46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6" fontId="11" fillId="0" borderId="3" xfId="0" applyNumberFormat="1" applyFont="1" applyBorder="1" applyAlignment="1">
      <alignment horizontal="center" vertical="center"/>
    </xf>
    <xf numFmtId="166" fontId="11" fillId="0" borderId="9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0" xfId="1" applyFont="1" applyAlignment="1">
      <alignment horizontal="center"/>
    </xf>
  </cellXfs>
  <cellStyles count="5">
    <cellStyle name="Ezres 2" xfId="4"/>
    <cellStyle name="Normál" xfId="0" builtinId="0"/>
    <cellStyle name="Normál 2" xfId="1"/>
    <cellStyle name="Százalék 2" xfId="2"/>
    <cellStyle name="Százalék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7"/>
  <sheetViews>
    <sheetView workbookViewId="0">
      <selection sqref="A1:G1"/>
    </sheetView>
  </sheetViews>
  <sheetFormatPr defaultRowHeight="14.4" x14ac:dyDescent="0.3"/>
  <cols>
    <col min="2" max="2" width="10.6640625" customWidth="1"/>
    <col min="3" max="3" width="40.6640625" customWidth="1"/>
    <col min="4" max="4" width="16.33203125" customWidth="1"/>
    <col min="5" max="5" width="18.5546875" customWidth="1"/>
    <col min="6" max="6" width="17.6640625" customWidth="1"/>
    <col min="7" max="7" width="14.6640625" customWidth="1"/>
    <col min="8" max="8" width="11.44140625" customWidth="1"/>
    <col min="9" max="9" width="10.88671875" bestFit="1" customWidth="1"/>
    <col min="10" max="10" width="12.33203125" bestFit="1" customWidth="1"/>
    <col min="11" max="11" width="10.88671875" bestFit="1" customWidth="1"/>
    <col min="258" max="258" width="10.6640625" customWidth="1"/>
    <col min="259" max="259" width="40.6640625" customWidth="1"/>
    <col min="260" max="262" width="17.6640625" customWidth="1"/>
    <col min="263" max="263" width="9.88671875" bestFit="1" customWidth="1"/>
    <col min="264" max="264" width="11.44140625" customWidth="1"/>
    <col min="514" max="514" width="10.6640625" customWidth="1"/>
    <col min="515" max="515" width="40.6640625" customWidth="1"/>
    <col min="516" max="518" width="17.6640625" customWidth="1"/>
    <col min="519" max="519" width="9.88671875" bestFit="1" customWidth="1"/>
    <col min="520" max="520" width="11.44140625" customWidth="1"/>
    <col min="770" max="770" width="10.6640625" customWidth="1"/>
    <col min="771" max="771" width="40.6640625" customWidth="1"/>
    <col min="772" max="774" width="17.6640625" customWidth="1"/>
    <col min="775" max="775" width="9.88671875" bestFit="1" customWidth="1"/>
    <col min="776" max="776" width="11.44140625" customWidth="1"/>
    <col min="1026" max="1026" width="10.6640625" customWidth="1"/>
    <col min="1027" max="1027" width="40.6640625" customWidth="1"/>
    <col min="1028" max="1030" width="17.6640625" customWidth="1"/>
    <col min="1031" max="1031" width="9.88671875" bestFit="1" customWidth="1"/>
    <col min="1032" max="1032" width="11.44140625" customWidth="1"/>
    <col min="1282" max="1282" width="10.6640625" customWidth="1"/>
    <col min="1283" max="1283" width="40.6640625" customWidth="1"/>
    <col min="1284" max="1286" width="17.6640625" customWidth="1"/>
    <col min="1287" max="1287" width="9.88671875" bestFit="1" customWidth="1"/>
    <col min="1288" max="1288" width="11.44140625" customWidth="1"/>
    <col min="1538" max="1538" width="10.6640625" customWidth="1"/>
    <col min="1539" max="1539" width="40.6640625" customWidth="1"/>
    <col min="1540" max="1542" width="17.6640625" customWidth="1"/>
    <col min="1543" max="1543" width="9.88671875" bestFit="1" customWidth="1"/>
    <col min="1544" max="1544" width="11.44140625" customWidth="1"/>
    <col min="1794" max="1794" width="10.6640625" customWidth="1"/>
    <col min="1795" max="1795" width="40.6640625" customWidth="1"/>
    <col min="1796" max="1798" width="17.6640625" customWidth="1"/>
    <col min="1799" max="1799" width="9.88671875" bestFit="1" customWidth="1"/>
    <col min="1800" max="1800" width="11.44140625" customWidth="1"/>
    <col min="2050" max="2050" width="10.6640625" customWidth="1"/>
    <col min="2051" max="2051" width="40.6640625" customWidth="1"/>
    <col min="2052" max="2054" width="17.6640625" customWidth="1"/>
    <col min="2055" max="2055" width="9.88671875" bestFit="1" customWidth="1"/>
    <col min="2056" max="2056" width="11.44140625" customWidth="1"/>
    <col min="2306" max="2306" width="10.6640625" customWidth="1"/>
    <col min="2307" max="2307" width="40.6640625" customWidth="1"/>
    <col min="2308" max="2310" width="17.6640625" customWidth="1"/>
    <col min="2311" max="2311" width="9.88671875" bestFit="1" customWidth="1"/>
    <col min="2312" max="2312" width="11.44140625" customWidth="1"/>
    <col min="2562" max="2562" width="10.6640625" customWidth="1"/>
    <col min="2563" max="2563" width="40.6640625" customWidth="1"/>
    <col min="2564" max="2566" width="17.6640625" customWidth="1"/>
    <col min="2567" max="2567" width="9.88671875" bestFit="1" customWidth="1"/>
    <col min="2568" max="2568" width="11.44140625" customWidth="1"/>
    <col min="2818" max="2818" width="10.6640625" customWidth="1"/>
    <col min="2819" max="2819" width="40.6640625" customWidth="1"/>
    <col min="2820" max="2822" width="17.6640625" customWidth="1"/>
    <col min="2823" max="2823" width="9.88671875" bestFit="1" customWidth="1"/>
    <col min="2824" max="2824" width="11.44140625" customWidth="1"/>
    <col min="3074" max="3074" width="10.6640625" customWidth="1"/>
    <col min="3075" max="3075" width="40.6640625" customWidth="1"/>
    <col min="3076" max="3078" width="17.6640625" customWidth="1"/>
    <col min="3079" max="3079" width="9.88671875" bestFit="1" customWidth="1"/>
    <col min="3080" max="3080" width="11.44140625" customWidth="1"/>
    <col min="3330" max="3330" width="10.6640625" customWidth="1"/>
    <col min="3331" max="3331" width="40.6640625" customWidth="1"/>
    <col min="3332" max="3334" width="17.6640625" customWidth="1"/>
    <col min="3335" max="3335" width="9.88671875" bestFit="1" customWidth="1"/>
    <col min="3336" max="3336" width="11.44140625" customWidth="1"/>
    <col min="3586" max="3586" width="10.6640625" customWidth="1"/>
    <col min="3587" max="3587" width="40.6640625" customWidth="1"/>
    <col min="3588" max="3590" width="17.6640625" customWidth="1"/>
    <col min="3591" max="3591" width="9.88671875" bestFit="1" customWidth="1"/>
    <col min="3592" max="3592" width="11.44140625" customWidth="1"/>
    <col min="3842" max="3842" width="10.6640625" customWidth="1"/>
    <col min="3843" max="3843" width="40.6640625" customWidth="1"/>
    <col min="3844" max="3846" width="17.6640625" customWidth="1"/>
    <col min="3847" max="3847" width="9.88671875" bestFit="1" customWidth="1"/>
    <col min="3848" max="3848" width="11.44140625" customWidth="1"/>
    <col min="4098" max="4098" width="10.6640625" customWidth="1"/>
    <col min="4099" max="4099" width="40.6640625" customWidth="1"/>
    <col min="4100" max="4102" width="17.6640625" customWidth="1"/>
    <col min="4103" max="4103" width="9.88671875" bestFit="1" customWidth="1"/>
    <col min="4104" max="4104" width="11.44140625" customWidth="1"/>
    <col min="4354" max="4354" width="10.6640625" customWidth="1"/>
    <col min="4355" max="4355" width="40.6640625" customWidth="1"/>
    <col min="4356" max="4358" width="17.6640625" customWidth="1"/>
    <col min="4359" max="4359" width="9.88671875" bestFit="1" customWidth="1"/>
    <col min="4360" max="4360" width="11.44140625" customWidth="1"/>
    <col min="4610" max="4610" width="10.6640625" customWidth="1"/>
    <col min="4611" max="4611" width="40.6640625" customWidth="1"/>
    <col min="4612" max="4614" width="17.6640625" customWidth="1"/>
    <col min="4615" max="4615" width="9.88671875" bestFit="1" customWidth="1"/>
    <col min="4616" max="4616" width="11.44140625" customWidth="1"/>
    <col min="4866" max="4866" width="10.6640625" customWidth="1"/>
    <col min="4867" max="4867" width="40.6640625" customWidth="1"/>
    <col min="4868" max="4870" width="17.6640625" customWidth="1"/>
    <col min="4871" max="4871" width="9.88671875" bestFit="1" customWidth="1"/>
    <col min="4872" max="4872" width="11.44140625" customWidth="1"/>
    <col min="5122" max="5122" width="10.6640625" customWidth="1"/>
    <col min="5123" max="5123" width="40.6640625" customWidth="1"/>
    <col min="5124" max="5126" width="17.6640625" customWidth="1"/>
    <col min="5127" max="5127" width="9.88671875" bestFit="1" customWidth="1"/>
    <col min="5128" max="5128" width="11.44140625" customWidth="1"/>
    <col min="5378" max="5378" width="10.6640625" customWidth="1"/>
    <col min="5379" max="5379" width="40.6640625" customWidth="1"/>
    <col min="5380" max="5382" width="17.6640625" customWidth="1"/>
    <col min="5383" max="5383" width="9.88671875" bestFit="1" customWidth="1"/>
    <col min="5384" max="5384" width="11.44140625" customWidth="1"/>
    <col min="5634" max="5634" width="10.6640625" customWidth="1"/>
    <col min="5635" max="5635" width="40.6640625" customWidth="1"/>
    <col min="5636" max="5638" width="17.6640625" customWidth="1"/>
    <col min="5639" max="5639" width="9.88671875" bestFit="1" customWidth="1"/>
    <col min="5640" max="5640" width="11.44140625" customWidth="1"/>
    <col min="5890" max="5890" width="10.6640625" customWidth="1"/>
    <col min="5891" max="5891" width="40.6640625" customWidth="1"/>
    <col min="5892" max="5894" width="17.6640625" customWidth="1"/>
    <col min="5895" max="5895" width="9.88671875" bestFit="1" customWidth="1"/>
    <col min="5896" max="5896" width="11.44140625" customWidth="1"/>
    <col min="6146" max="6146" width="10.6640625" customWidth="1"/>
    <col min="6147" max="6147" width="40.6640625" customWidth="1"/>
    <col min="6148" max="6150" width="17.6640625" customWidth="1"/>
    <col min="6151" max="6151" width="9.88671875" bestFit="1" customWidth="1"/>
    <col min="6152" max="6152" width="11.44140625" customWidth="1"/>
    <col min="6402" max="6402" width="10.6640625" customWidth="1"/>
    <col min="6403" max="6403" width="40.6640625" customWidth="1"/>
    <col min="6404" max="6406" width="17.6640625" customWidth="1"/>
    <col min="6407" max="6407" width="9.88671875" bestFit="1" customWidth="1"/>
    <col min="6408" max="6408" width="11.44140625" customWidth="1"/>
    <col min="6658" max="6658" width="10.6640625" customWidth="1"/>
    <col min="6659" max="6659" width="40.6640625" customWidth="1"/>
    <col min="6660" max="6662" width="17.6640625" customWidth="1"/>
    <col min="6663" max="6663" width="9.88671875" bestFit="1" customWidth="1"/>
    <col min="6664" max="6664" width="11.44140625" customWidth="1"/>
    <col min="6914" max="6914" width="10.6640625" customWidth="1"/>
    <col min="6915" max="6915" width="40.6640625" customWidth="1"/>
    <col min="6916" max="6918" width="17.6640625" customWidth="1"/>
    <col min="6919" max="6919" width="9.88671875" bestFit="1" customWidth="1"/>
    <col min="6920" max="6920" width="11.44140625" customWidth="1"/>
    <col min="7170" max="7170" width="10.6640625" customWidth="1"/>
    <col min="7171" max="7171" width="40.6640625" customWidth="1"/>
    <col min="7172" max="7174" width="17.6640625" customWidth="1"/>
    <col min="7175" max="7175" width="9.88671875" bestFit="1" customWidth="1"/>
    <col min="7176" max="7176" width="11.44140625" customWidth="1"/>
    <col min="7426" max="7426" width="10.6640625" customWidth="1"/>
    <col min="7427" max="7427" width="40.6640625" customWidth="1"/>
    <col min="7428" max="7430" width="17.6640625" customWidth="1"/>
    <col min="7431" max="7431" width="9.88671875" bestFit="1" customWidth="1"/>
    <col min="7432" max="7432" width="11.44140625" customWidth="1"/>
    <col min="7682" max="7682" width="10.6640625" customWidth="1"/>
    <col min="7683" max="7683" width="40.6640625" customWidth="1"/>
    <col min="7684" max="7686" width="17.6640625" customWidth="1"/>
    <col min="7687" max="7687" width="9.88671875" bestFit="1" customWidth="1"/>
    <col min="7688" max="7688" width="11.44140625" customWidth="1"/>
    <col min="7938" max="7938" width="10.6640625" customWidth="1"/>
    <col min="7939" max="7939" width="40.6640625" customWidth="1"/>
    <col min="7940" max="7942" width="17.6640625" customWidth="1"/>
    <col min="7943" max="7943" width="9.88671875" bestFit="1" customWidth="1"/>
    <col min="7944" max="7944" width="11.44140625" customWidth="1"/>
    <col min="8194" max="8194" width="10.6640625" customWidth="1"/>
    <col min="8195" max="8195" width="40.6640625" customWidth="1"/>
    <col min="8196" max="8198" width="17.6640625" customWidth="1"/>
    <col min="8199" max="8199" width="9.88671875" bestFit="1" customWidth="1"/>
    <col min="8200" max="8200" width="11.44140625" customWidth="1"/>
    <col min="8450" max="8450" width="10.6640625" customWidth="1"/>
    <col min="8451" max="8451" width="40.6640625" customWidth="1"/>
    <col min="8452" max="8454" width="17.6640625" customWidth="1"/>
    <col min="8455" max="8455" width="9.88671875" bestFit="1" customWidth="1"/>
    <col min="8456" max="8456" width="11.44140625" customWidth="1"/>
    <col min="8706" max="8706" width="10.6640625" customWidth="1"/>
    <col min="8707" max="8707" width="40.6640625" customWidth="1"/>
    <col min="8708" max="8710" width="17.6640625" customWidth="1"/>
    <col min="8711" max="8711" width="9.88671875" bestFit="1" customWidth="1"/>
    <col min="8712" max="8712" width="11.44140625" customWidth="1"/>
    <col min="8962" max="8962" width="10.6640625" customWidth="1"/>
    <col min="8963" max="8963" width="40.6640625" customWidth="1"/>
    <col min="8964" max="8966" width="17.6640625" customWidth="1"/>
    <col min="8967" max="8967" width="9.88671875" bestFit="1" customWidth="1"/>
    <col min="8968" max="8968" width="11.44140625" customWidth="1"/>
    <col min="9218" max="9218" width="10.6640625" customWidth="1"/>
    <col min="9219" max="9219" width="40.6640625" customWidth="1"/>
    <col min="9220" max="9222" width="17.6640625" customWidth="1"/>
    <col min="9223" max="9223" width="9.88671875" bestFit="1" customWidth="1"/>
    <col min="9224" max="9224" width="11.44140625" customWidth="1"/>
    <col min="9474" max="9474" width="10.6640625" customWidth="1"/>
    <col min="9475" max="9475" width="40.6640625" customWidth="1"/>
    <col min="9476" max="9478" width="17.6640625" customWidth="1"/>
    <col min="9479" max="9479" width="9.88671875" bestFit="1" customWidth="1"/>
    <col min="9480" max="9480" width="11.44140625" customWidth="1"/>
    <col min="9730" max="9730" width="10.6640625" customWidth="1"/>
    <col min="9731" max="9731" width="40.6640625" customWidth="1"/>
    <col min="9732" max="9734" width="17.6640625" customWidth="1"/>
    <col min="9735" max="9735" width="9.88671875" bestFit="1" customWidth="1"/>
    <col min="9736" max="9736" width="11.44140625" customWidth="1"/>
    <col min="9986" max="9986" width="10.6640625" customWidth="1"/>
    <col min="9987" max="9987" width="40.6640625" customWidth="1"/>
    <col min="9988" max="9990" width="17.6640625" customWidth="1"/>
    <col min="9991" max="9991" width="9.88671875" bestFit="1" customWidth="1"/>
    <col min="9992" max="9992" width="11.44140625" customWidth="1"/>
    <col min="10242" max="10242" width="10.6640625" customWidth="1"/>
    <col min="10243" max="10243" width="40.6640625" customWidth="1"/>
    <col min="10244" max="10246" width="17.6640625" customWidth="1"/>
    <col min="10247" max="10247" width="9.88671875" bestFit="1" customWidth="1"/>
    <col min="10248" max="10248" width="11.44140625" customWidth="1"/>
    <col min="10498" max="10498" width="10.6640625" customWidth="1"/>
    <col min="10499" max="10499" width="40.6640625" customWidth="1"/>
    <col min="10500" max="10502" width="17.6640625" customWidth="1"/>
    <col min="10503" max="10503" width="9.88671875" bestFit="1" customWidth="1"/>
    <col min="10504" max="10504" width="11.44140625" customWidth="1"/>
    <col min="10754" max="10754" width="10.6640625" customWidth="1"/>
    <col min="10755" max="10755" width="40.6640625" customWidth="1"/>
    <col min="10756" max="10758" width="17.6640625" customWidth="1"/>
    <col min="10759" max="10759" width="9.88671875" bestFit="1" customWidth="1"/>
    <col min="10760" max="10760" width="11.44140625" customWidth="1"/>
    <col min="11010" max="11010" width="10.6640625" customWidth="1"/>
    <col min="11011" max="11011" width="40.6640625" customWidth="1"/>
    <col min="11012" max="11014" width="17.6640625" customWidth="1"/>
    <col min="11015" max="11015" width="9.88671875" bestFit="1" customWidth="1"/>
    <col min="11016" max="11016" width="11.44140625" customWidth="1"/>
    <col min="11266" max="11266" width="10.6640625" customWidth="1"/>
    <col min="11267" max="11267" width="40.6640625" customWidth="1"/>
    <col min="11268" max="11270" width="17.6640625" customWidth="1"/>
    <col min="11271" max="11271" width="9.88671875" bestFit="1" customWidth="1"/>
    <col min="11272" max="11272" width="11.44140625" customWidth="1"/>
    <col min="11522" max="11522" width="10.6640625" customWidth="1"/>
    <col min="11523" max="11523" width="40.6640625" customWidth="1"/>
    <col min="11524" max="11526" width="17.6640625" customWidth="1"/>
    <col min="11527" max="11527" width="9.88671875" bestFit="1" customWidth="1"/>
    <col min="11528" max="11528" width="11.44140625" customWidth="1"/>
    <col min="11778" max="11778" width="10.6640625" customWidth="1"/>
    <col min="11779" max="11779" width="40.6640625" customWidth="1"/>
    <col min="11780" max="11782" width="17.6640625" customWidth="1"/>
    <col min="11783" max="11783" width="9.88671875" bestFit="1" customWidth="1"/>
    <col min="11784" max="11784" width="11.44140625" customWidth="1"/>
    <col min="12034" max="12034" width="10.6640625" customWidth="1"/>
    <col min="12035" max="12035" width="40.6640625" customWidth="1"/>
    <col min="12036" max="12038" width="17.6640625" customWidth="1"/>
    <col min="12039" max="12039" width="9.88671875" bestFit="1" customWidth="1"/>
    <col min="12040" max="12040" width="11.44140625" customWidth="1"/>
    <col min="12290" max="12290" width="10.6640625" customWidth="1"/>
    <col min="12291" max="12291" width="40.6640625" customWidth="1"/>
    <col min="12292" max="12294" width="17.6640625" customWidth="1"/>
    <col min="12295" max="12295" width="9.88671875" bestFit="1" customWidth="1"/>
    <col min="12296" max="12296" width="11.44140625" customWidth="1"/>
    <col min="12546" max="12546" width="10.6640625" customWidth="1"/>
    <col min="12547" max="12547" width="40.6640625" customWidth="1"/>
    <col min="12548" max="12550" width="17.6640625" customWidth="1"/>
    <col min="12551" max="12551" width="9.88671875" bestFit="1" customWidth="1"/>
    <col min="12552" max="12552" width="11.44140625" customWidth="1"/>
    <col min="12802" max="12802" width="10.6640625" customWidth="1"/>
    <col min="12803" max="12803" width="40.6640625" customWidth="1"/>
    <col min="12804" max="12806" width="17.6640625" customWidth="1"/>
    <col min="12807" max="12807" width="9.88671875" bestFit="1" customWidth="1"/>
    <col min="12808" max="12808" width="11.44140625" customWidth="1"/>
    <col min="13058" max="13058" width="10.6640625" customWidth="1"/>
    <col min="13059" max="13059" width="40.6640625" customWidth="1"/>
    <col min="13060" max="13062" width="17.6640625" customWidth="1"/>
    <col min="13063" max="13063" width="9.88671875" bestFit="1" customWidth="1"/>
    <col min="13064" max="13064" width="11.44140625" customWidth="1"/>
    <col min="13314" max="13314" width="10.6640625" customWidth="1"/>
    <col min="13315" max="13315" width="40.6640625" customWidth="1"/>
    <col min="13316" max="13318" width="17.6640625" customWidth="1"/>
    <col min="13319" max="13319" width="9.88671875" bestFit="1" customWidth="1"/>
    <col min="13320" max="13320" width="11.44140625" customWidth="1"/>
    <col min="13570" max="13570" width="10.6640625" customWidth="1"/>
    <col min="13571" max="13571" width="40.6640625" customWidth="1"/>
    <col min="13572" max="13574" width="17.6640625" customWidth="1"/>
    <col min="13575" max="13575" width="9.88671875" bestFit="1" customWidth="1"/>
    <col min="13576" max="13576" width="11.44140625" customWidth="1"/>
    <col min="13826" max="13826" width="10.6640625" customWidth="1"/>
    <col min="13827" max="13827" width="40.6640625" customWidth="1"/>
    <col min="13828" max="13830" width="17.6640625" customWidth="1"/>
    <col min="13831" max="13831" width="9.88671875" bestFit="1" customWidth="1"/>
    <col min="13832" max="13832" width="11.44140625" customWidth="1"/>
    <col min="14082" max="14082" width="10.6640625" customWidth="1"/>
    <col min="14083" max="14083" width="40.6640625" customWidth="1"/>
    <col min="14084" max="14086" width="17.6640625" customWidth="1"/>
    <col min="14087" max="14087" width="9.88671875" bestFit="1" customWidth="1"/>
    <col min="14088" max="14088" width="11.44140625" customWidth="1"/>
    <col min="14338" max="14338" width="10.6640625" customWidth="1"/>
    <col min="14339" max="14339" width="40.6640625" customWidth="1"/>
    <col min="14340" max="14342" width="17.6640625" customWidth="1"/>
    <col min="14343" max="14343" width="9.88671875" bestFit="1" customWidth="1"/>
    <col min="14344" max="14344" width="11.44140625" customWidth="1"/>
    <col min="14594" max="14594" width="10.6640625" customWidth="1"/>
    <col min="14595" max="14595" width="40.6640625" customWidth="1"/>
    <col min="14596" max="14598" width="17.6640625" customWidth="1"/>
    <col min="14599" max="14599" width="9.88671875" bestFit="1" customWidth="1"/>
    <col min="14600" max="14600" width="11.44140625" customWidth="1"/>
    <col min="14850" max="14850" width="10.6640625" customWidth="1"/>
    <col min="14851" max="14851" width="40.6640625" customWidth="1"/>
    <col min="14852" max="14854" width="17.6640625" customWidth="1"/>
    <col min="14855" max="14855" width="9.88671875" bestFit="1" customWidth="1"/>
    <col min="14856" max="14856" width="11.44140625" customWidth="1"/>
    <col min="15106" max="15106" width="10.6640625" customWidth="1"/>
    <col min="15107" max="15107" width="40.6640625" customWidth="1"/>
    <col min="15108" max="15110" width="17.6640625" customWidth="1"/>
    <col min="15111" max="15111" width="9.88671875" bestFit="1" customWidth="1"/>
    <col min="15112" max="15112" width="11.44140625" customWidth="1"/>
    <col min="15362" max="15362" width="10.6640625" customWidth="1"/>
    <col min="15363" max="15363" width="40.6640625" customWidth="1"/>
    <col min="15364" max="15366" width="17.6640625" customWidth="1"/>
    <col min="15367" max="15367" width="9.88671875" bestFit="1" customWidth="1"/>
    <col min="15368" max="15368" width="11.44140625" customWidth="1"/>
    <col min="15618" max="15618" width="10.6640625" customWidth="1"/>
    <col min="15619" max="15619" width="40.6640625" customWidth="1"/>
    <col min="15620" max="15622" width="17.6640625" customWidth="1"/>
    <col min="15623" max="15623" width="9.88671875" bestFit="1" customWidth="1"/>
    <col min="15624" max="15624" width="11.44140625" customWidth="1"/>
    <col min="15874" max="15874" width="10.6640625" customWidth="1"/>
    <col min="15875" max="15875" width="40.6640625" customWidth="1"/>
    <col min="15876" max="15878" width="17.6640625" customWidth="1"/>
    <col min="15879" max="15879" width="9.88671875" bestFit="1" customWidth="1"/>
    <col min="15880" max="15880" width="11.44140625" customWidth="1"/>
    <col min="16130" max="16130" width="10.6640625" customWidth="1"/>
    <col min="16131" max="16131" width="40.6640625" customWidth="1"/>
    <col min="16132" max="16134" width="17.6640625" customWidth="1"/>
    <col min="16135" max="16135" width="9.88671875" bestFit="1" customWidth="1"/>
    <col min="16136" max="16136" width="11.44140625" customWidth="1"/>
  </cols>
  <sheetData>
    <row r="1" spans="1:11" x14ac:dyDescent="0.3">
      <c r="A1" s="256" t="s">
        <v>260</v>
      </c>
      <c r="B1" s="256"/>
      <c r="C1" s="256"/>
      <c r="D1" s="256"/>
      <c r="E1" s="256"/>
      <c r="F1" s="256"/>
      <c r="G1" s="256"/>
    </row>
    <row r="2" spans="1:11" ht="15" customHeight="1" x14ac:dyDescent="0.3">
      <c r="A2" s="257" t="s">
        <v>252</v>
      </c>
      <c r="B2" s="257"/>
      <c r="C2" s="257"/>
      <c r="D2" s="257"/>
      <c r="E2" s="257"/>
      <c r="F2" s="257"/>
      <c r="G2" s="257"/>
      <c r="H2" s="22"/>
    </row>
    <row r="3" spans="1:11" ht="15" thickBot="1" x14ac:dyDescent="0.35">
      <c r="F3" s="1"/>
      <c r="G3" s="1" t="s">
        <v>170</v>
      </c>
    </row>
    <row r="4" spans="1:11" s="21" customFormat="1" ht="29.4" thickBot="1" x14ac:dyDescent="0.35">
      <c r="B4" s="110" t="s">
        <v>109</v>
      </c>
      <c r="C4" s="111" t="s">
        <v>110</v>
      </c>
      <c r="D4" s="131" t="s">
        <v>217</v>
      </c>
      <c r="E4" s="132" t="s">
        <v>218</v>
      </c>
      <c r="F4" s="132" t="s">
        <v>219</v>
      </c>
      <c r="G4" s="112" t="s">
        <v>166</v>
      </c>
    </row>
    <row r="5" spans="1:11" s="3" customFormat="1" x14ac:dyDescent="0.3">
      <c r="B5" s="92" t="s">
        <v>111</v>
      </c>
      <c r="C5" s="32" t="s">
        <v>112</v>
      </c>
      <c r="D5" s="108">
        <f>SUM('7.sz. mell.'!D5,'8.sz. mell.'!D5,'9.sz. mell.'!D6,'10.sz. mell.'!D6)</f>
        <v>736048000</v>
      </c>
      <c r="E5" s="108">
        <f>SUM('7.sz. mell.'!E5,'8.sz. mell.'!E5,'9.sz. mell.'!E6,'10.sz. mell.'!E6)</f>
        <v>731998911</v>
      </c>
      <c r="F5" s="108">
        <f>SUM('7.sz. mell.'!F5,'8.sz. mell.'!F5,'9.sz. mell.'!F6,'10.sz. mell.'!F6)</f>
        <v>729457132</v>
      </c>
      <c r="G5" s="55">
        <f>F5/E5</f>
        <v>0.99652761915106181</v>
      </c>
    </row>
    <row r="6" spans="1:11" s="3" customFormat="1" x14ac:dyDescent="0.3">
      <c r="B6" s="93" t="s">
        <v>113</v>
      </c>
      <c r="C6" s="29" t="s">
        <v>114</v>
      </c>
      <c r="D6" s="45">
        <f>SUM('7.sz. mell.'!D6,'8.sz. mell.'!D6,'9.sz. mell.'!D7,'10.sz. mell.'!D7)</f>
        <v>153579360</v>
      </c>
      <c r="E6" s="2">
        <f>SUM('7.sz. mell.'!E6,'8.sz. mell.'!E6,'9.sz. mell.'!E7,'10.sz. mell.'!E7)</f>
        <v>145604593</v>
      </c>
      <c r="F6" s="2">
        <f>SUM('7.sz. mell.'!F6,'8.sz. mell.'!F6,'9.sz. mell.'!F7,'10.sz. mell.'!F7)</f>
        <v>141164776</v>
      </c>
      <c r="G6" s="54">
        <f t="shared" ref="G6:G11" si="0">F6/E6</f>
        <v>0.96950771326286389</v>
      </c>
    </row>
    <row r="7" spans="1:11" x14ac:dyDescent="0.3">
      <c r="B7" s="93" t="s">
        <v>115</v>
      </c>
      <c r="C7" s="29" t="s">
        <v>116</v>
      </c>
      <c r="D7" s="45">
        <f>SUM('7.sz. mell.'!D7,'8.sz. mell.'!D7,'9.sz. mell.'!D8,'10.sz. mell.'!D8)</f>
        <v>478199910</v>
      </c>
      <c r="E7" s="2">
        <f>SUM('7.sz. mell.'!E7,'8.sz. mell.'!E7,'9.sz. mell.'!E8,'10.sz. mell.'!E8)</f>
        <v>598968298</v>
      </c>
      <c r="F7" s="2">
        <f>SUM('7.sz. mell.'!F7,'8.sz. mell.'!F7,'9.sz. mell.'!F8,'10.sz. mell.'!F8)</f>
        <v>576541435</v>
      </c>
      <c r="G7" s="54">
        <f t="shared" si="0"/>
        <v>0.9625575125179664</v>
      </c>
    </row>
    <row r="8" spans="1:11" x14ac:dyDescent="0.3">
      <c r="B8" s="93" t="s">
        <v>117</v>
      </c>
      <c r="C8" s="29" t="s">
        <v>118</v>
      </c>
      <c r="D8" s="45">
        <f>SUM('7.sz. mell.'!D8)</f>
        <v>37700000</v>
      </c>
      <c r="E8" s="2">
        <f>SUM('7.sz. mell.'!E8)</f>
        <v>31477957</v>
      </c>
      <c r="F8" s="2">
        <f>SUM('7.sz. mell.'!F8)</f>
        <v>27917362</v>
      </c>
      <c r="G8" s="54">
        <f t="shared" si="0"/>
        <v>0.88688608349010711</v>
      </c>
    </row>
    <row r="9" spans="1:11" x14ac:dyDescent="0.3">
      <c r="B9" s="93" t="s">
        <v>119</v>
      </c>
      <c r="C9" s="29" t="s">
        <v>120</v>
      </c>
      <c r="D9" s="45">
        <f>SUM('7.sz. mell.'!D9)</f>
        <v>371282234</v>
      </c>
      <c r="E9" s="2">
        <f>SUM('7.sz. mell.'!E9)</f>
        <v>432312472</v>
      </c>
      <c r="F9" s="2">
        <f>SUM('7.sz. mell.'!F9)</f>
        <v>351098048</v>
      </c>
      <c r="G9" s="54">
        <f t="shared" si="0"/>
        <v>0.8121395304089214</v>
      </c>
    </row>
    <row r="10" spans="1:11" x14ac:dyDescent="0.3">
      <c r="B10" s="93" t="s">
        <v>121</v>
      </c>
      <c r="C10" s="29" t="s">
        <v>122</v>
      </c>
      <c r="D10" s="45">
        <f>SUM('7.sz. mell.'!D10,'8.sz. mell.'!D9,'9.sz. mell.'!D9,'10.sz. mell.'!D9)</f>
        <v>1114646607</v>
      </c>
      <c r="E10" s="2">
        <f>SUM('7.sz. mell.'!E10,'8.sz. mell.'!E9,'9.sz. mell.'!E9,'10.sz. mell.'!E9)</f>
        <v>986278692</v>
      </c>
      <c r="F10" s="2">
        <f>SUM('7.sz. mell.'!F10,'8.sz. mell.'!F9,'9.sz. mell.'!F9,'10.sz. mell.'!F9)</f>
        <v>500355766</v>
      </c>
      <c r="G10" s="54">
        <f t="shared" si="0"/>
        <v>0.507316816289893</v>
      </c>
      <c r="I10" s="26"/>
      <c r="J10" s="26"/>
      <c r="K10" s="26"/>
    </row>
    <row r="11" spans="1:11" x14ac:dyDescent="0.3">
      <c r="B11" s="93" t="s">
        <v>123</v>
      </c>
      <c r="C11" s="29" t="s">
        <v>124</v>
      </c>
      <c r="D11" s="45">
        <f>SUM('7.sz. mell.'!D11)</f>
        <v>15000000</v>
      </c>
      <c r="E11" s="2">
        <f>SUM('7.sz. mell.'!E11)</f>
        <v>193143247</v>
      </c>
      <c r="F11" s="2">
        <f>SUM('7.sz. mell.'!F11)</f>
        <v>187109323</v>
      </c>
      <c r="G11" s="54">
        <f t="shared" si="0"/>
        <v>0.96875933228977973</v>
      </c>
      <c r="H11" s="26"/>
    </row>
    <row r="12" spans="1:11" x14ac:dyDescent="0.3">
      <c r="B12" s="93" t="s">
        <v>125</v>
      </c>
      <c r="C12" s="29" t="s">
        <v>126</v>
      </c>
      <c r="D12" s="45">
        <f>SUM('7.sz. mell.'!D12)</f>
        <v>43950000</v>
      </c>
      <c r="E12" s="2">
        <f>SUM('7.sz. mell.'!E12)</f>
        <v>46547414</v>
      </c>
      <c r="F12" s="2">
        <f>SUM('7.sz. mell.'!F12)</f>
        <v>7447414</v>
      </c>
      <c r="G12" s="54">
        <f>F12/E12</f>
        <v>0.1599962996870245</v>
      </c>
      <c r="H12" s="26"/>
    </row>
    <row r="13" spans="1:11" ht="15" thickBot="1" x14ac:dyDescent="0.35">
      <c r="B13" s="106" t="s">
        <v>127</v>
      </c>
      <c r="C13" s="37" t="s">
        <v>128</v>
      </c>
      <c r="D13" s="46">
        <v>0</v>
      </c>
      <c r="E13" s="46">
        <v>10233076</v>
      </c>
      <c r="F13" s="46">
        <v>10233076</v>
      </c>
      <c r="G13" s="54">
        <f>F13/E13</f>
        <v>1</v>
      </c>
    </row>
    <row r="14" spans="1:11" ht="15" thickBot="1" x14ac:dyDescent="0.35">
      <c r="B14" s="107" t="s">
        <v>129</v>
      </c>
      <c r="C14" s="109" t="s">
        <v>130</v>
      </c>
      <c r="D14" s="47">
        <f>SUM(D5:D13)</f>
        <v>2950406111</v>
      </c>
      <c r="E14" s="47">
        <f>SUM(E5:E13)</f>
        <v>3176564660</v>
      </c>
      <c r="F14" s="44">
        <f>SUM(F5:F13)</f>
        <v>2531324332</v>
      </c>
      <c r="G14" s="81">
        <f>F14/E14</f>
        <v>0.79687480122000731</v>
      </c>
    </row>
    <row r="15" spans="1:11" x14ac:dyDescent="0.3">
      <c r="B15" s="92" t="s">
        <v>131</v>
      </c>
      <c r="C15" s="32" t="s">
        <v>132</v>
      </c>
      <c r="D15" s="108">
        <f>'7.sz. mell.'!D15+'8.sz. mell.'!D12+'9.sz. mell.'!D11+'10.sz. mell.'!D11</f>
        <v>424654763</v>
      </c>
      <c r="E15" s="108">
        <f>'7.sz. mell.'!E15+'8.sz. mell.'!E12+'9.sz. mell.'!E11+'10.sz. mell.'!E11</f>
        <v>513119383</v>
      </c>
      <c r="F15" s="108">
        <f>'7.sz. mell.'!F15+'8.sz. mell.'!F12+'9.sz. mell.'!F11+'10.sz. mell.'!F11</f>
        <v>513609323</v>
      </c>
      <c r="G15" s="55">
        <f>SUM(F15/E15)</f>
        <v>1.000954826530106</v>
      </c>
    </row>
    <row r="16" spans="1:11" x14ac:dyDescent="0.3">
      <c r="B16" s="93" t="s">
        <v>133</v>
      </c>
      <c r="C16" s="29" t="s">
        <v>134</v>
      </c>
      <c r="D16" s="45">
        <f>SUM('7.sz. mell.'!D16)</f>
        <v>251500000</v>
      </c>
      <c r="E16" s="2">
        <f>'7.sz. mell.'!E16</f>
        <v>377387672</v>
      </c>
      <c r="F16" s="2">
        <f>'7.sz. mell.'!F16</f>
        <v>377387672</v>
      </c>
      <c r="G16" s="55">
        <f t="shared" ref="G16:G21" si="1">SUM(F16/E16)</f>
        <v>1</v>
      </c>
    </row>
    <row r="17" spans="2:7" x14ac:dyDescent="0.3">
      <c r="B17" s="93" t="s">
        <v>135</v>
      </c>
      <c r="C17" s="29" t="s">
        <v>136</v>
      </c>
      <c r="D17" s="45">
        <f>SUM('7.sz. mell.'!D17)</f>
        <v>1248800000</v>
      </c>
      <c r="E17" s="2">
        <f>'7.sz. mell.'!E17</f>
        <v>1248800000</v>
      </c>
      <c r="F17" s="2">
        <f>'7.sz. mell.'!F17</f>
        <v>1625312929</v>
      </c>
      <c r="G17" s="55">
        <f t="shared" si="1"/>
        <v>1.3014997829916719</v>
      </c>
    </row>
    <row r="18" spans="2:7" x14ac:dyDescent="0.3">
      <c r="B18" s="93" t="s">
        <v>137</v>
      </c>
      <c r="C18" s="29" t="s">
        <v>138</v>
      </c>
      <c r="D18" s="45">
        <f>'7.sz. mell.'!D18+'8.sz. mell.'!D13+'9.sz. mell.'!D12+'10.sz. mell.'!D12</f>
        <v>144530000</v>
      </c>
      <c r="E18" s="45">
        <f>'7.sz. mell.'!E18+'8.sz. mell.'!E13+'9.sz. mell.'!E12+'10.sz. mell.'!E12</f>
        <v>155180059</v>
      </c>
      <c r="F18" s="45">
        <f>'7.sz. mell.'!F18+'8.sz. mell.'!F13+'9.sz. mell.'!F12+'10.sz. mell.'!F12</f>
        <v>137891708</v>
      </c>
      <c r="G18" s="55">
        <f t="shared" si="1"/>
        <v>0.88859167143376327</v>
      </c>
    </row>
    <row r="19" spans="2:7" x14ac:dyDescent="0.3">
      <c r="B19" s="93" t="s">
        <v>200</v>
      </c>
      <c r="C19" s="29" t="s">
        <v>201</v>
      </c>
      <c r="D19" s="45">
        <f>'7.sz. mell.'!D20+'8.sz. mell.'!D14+'9.sz. mell.'!D13+'10.sz. mell.'!D13</f>
        <v>600000</v>
      </c>
      <c r="E19" s="45">
        <f>'7.sz. mell.'!E20+'8.sz. mell.'!E14+'9.sz. mell.'!E13+'10.sz. mell.'!E13</f>
        <v>1030040</v>
      </c>
      <c r="F19" s="45">
        <f>'7.sz. mell.'!F20+'8.sz. mell.'!F14+'9.sz. mell.'!F13+'10.sz. mell.'!F13</f>
        <v>4560040</v>
      </c>
      <c r="G19" s="55">
        <f t="shared" si="1"/>
        <v>4.4270513766455668</v>
      </c>
    </row>
    <row r="20" spans="2:7" x14ac:dyDescent="0.3">
      <c r="B20" s="93" t="s">
        <v>139</v>
      </c>
      <c r="C20" s="29" t="s">
        <v>140</v>
      </c>
      <c r="D20" s="45">
        <f>SUM('7.sz. mell.'!D21)</f>
        <v>0</v>
      </c>
      <c r="E20" s="2">
        <f>'7.sz. mell.'!E21</f>
        <v>0</v>
      </c>
      <c r="F20" s="2">
        <f>'7.sz. mell.'!F21</f>
        <v>3949524</v>
      </c>
      <c r="G20" s="55">
        <v>1</v>
      </c>
    </row>
    <row r="21" spans="2:7" ht="15" thickBot="1" x14ac:dyDescent="0.35">
      <c r="B21" s="106" t="s">
        <v>141</v>
      </c>
      <c r="C21" s="37" t="s">
        <v>142</v>
      </c>
      <c r="D21" s="46">
        <f>'7.sz. mell.'!D22+951969+464093+215679</f>
        <v>880321348</v>
      </c>
      <c r="E21" s="46">
        <f>'7.sz. mell.'!E22+1631741</f>
        <v>881047506</v>
      </c>
      <c r="F21" s="46">
        <f>'7.sz. mell.'!F22+'8.sz. mell.'!F15+'9.sz. mell.'!F14+'10.sz. mell.'!F14-'7.sz. mell.'!F13+E13</f>
        <v>898451069</v>
      </c>
      <c r="G21" s="55">
        <f t="shared" si="1"/>
        <v>1.0197532628847825</v>
      </c>
    </row>
    <row r="22" spans="2:7" ht="15" thickBot="1" x14ac:dyDescent="0.35">
      <c r="B22" s="107" t="s">
        <v>129</v>
      </c>
      <c r="C22" s="109" t="s">
        <v>143</v>
      </c>
      <c r="D22" s="47">
        <f>SUM(D15:D21)</f>
        <v>2950406111</v>
      </c>
      <c r="E22" s="47">
        <f>SUM(E15:E21)</f>
        <v>3176564660</v>
      </c>
      <c r="F22" s="44">
        <f>SUM(F15:F21)</f>
        <v>3561162265</v>
      </c>
      <c r="G22" s="81">
        <f>F22/E22</f>
        <v>1.1210734381840035</v>
      </c>
    </row>
    <row r="23" spans="2:7" x14ac:dyDescent="0.3">
      <c r="E23" s="26"/>
      <c r="F23" s="26"/>
    </row>
    <row r="24" spans="2:7" x14ac:dyDescent="0.3">
      <c r="F24" s="26"/>
      <c r="G24" s="26"/>
    </row>
    <row r="25" spans="2:7" x14ac:dyDescent="0.3">
      <c r="E25" s="26"/>
    </row>
    <row r="27" spans="2:7" x14ac:dyDescent="0.3">
      <c r="E27" s="26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9"/>
  <sheetViews>
    <sheetView tabSelected="1" workbookViewId="0">
      <selection activeCell="J19" sqref="J19"/>
    </sheetView>
  </sheetViews>
  <sheetFormatPr defaultRowHeight="14.4" x14ac:dyDescent="0.3"/>
  <cols>
    <col min="2" max="2" width="6.5546875" bestFit="1" customWidth="1"/>
    <col min="3" max="3" width="38.88671875" bestFit="1" customWidth="1"/>
    <col min="4" max="4" width="12.109375" customWidth="1"/>
    <col min="5" max="5" width="14.109375" customWidth="1"/>
    <col min="6" max="6" width="10.88671875" bestFit="1" customWidth="1"/>
    <col min="7" max="7" width="9.44140625" bestFit="1" customWidth="1"/>
  </cols>
  <sheetData>
    <row r="1" spans="1:15" x14ac:dyDescent="0.3">
      <c r="A1" s="3"/>
      <c r="B1" s="256" t="s">
        <v>259</v>
      </c>
      <c r="C1" s="256"/>
      <c r="D1" s="256"/>
      <c r="E1" s="256"/>
      <c r="F1" s="256"/>
      <c r="G1" s="256"/>
    </row>
    <row r="2" spans="1:15" x14ac:dyDescent="0.3">
      <c r="A2" s="3"/>
      <c r="B2" s="256" t="s">
        <v>258</v>
      </c>
      <c r="C2" s="256"/>
      <c r="D2" s="256"/>
      <c r="E2" s="256"/>
      <c r="F2" s="256"/>
      <c r="G2" s="256"/>
    </row>
    <row r="3" spans="1:15" x14ac:dyDescent="0.3">
      <c r="E3" s="1"/>
      <c r="O3" s="1"/>
    </row>
    <row r="4" spans="1:15" ht="15" thickBot="1" x14ac:dyDescent="0.35">
      <c r="B4" s="27"/>
      <c r="D4" s="1"/>
      <c r="E4" s="1"/>
      <c r="F4" s="1"/>
      <c r="G4" s="1" t="s">
        <v>204</v>
      </c>
    </row>
    <row r="5" spans="1:15" ht="43.8" thickBot="1" x14ac:dyDescent="0.35">
      <c r="B5" s="95" t="s">
        <v>109</v>
      </c>
      <c r="C5" s="35" t="s">
        <v>110</v>
      </c>
      <c r="D5" s="131" t="s">
        <v>217</v>
      </c>
      <c r="E5" s="132" t="s">
        <v>218</v>
      </c>
      <c r="F5" s="132" t="s">
        <v>219</v>
      </c>
      <c r="G5" s="35" t="s">
        <v>166</v>
      </c>
    </row>
    <row r="6" spans="1:15" x14ac:dyDescent="0.3">
      <c r="B6" s="92" t="s">
        <v>111</v>
      </c>
      <c r="C6" s="32" t="s">
        <v>112</v>
      </c>
      <c r="D6" s="99">
        <v>12680000</v>
      </c>
      <c r="E6" s="48">
        <v>12607296</v>
      </c>
      <c r="F6" s="48">
        <v>12469179</v>
      </c>
      <c r="G6" s="55">
        <f>F6/E6</f>
        <v>0.98904467698703991</v>
      </c>
    </row>
    <row r="7" spans="1:15" x14ac:dyDescent="0.3">
      <c r="B7" s="93" t="s">
        <v>113</v>
      </c>
      <c r="C7" s="29" t="s">
        <v>114</v>
      </c>
      <c r="D7" s="100">
        <v>2622600</v>
      </c>
      <c r="E7" s="28">
        <v>2622600</v>
      </c>
      <c r="F7" s="28">
        <v>2534163</v>
      </c>
      <c r="G7" s="54">
        <f>F7/E7</f>
        <v>0.96627888355067493</v>
      </c>
    </row>
    <row r="8" spans="1:15" x14ac:dyDescent="0.3">
      <c r="B8" s="93" t="s">
        <v>115</v>
      </c>
      <c r="C8" s="29" t="s">
        <v>116</v>
      </c>
      <c r="D8" s="100">
        <v>2985750</v>
      </c>
      <c r="E8" s="28">
        <v>3603123</v>
      </c>
      <c r="F8" s="28">
        <v>3603123</v>
      </c>
      <c r="G8" s="54">
        <f>F8/E8</f>
        <v>1</v>
      </c>
    </row>
    <row r="9" spans="1:15" ht="15" thickBot="1" x14ac:dyDescent="0.35">
      <c r="B9" s="96" t="s">
        <v>121</v>
      </c>
      <c r="C9" s="51" t="s">
        <v>122</v>
      </c>
      <c r="D9" s="101">
        <v>4270000</v>
      </c>
      <c r="E9" s="50">
        <v>4591770</v>
      </c>
      <c r="F9" s="50">
        <v>4591770</v>
      </c>
      <c r="G9" s="54">
        <f>F9/E9</f>
        <v>1</v>
      </c>
    </row>
    <row r="10" spans="1:15" ht="15" thickBot="1" x14ac:dyDescent="0.35">
      <c r="B10" s="97" t="s">
        <v>129</v>
      </c>
      <c r="C10" s="40" t="s">
        <v>130</v>
      </c>
      <c r="D10" s="102">
        <f>SUM(D6:D9)</f>
        <v>22558350</v>
      </c>
      <c r="E10" s="63">
        <f>SUM(E6:E9)</f>
        <v>23424789</v>
      </c>
      <c r="F10" s="63">
        <f>SUM(F6:F9)</f>
        <v>23198235</v>
      </c>
      <c r="G10" s="64">
        <f>F10/E10</f>
        <v>0.99032845077067722</v>
      </c>
    </row>
    <row r="11" spans="1:15" x14ac:dyDescent="0.3">
      <c r="B11" s="92" t="s">
        <v>131</v>
      </c>
      <c r="C11" s="32" t="s">
        <v>132</v>
      </c>
      <c r="D11" s="99">
        <v>0</v>
      </c>
      <c r="E11" s="68">
        <v>0</v>
      </c>
      <c r="F11" s="69">
        <v>0</v>
      </c>
      <c r="G11" s="67"/>
    </row>
    <row r="12" spans="1:15" x14ac:dyDescent="0.3">
      <c r="B12" s="93" t="s">
        <v>137</v>
      </c>
      <c r="C12" s="29" t="s">
        <v>138</v>
      </c>
      <c r="D12" s="100">
        <v>220000</v>
      </c>
      <c r="E12" s="65">
        <v>280214</v>
      </c>
      <c r="F12" s="66">
        <v>280214</v>
      </c>
      <c r="G12" s="67">
        <f>F12/E12</f>
        <v>1</v>
      </c>
    </row>
    <row r="13" spans="1:15" x14ac:dyDescent="0.3">
      <c r="B13" s="93" t="s">
        <v>148</v>
      </c>
      <c r="C13" s="29" t="s">
        <v>149</v>
      </c>
      <c r="D13" s="100">
        <v>0</v>
      </c>
      <c r="E13" s="48">
        <v>600000</v>
      </c>
      <c r="F13" s="48">
        <v>600000</v>
      </c>
      <c r="G13" s="55"/>
    </row>
    <row r="14" spans="1:15" ht="15" thickBot="1" x14ac:dyDescent="0.35">
      <c r="B14" s="96" t="s">
        <v>141</v>
      </c>
      <c r="C14" s="51" t="s">
        <v>142</v>
      </c>
      <c r="D14" s="101">
        <v>22338350</v>
      </c>
      <c r="E14" s="50">
        <v>22544575</v>
      </c>
      <c r="F14" s="50">
        <v>22544575</v>
      </c>
      <c r="G14" s="62">
        <f>F14/E14</f>
        <v>1</v>
      </c>
      <c r="H14" s="26"/>
      <c r="I14" s="26"/>
      <c r="J14" s="26"/>
    </row>
    <row r="15" spans="1:15" ht="15" thickBot="1" x14ac:dyDescent="0.35">
      <c r="B15" s="98" t="s">
        <v>129</v>
      </c>
      <c r="C15" s="104" t="s">
        <v>143</v>
      </c>
      <c r="D15" s="103">
        <f>SUM(D11:D14)</f>
        <v>22558350</v>
      </c>
      <c r="E15" s="49">
        <f>SUM(E11:E14)</f>
        <v>23424789</v>
      </c>
      <c r="F15" s="49">
        <f>SUM(F11:F14)</f>
        <v>23424789</v>
      </c>
      <c r="G15" s="70">
        <f>F15/E15</f>
        <v>1</v>
      </c>
    </row>
    <row r="16" spans="1:15" x14ac:dyDescent="0.3">
      <c r="F16" s="26"/>
    </row>
    <row r="17" spans="4:7" x14ac:dyDescent="0.3">
      <c r="G17" s="26"/>
    </row>
    <row r="19" spans="4:7" x14ac:dyDescent="0.3">
      <c r="D19" s="26"/>
      <c r="E19" s="26"/>
      <c r="F19" s="26"/>
    </row>
  </sheetData>
  <mergeCells count="2">
    <mergeCell ref="B1:G1"/>
    <mergeCell ref="B2:G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60"/>
  <sheetViews>
    <sheetView workbookViewId="0">
      <selection activeCell="B1" sqref="B1:H1"/>
    </sheetView>
  </sheetViews>
  <sheetFormatPr defaultColWidth="6.109375" defaultRowHeight="14.4" x14ac:dyDescent="0.3"/>
  <cols>
    <col min="2" max="2" width="3" bestFit="1" customWidth="1"/>
    <col min="3" max="3" width="45.109375" customWidth="1"/>
    <col min="4" max="4" width="14.109375" customWidth="1"/>
    <col min="5" max="5" width="13.5546875" customWidth="1"/>
    <col min="6" max="6" width="17.88671875" customWidth="1"/>
    <col min="7" max="8" width="15" customWidth="1"/>
    <col min="10" max="10" width="10.88671875" bestFit="1" customWidth="1"/>
  </cols>
  <sheetData>
    <row r="1" spans="1:8" x14ac:dyDescent="0.3">
      <c r="A1" s="138"/>
      <c r="B1" s="258" t="s">
        <v>261</v>
      </c>
      <c r="C1" s="258"/>
      <c r="D1" s="258"/>
      <c r="E1" s="258"/>
      <c r="F1" s="258"/>
      <c r="G1" s="258"/>
      <c r="H1" s="258"/>
    </row>
    <row r="2" spans="1:8" x14ac:dyDescent="0.3">
      <c r="A2" s="138"/>
      <c r="B2" s="258" t="s">
        <v>199</v>
      </c>
      <c r="C2" s="258"/>
      <c r="D2" s="258"/>
      <c r="E2" s="258"/>
      <c r="F2" s="258"/>
      <c r="G2" s="258"/>
      <c r="H2" s="258"/>
    </row>
    <row r="3" spans="1:8" x14ac:dyDescent="0.3">
      <c r="B3" s="4"/>
      <c r="C3" s="4"/>
      <c r="D3" s="4"/>
      <c r="E3" s="4"/>
      <c r="F3" s="4"/>
      <c r="G3" s="4"/>
      <c r="H3" s="4"/>
    </row>
    <row r="4" spans="1:8" x14ac:dyDescent="0.3">
      <c r="B4" s="261" t="s">
        <v>18</v>
      </c>
      <c r="C4" s="261"/>
      <c r="D4" s="261"/>
      <c r="E4" s="261"/>
    </row>
    <row r="5" spans="1:8" ht="15" thickBot="1" x14ac:dyDescent="0.35">
      <c r="B5" s="5"/>
      <c r="C5" s="5"/>
      <c r="D5" s="21"/>
      <c r="E5" s="24"/>
      <c r="F5" s="24"/>
      <c r="G5" s="24"/>
      <c r="H5" s="24" t="s">
        <v>204</v>
      </c>
    </row>
    <row r="6" spans="1:8" ht="15" thickBot="1" x14ac:dyDescent="0.35">
      <c r="B6" s="6"/>
      <c r="C6" s="7" t="s">
        <v>19</v>
      </c>
      <c r="D6" s="7" t="s">
        <v>20</v>
      </c>
      <c r="E6" s="7" t="s">
        <v>21</v>
      </c>
      <c r="F6" s="7" t="s">
        <v>167</v>
      </c>
      <c r="G6" s="7" t="s">
        <v>168</v>
      </c>
      <c r="H6" s="7" t="s">
        <v>169</v>
      </c>
    </row>
    <row r="7" spans="1:8" ht="28.8" x14ac:dyDescent="0.3">
      <c r="B7" s="145">
        <v>1</v>
      </c>
      <c r="C7" s="128" t="s">
        <v>22</v>
      </c>
      <c r="D7" s="129" t="s">
        <v>23</v>
      </c>
      <c r="E7" s="130" t="s">
        <v>217</v>
      </c>
      <c r="F7" s="129" t="s">
        <v>218</v>
      </c>
      <c r="G7" s="129" t="s">
        <v>219</v>
      </c>
      <c r="H7" s="129" t="s">
        <v>166</v>
      </c>
    </row>
    <row r="8" spans="1:8" ht="28.8" x14ac:dyDescent="0.3">
      <c r="B8" s="146">
        <v>2</v>
      </c>
      <c r="C8" s="9" t="s">
        <v>24</v>
      </c>
      <c r="D8" s="72" t="s">
        <v>25</v>
      </c>
      <c r="E8" s="73">
        <v>1986161</v>
      </c>
      <c r="F8" s="10">
        <v>6113627</v>
      </c>
      <c r="G8" s="10">
        <v>6113627</v>
      </c>
      <c r="H8" s="60">
        <f t="shared" ref="H8:H13" si="0">SUM(G8/F8)</f>
        <v>1</v>
      </c>
    </row>
    <row r="9" spans="1:8" ht="28.8" x14ac:dyDescent="0.3">
      <c r="B9" s="146">
        <v>3</v>
      </c>
      <c r="C9" s="9" t="s">
        <v>26</v>
      </c>
      <c r="D9" s="72" t="s">
        <v>27</v>
      </c>
      <c r="E9" s="73">
        <v>281693068</v>
      </c>
      <c r="F9" s="10">
        <v>296842252</v>
      </c>
      <c r="G9" s="10">
        <v>296842252</v>
      </c>
      <c r="H9" s="60">
        <f t="shared" si="0"/>
        <v>1</v>
      </c>
    </row>
    <row r="10" spans="1:8" ht="33" customHeight="1" x14ac:dyDescent="0.3">
      <c r="B10" s="146">
        <v>4</v>
      </c>
      <c r="C10" s="9" t="s">
        <v>28</v>
      </c>
      <c r="D10" s="72" t="s">
        <v>29</v>
      </c>
      <c r="E10" s="73">
        <v>99471264</v>
      </c>
      <c r="F10" s="10">
        <v>125134405</v>
      </c>
      <c r="G10" s="10">
        <v>125134405</v>
      </c>
      <c r="H10" s="60">
        <f t="shared" si="0"/>
        <v>1</v>
      </c>
    </row>
    <row r="11" spans="1:8" ht="28.8" x14ac:dyDescent="0.3">
      <c r="B11" s="146">
        <v>5</v>
      </c>
      <c r="C11" s="9" t="s">
        <v>17</v>
      </c>
      <c r="D11" s="72" t="s">
        <v>30</v>
      </c>
      <c r="E11" s="73">
        <v>14504270</v>
      </c>
      <c r="F11" s="10">
        <v>16656028</v>
      </c>
      <c r="G11" s="10">
        <v>16656028</v>
      </c>
      <c r="H11" s="60">
        <f t="shared" si="0"/>
        <v>1</v>
      </c>
    </row>
    <row r="12" spans="1:8" ht="28.8" x14ac:dyDescent="0.3">
      <c r="B12" s="146">
        <v>6</v>
      </c>
      <c r="C12" s="9" t="s">
        <v>31</v>
      </c>
      <c r="D12" s="72" t="s">
        <v>32</v>
      </c>
      <c r="E12" s="73">
        <v>0</v>
      </c>
      <c r="F12" s="10">
        <v>0</v>
      </c>
      <c r="G12" s="10">
        <v>0</v>
      </c>
      <c r="H12" s="60" t="e">
        <f t="shared" si="0"/>
        <v>#DIV/0!</v>
      </c>
    </row>
    <row r="13" spans="1:8" x14ac:dyDescent="0.3">
      <c r="B13" s="146">
        <v>7</v>
      </c>
      <c r="C13" s="9" t="s">
        <v>33</v>
      </c>
      <c r="D13" s="72" t="s">
        <v>34</v>
      </c>
      <c r="E13" s="73">
        <v>0</v>
      </c>
      <c r="F13" s="10">
        <v>8757664</v>
      </c>
      <c r="G13" s="10">
        <v>8757664</v>
      </c>
      <c r="H13" s="60">
        <f t="shared" si="0"/>
        <v>1</v>
      </c>
    </row>
    <row r="14" spans="1:8" x14ac:dyDescent="0.3">
      <c r="B14" s="146">
        <v>8</v>
      </c>
      <c r="C14" s="11" t="s">
        <v>35</v>
      </c>
      <c r="D14" s="74" t="s">
        <v>36</v>
      </c>
      <c r="E14" s="73">
        <f>SUM(E8:E13)</f>
        <v>397654763</v>
      </c>
      <c r="F14" s="10">
        <f>SUM(F8:F13)</f>
        <v>453503976</v>
      </c>
      <c r="G14" s="10">
        <f>SUM(G8:G13)</f>
        <v>453503976</v>
      </c>
      <c r="H14" s="60">
        <f>G14/F14</f>
        <v>1</v>
      </c>
    </row>
    <row r="15" spans="1:8" x14ac:dyDescent="0.3">
      <c r="B15" s="146">
        <v>9</v>
      </c>
      <c r="C15" s="11" t="s">
        <v>37</v>
      </c>
      <c r="D15" s="74" t="s">
        <v>38</v>
      </c>
      <c r="E15" s="73">
        <v>0</v>
      </c>
      <c r="F15" s="10">
        <v>0</v>
      </c>
      <c r="G15" s="10">
        <v>0</v>
      </c>
      <c r="H15" s="10">
        <v>0</v>
      </c>
    </row>
    <row r="16" spans="1:8" ht="29.25" customHeight="1" x14ac:dyDescent="0.3">
      <c r="B16" s="146">
        <v>10</v>
      </c>
      <c r="C16" s="11" t="s">
        <v>39</v>
      </c>
      <c r="D16" s="74" t="s">
        <v>40</v>
      </c>
      <c r="E16" s="73">
        <v>0</v>
      </c>
      <c r="F16" s="10">
        <v>0</v>
      </c>
      <c r="G16" s="10">
        <v>0</v>
      </c>
      <c r="H16" s="10">
        <v>0</v>
      </c>
    </row>
    <row r="17" spans="2:8" ht="28.8" x14ac:dyDescent="0.3">
      <c r="B17" s="146">
        <v>11</v>
      </c>
      <c r="C17" s="11" t="s">
        <v>41</v>
      </c>
      <c r="D17" s="74" t="s">
        <v>42</v>
      </c>
      <c r="E17" s="73">
        <v>0</v>
      </c>
      <c r="F17" s="10">
        <v>0</v>
      </c>
      <c r="G17" s="10">
        <v>0</v>
      </c>
      <c r="H17" s="10">
        <v>0</v>
      </c>
    </row>
    <row r="18" spans="2:8" ht="28.8" x14ac:dyDescent="0.3">
      <c r="B18" s="146">
        <v>12</v>
      </c>
      <c r="C18" s="11" t="s">
        <v>43</v>
      </c>
      <c r="D18" s="74" t="s">
        <v>44</v>
      </c>
      <c r="E18" s="73">
        <v>0</v>
      </c>
      <c r="F18" s="10">
        <v>0</v>
      </c>
      <c r="G18" s="10">
        <v>0</v>
      </c>
      <c r="H18" s="10">
        <v>0</v>
      </c>
    </row>
    <row r="19" spans="2:8" ht="28.8" x14ac:dyDescent="0.3">
      <c r="B19" s="146">
        <v>13</v>
      </c>
      <c r="C19" s="11" t="s">
        <v>45</v>
      </c>
      <c r="D19" s="74" t="s">
        <v>46</v>
      </c>
      <c r="E19" s="73">
        <v>0</v>
      </c>
      <c r="F19" s="10">
        <v>23638279</v>
      </c>
      <c r="G19" s="10">
        <v>23638279</v>
      </c>
      <c r="H19" s="60">
        <f>G19/F19</f>
        <v>1</v>
      </c>
    </row>
    <row r="20" spans="2:8" ht="29.4" thickBot="1" x14ac:dyDescent="0.35">
      <c r="B20" s="147">
        <v>14</v>
      </c>
      <c r="C20" s="12" t="s">
        <v>47</v>
      </c>
      <c r="D20" s="75" t="s">
        <v>48</v>
      </c>
      <c r="E20" s="76">
        <f>SUM(E14,E19)</f>
        <v>397654763</v>
      </c>
      <c r="F20" s="13">
        <f>SUM(F14,F19)</f>
        <v>477142255</v>
      </c>
      <c r="G20" s="13">
        <f>SUM(G14,G19)</f>
        <v>477142255</v>
      </c>
      <c r="H20" s="61">
        <f>G20/F20</f>
        <v>1</v>
      </c>
    </row>
    <row r="21" spans="2:8" x14ac:dyDescent="0.3">
      <c r="B21" s="14"/>
      <c r="C21" s="15"/>
      <c r="D21" s="16"/>
      <c r="E21" s="17"/>
      <c r="F21" s="17"/>
      <c r="G21" s="17"/>
      <c r="H21" s="17"/>
    </row>
    <row r="22" spans="2:8" x14ac:dyDescent="0.3">
      <c r="B22" s="259" t="s">
        <v>49</v>
      </c>
      <c r="C22" s="259"/>
      <c r="D22" s="259"/>
      <c r="E22" s="259"/>
    </row>
    <row r="23" spans="2:8" ht="15" thickBot="1" x14ac:dyDescent="0.35">
      <c r="B23" s="5"/>
      <c r="C23" s="5"/>
      <c r="D23" s="260"/>
      <c r="E23" s="260"/>
    </row>
    <row r="24" spans="2:8" ht="15" thickBot="1" x14ac:dyDescent="0.35">
      <c r="B24" s="18"/>
      <c r="C24" s="19" t="s">
        <v>19</v>
      </c>
      <c r="D24" s="77" t="s">
        <v>20</v>
      </c>
      <c r="E24" s="6" t="s">
        <v>21</v>
      </c>
      <c r="F24" s="7" t="s">
        <v>167</v>
      </c>
      <c r="G24" s="7" t="s">
        <v>168</v>
      </c>
      <c r="H24" s="7" t="s">
        <v>169</v>
      </c>
    </row>
    <row r="25" spans="2:8" ht="28.8" x14ac:dyDescent="0.3">
      <c r="B25" s="146">
        <v>1</v>
      </c>
      <c r="C25" s="20" t="s">
        <v>22</v>
      </c>
      <c r="D25" s="78" t="s">
        <v>23</v>
      </c>
      <c r="E25" s="130" t="s">
        <v>217</v>
      </c>
      <c r="F25" s="129" t="s">
        <v>218</v>
      </c>
      <c r="G25" s="129" t="s">
        <v>219</v>
      </c>
      <c r="H25" s="8" t="s">
        <v>166</v>
      </c>
    </row>
    <row r="26" spans="2:8" x14ac:dyDescent="0.3">
      <c r="B26" s="146">
        <v>2</v>
      </c>
      <c r="C26" s="11" t="s">
        <v>50</v>
      </c>
      <c r="D26" s="74" t="s">
        <v>51</v>
      </c>
      <c r="E26" s="73">
        <v>0</v>
      </c>
      <c r="F26" s="10">
        <v>57414</v>
      </c>
      <c r="G26" s="10">
        <v>57414</v>
      </c>
      <c r="H26" s="60">
        <f>G26/F26</f>
        <v>1</v>
      </c>
    </row>
    <row r="27" spans="2:8" ht="28.8" x14ac:dyDescent="0.3">
      <c r="B27" s="146">
        <v>3</v>
      </c>
      <c r="C27" s="11" t="s">
        <v>52</v>
      </c>
      <c r="D27" s="74" t="s">
        <v>53</v>
      </c>
      <c r="E27" s="73">
        <v>0</v>
      </c>
      <c r="F27" s="10">
        <v>0</v>
      </c>
      <c r="G27" s="10">
        <v>0</v>
      </c>
      <c r="H27" s="10">
        <v>0</v>
      </c>
    </row>
    <row r="28" spans="2:8" ht="28.8" x14ac:dyDescent="0.3">
      <c r="B28" s="146">
        <v>4</v>
      </c>
      <c r="C28" s="11" t="s">
        <v>54</v>
      </c>
      <c r="D28" s="74" t="s">
        <v>55</v>
      </c>
      <c r="E28" s="73">
        <v>0</v>
      </c>
      <c r="F28" s="10">
        <v>0</v>
      </c>
      <c r="G28" s="10">
        <v>0</v>
      </c>
      <c r="H28" s="10">
        <v>0</v>
      </c>
    </row>
    <row r="29" spans="2:8" ht="28.8" x14ac:dyDescent="0.3">
      <c r="B29" s="146">
        <v>5</v>
      </c>
      <c r="C29" s="11" t="s">
        <v>56</v>
      </c>
      <c r="D29" s="74" t="s">
        <v>57</v>
      </c>
      <c r="E29" s="73">
        <v>0</v>
      </c>
      <c r="F29" s="10">
        <v>0</v>
      </c>
      <c r="G29" s="10">
        <v>0</v>
      </c>
      <c r="H29" s="10">
        <v>0</v>
      </c>
    </row>
    <row r="30" spans="2:8" ht="28.8" x14ac:dyDescent="0.3">
      <c r="B30" s="146">
        <v>6</v>
      </c>
      <c r="C30" s="11" t="s">
        <v>58</v>
      </c>
      <c r="D30" s="74" t="s">
        <v>59</v>
      </c>
      <c r="E30" s="73">
        <v>251500000</v>
      </c>
      <c r="F30" s="10">
        <v>377330258</v>
      </c>
      <c r="G30" s="10">
        <v>377330258</v>
      </c>
      <c r="H30" s="60">
        <f>G30/F30</f>
        <v>1</v>
      </c>
    </row>
    <row r="31" spans="2:8" ht="29.4" thickBot="1" x14ac:dyDescent="0.35">
      <c r="B31" s="147">
        <v>7</v>
      </c>
      <c r="C31" s="12" t="s">
        <v>60</v>
      </c>
      <c r="D31" s="75" t="s">
        <v>61</v>
      </c>
      <c r="E31" s="76">
        <f>SUM(E26:E30)</f>
        <v>251500000</v>
      </c>
      <c r="F31" s="76">
        <f>SUM(F26:F30)</f>
        <v>377387672</v>
      </c>
      <c r="G31" s="76">
        <f>SUM(G26:G30)</f>
        <v>377387672</v>
      </c>
      <c r="H31" s="137">
        <f>G31/F31</f>
        <v>1</v>
      </c>
    </row>
    <row r="32" spans="2:8" x14ac:dyDescent="0.3">
      <c r="B32" s="140"/>
      <c r="C32" s="141"/>
      <c r="D32" s="142"/>
      <c r="E32" s="143"/>
      <c r="F32" s="143"/>
      <c r="G32" s="143"/>
      <c r="H32" s="144"/>
    </row>
    <row r="33" spans="2:8" x14ac:dyDescent="0.3">
      <c r="B33" s="259" t="s">
        <v>62</v>
      </c>
      <c r="C33" s="259"/>
      <c r="D33" s="259"/>
      <c r="E33" s="259"/>
    </row>
    <row r="34" spans="2:8" ht="15" thickBot="1" x14ac:dyDescent="0.35">
      <c r="B34" s="5"/>
      <c r="C34" s="5"/>
      <c r="D34" s="260"/>
      <c r="E34" s="260"/>
    </row>
    <row r="35" spans="2:8" ht="15" thickBot="1" x14ac:dyDescent="0.35">
      <c r="B35" s="18"/>
      <c r="C35" s="19" t="s">
        <v>19</v>
      </c>
      <c r="D35" s="79" t="s">
        <v>20</v>
      </c>
      <c r="E35" s="6" t="s">
        <v>21</v>
      </c>
      <c r="F35" s="7" t="s">
        <v>167</v>
      </c>
      <c r="G35" s="7" t="s">
        <v>168</v>
      </c>
      <c r="H35" s="7" t="s">
        <v>169</v>
      </c>
    </row>
    <row r="36" spans="2:8" ht="28.8" x14ac:dyDescent="0.3">
      <c r="B36" s="146">
        <v>1</v>
      </c>
      <c r="C36" s="20" t="s">
        <v>22</v>
      </c>
      <c r="D36" s="80" t="s">
        <v>23</v>
      </c>
      <c r="E36" s="130" t="s">
        <v>217</v>
      </c>
      <c r="F36" s="129" t="s">
        <v>218</v>
      </c>
      <c r="G36" s="129" t="s">
        <v>219</v>
      </c>
      <c r="H36" s="8" t="s">
        <v>166</v>
      </c>
    </row>
    <row r="37" spans="2:8" x14ac:dyDescent="0.3">
      <c r="B37" s="146">
        <v>2</v>
      </c>
      <c r="C37" s="11" t="s">
        <v>63</v>
      </c>
      <c r="D37" s="74" t="s">
        <v>64</v>
      </c>
      <c r="E37" s="73">
        <v>0</v>
      </c>
      <c r="F37" s="10">
        <v>0</v>
      </c>
      <c r="G37" s="10">
        <v>0</v>
      </c>
      <c r="H37" s="10"/>
    </row>
    <row r="38" spans="2:8" x14ac:dyDescent="0.3">
      <c r="B38" s="146">
        <v>3</v>
      </c>
      <c r="C38" s="11" t="s">
        <v>65</v>
      </c>
      <c r="D38" s="74" t="s">
        <v>66</v>
      </c>
      <c r="E38" s="73">
        <v>0</v>
      </c>
      <c r="F38" s="10">
        <v>0</v>
      </c>
      <c r="G38" s="10">
        <v>0</v>
      </c>
      <c r="H38" s="10"/>
    </row>
    <row r="39" spans="2:8" x14ac:dyDescent="0.3">
      <c r="B39" s="146">
        <v>4</v>
      </c>
      <c r="C39" s="11" t="s">
        <v>67</v>
      </c>
      <c r="D39" s="74" t="s">
        <v>68</v>
      </c>
      <c r="E39" s="73">
        <v>0</v>
      </c>
      <c r="F39" s="10">
        <v>0</v>
      </c>
      <c r="G39" s="10">
        <v>0</v>
      </c>
      <c r="H39" s="10"/>
    </row>
    <row r="40" spans="2:8" x14ac:dyDescent="0.3">
      <c r="B40" s="146">
        <v>5</v>
      </c>
      <c r="C40" s="11" t="s">
        <v>69</v>
      </c>
      <c r="D40" s="74" t="s">
        <v>70</v>
      </c>
      <c r="E40" s="73">
        <v>380000000</v>
      </c>
      <c r="F40" s="10">
        <v>380000000</v>
      </c>
      <c r="G40" s="10">
        <v>405913949</v>
      </c>
      <c r="H40" s="60">
        <f>G40/F40</f>
        <v>1.0681946026315789</v>
      </c>
    </row>
    <row r="41" spans="2:8" x14ac:dyDescent="0.3">
      <c r="B41" s="146">
        <v>6</v>
      </c>
      <c r="C41" s="11" t="s">
        <v>71</v>
      </c>
      <c r="D41" s="74"/>
      <c r="E41" s="73"/>
      <c r="F41" s="10"/>
      <c r="G41" s="10"/>
      <c r="H41" s="60"/>
    </row>
    <row r="42" spans="2:8" x14ac:dyDescent="0.3">
      <c r="B42" s="146">
        <v>7</v>
      </c>
      <c r="C42" s="11" t="s">
        <v>72</v>
      </c>
      <c r="D42" s="74"/>
      <c r="E42" s="73">
        <v>380000000</v>
      </c>
      <c r="F42" s="10">
        <v>380000000</v>
      </c>
      <c r="G42" s="10">
        <v>405913949</v>
      </c>
      <c r="H42" s="60">
        <f>G42/F42</f>
        <v>1.0681946026315789</v>
      </c>
    </row>
    <row r="43" spans="2:8" x14ac:dyDescent="0.3">
      <c r="B43" s="146">
        <v>8</v>
      </c>
      <c r="C43" s="11" t="s">
        <v>73</v>
      </c>
      <c r="D43" s="74"/>
      <c r="E43" s="73">
        <v>0</v>
      </c>
      <c r="F43" s="10">
        <v>0</v>
      </c>
      <c r="G43" s="10">
        <v>0</v>
      </c>
      <c r="H43" s="60"/>
    </row>
    <row r="44" spans="2:8" x14ac:dyDescent="0.3">
      <c r="B44" s="146">
        <v>9</v>
      </c>
      <c r="C44" s="11" t="s">
        <v>74</v>
      </c>
      <c r="D44" s="74"/>
      <c r="E44" s="73">
        <v>0</v>
      </c>
      <c r="F44" s="10">
        <v>0</v>
      </c>
      <c r="G44" s="10">
        <v>0</v>
      </c>
      <c r="H44" s="60"/>
    </row>
    <row r="45" spans="2:8" x14ac:dyDescent="0.3">
      <c r="B45" s="146">
        <v>10</v>
      </c>
      <c r="C45" s="11" t="s">
        <v>75</v>
      </c>
      <c r="D45" s="74"/>
      <c r="E45" s="73">
        <v>0</v>
      </c>
      <c r="F45" s="10">
        <v>0</v>
      </c>
      <c r="G45" s="10">
        <v>0</v>
      </c>
      <c r="H45" s="60"/>
    </row>
    <row r="46" spans="2:8" x14ac:dyDescent="0.3">
      <c r="B46" s="146">
        <v>11</v>
      </c>
      <c r="C46" s="9" t="s">
        <v>76</v>
      </c>
      <c r="D46" s="72" t="s">
        <v>77</v>
      </c>
      <c r="E46" s="73">
        <v>820000000</v>
      </c>
      <c r="F46" s="10">
        <v>820000000</v>
      </c>
      <c r="G46" s="10">
        <v>1178602503</v>
      </c>
      <c r="H46" s="60">
        <f>G46/F46</f>
        <v>1.4373201256097561</v>
      </c>
    </row>
    <row r="47" spans="2:8" x14ac:dyDescent="0.3">
      <c r="B47" s="146">
        <v>12</v>
      </c>
      <c r="C47" s="11" t="s">
        <v>71</v>
      </c>
      <c r="D47" s="74"/>
      <c r="E47" s="73"/>
      <c r="F47" s="10"/>
      <c r="G47" s="10"/>
      <c r="H47" s="60"/>
    </row>
    <row r="48" spans="2:8" ht="28.8" x14ac:dyDescent="0.3">
      <c r="B48" s="146">
        <v>13</v>
      </c>
      <c r="C48" s="11" t="s">
        <v>78</v>
      </c>
      <c r="D48" s="74"/>
      <c r="E48" s="73">
        <v>820000000</v>
      </c>
      <c r="F48" s="10">
        <v>820000000</v>
      </c>
      <c r="G48" s="10">
        <v>1178602503</v>
      </c>
      <c r="H48" s="60">
        <f>G48/F48</f>
        <v>1.4373201256097561</v>
      </c>
    </row>
    <row r="49" spans="2:10" ht="28.8" x14ac:dyDescent="0.3">
      <c r="B49" s="146">
        <v>14</v>
      </c>
      <c r="C49" s="11" t="s">
        <v>79</v>
      </c>
      <c r="D49" s="74"/>
      <c r="E49" s="73">
        <v>0</v>
      </c>
      <c r="F49" s="10">
        <v>0</v>
      </c>
      <c r="G49" s="10">
        <v>0</v>
      </c>
      <c r="H49" s="60"/>
    </row>
    <row r="50" spans="2:10" x14ac:dyDescent="0.3">
      <c r="B50" s="146">
        <v>15</v>
      </c>
      <c r="C50" s="9" t="s">
        <v>80</v>
      </c>
      <c r="D50" s="72" t="s">
        <v>81</v>
      </c>
      <c r="E50" s="73">
        <v>0</v>
      </c>
      <c r="F50" s="10">
        <v>0</v>
      </c>
      <c r="G50" s="10">
        <v>0</v>
      </c>
      <c r="H50" s="60"/>
    </row>
    <row r="51" spans="2:10" x14ac:dyDescent="0.3">
      <c r="B51" s="146">
        <v>16</v>
      </c>
      <c r="C51" s="9" t="s">
        <v>82</v>
      </c>
      <c r="D51" s="72" t="s">
        <v>83</v>
      </c>
      <c r="E51" s="73">
        <v>0</v>
      </c>
      <c r="F51" s="10">
        <v>0</v>
      </c>
      <c r="G51" s="10">
        <v>0</v>
      </c>
      <c r="H51" s="60"/>
    </row>
    <row r="52" spans="2:10" x14ac:dyDescent="0.3">
      <c r="B52" s="146">
        <v>17</v>
      </c>
      <c r="C52" s="9" t="s">
        <v>84</v>
      </c>
      <c r="D52" s="72" t="s">
        <v>85</v>
      </c>
      <c r="E52" s="73">
        <v>40000000</v>
      </c>
      <c r="F52" s="10">
        <v>40000000</v>
      </c>
      <c r="G52" s="10">
        <v>48852524</v>
      </c>
      <c r="H52" s="60">
        <f>G52/F52</f>
        <v>1.2213130999999999</v>
      </c>
    </row>
    <row r="53" spans="2:10" x14ac:dyDescent="0.3">
      <c r="B53" s="146">
        <v>18</v>
      </c>
      <c r="C53" s="9" t="s">
        <v>86</v>
      </c>
      <c r="D53" s="72" t="s">
        <v>87</v>
      </c>
      <c r="E53" s="73">
        <v>0</v>
      </c>
      <c r="F53" s="10">
        <v>0</v>
      </c>
      <c r="G53" s="10">
        <v>0</v>
      </c>
      <c r="H53" s="60"/>
    </row>
    <row r="54" spans="2:10" x14ac:dyDescent="0.3">
      <c r="B54" s="146">
        <v>19</v>
      </c>
      <c r="C54" s="11" t="s">
        <v>71</v>
      </c>
      <c r="D54" s="74"/>
      <c r="E54" s="73"/>
      <c r="F54" s="10"/>
      <c r="G54" s="10"/>
      <c r="H54" s="60"/>
    </row>
    <row r="55" spans="2:10" x14ac:dyDescent="0.3">
      <c r="B55" s="146">
        <v>20</v>
      </c>
      <c r="C55" s="11" t="s">
        <v>88</v>
      </c>
      <c r="D55" s="74"/>
      <c r="E55" s="73">
        <v>0</v>
      </c>
      <c r="F55" s="10">
        <v>0</v>
      </c>
      <c r="G55" s="10">
        <v>0</v>
      </c>
      <c r="H55" s="60"/>
    </row>
    <row r="56" spans="2:10" x14ac:dyDescent="0.3">
      <c r="B56" s="146">
        <v>21</v>
      </c>
      <c r="C56" s="11" t="s">
        <v>89</v>
      </c>
      <c r="D56" s="74" t="s">
        <v>90</v>
      </c>
      <c r="E56" s="73">
        <v>0</v>
      </c>
      <c r="F56" s="73">
        <v>0</v>
      </c>
      <c r="G56" s="73">
        <v>0</v>
      </c>
      <c r="H56" s="60"/>
    </row>
    <row r="57" spans="2:10" x14ac:dyDescent="0.3">
      <c r="B57" s="146">
        <v>22</v>
      </c>
      <c r="C57" s="11" t="s">
        <v>91</v>
      </c>
      <c r="D57" s="74" t="s">
        <v>92</v>
      </c>
      <c r="E57" s="73">
        <v>8800000</v>
      </c>
      <c r="F57" s="10">
        <v>8800000</v>
      </c>
      <c r="G57" s="10">
        <v>7966422</v>
      </c>
      <c r="H57" s="60">
        <f>G57/F57</f>
        <v>0.90527522727272725</v>
      </c>
    </row>
    <row r="58" spans="2:10" ht="15" thickBot="1" x14ac:dyDescent="0.35">
      <c r="B58" s="147">
        <v>23</v>
      </c>
      <c r="C58" s="12" t="s">
        <v>93</v>
      </c>
      <c r="D58" s="75" t="s">
        <v>94</v>
      </c>
      <c r="E58" s="76">
        <f>E40+E46+E52+E57</f>
        <v>1248800000</v>
      </c>
      <c r="F58" s="76">
        <f>F40+F46+F52+F57</f>
        <v>1248800000</v>
      </c>
      <c r="G58" s="76">
        <f>G40+G46+G52+G57</f>
        <v>1641335398</v>
      </c>
      <c r="H58" s="71">
        <f>G58/F58</f>
        <v>1.3143300752722613</v>
      </c>
      <c r="J58" s="26"/>
    </row>
    <row r="60" spans="2:10" x14ac:dyDescent="0.3">
      <c r="G60" s="26"/>
    </row>
  </sheetData>
  <mergeCells count="7">
    <mergeCell ref="B1:H1"/>
    <mergeCell ref="B2:H2"/>
    <mergeCell ref="B33:E33"/>
    <mergeCell ref="D34:E34"/>
    <mergeCell ref="B4:E4"/>
    <mergeCell ref="B22:E22"/>
    <mergeCell ref="D23:E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0"/>
  <sheetViews>
    <sheetView zoomScaleNormal="100" workbookViewId="0">
      <selection activeCell="B1" sqref="B1:D1"/>
    </sheetView>
  </sheetViews>
  <sheetFormatPr defaultColWidth="9.33203125" defaultRowHeight="14.4" x14ac:dyDescent="0.3"/>
  <cols>
    <col min="1" max="1" width="3.5546875" bestFit="1" customWidth="1"/>
    <col min="2" max="2" width="51.5546875" customWidth="1"/>
    <col min="3" max="3" width="19.33203125" bestFit="1" customWidth="1"/>
    <col min="4" max="4" width="19.33203125" customWidth="1"/>
    <col min="5" max="5" width="46.6640625" customWidth="1"/>
    <col min="256" max="256" width="3.5546875" bestFit="1" customWidth="1"/>
    <col min="257" max="257" width="87.109375" customWidth="1"/>
    <col min="258" max="258" width="19.33203125" bestFit="1" customWidth="1"/>
    <col min="259" max="259" width="14.44140625" customWidth="1"/>
    <col min="260" max="260" width="127.6640625" customWidth="1"/>
    <col min="512" max="512" width="3.5546875" bestFit="1" customWidth="1"/>
    <col min="513" max="513" width="87.109375" customWidth="1"/>
    <col min="514" max="514" width="19.33203125" bestFit="1" customWidth="1"/>
    <col min="515" max="515" width="14.44140625" customWidth="1"/>
    <col min="516" max="516" width="127.6640625" customWidth="1"/>
    <col min="768" max="768" width="3.5546875" bestFit="1" customWidth="1"/>
    <col min="769" max="769" width="87.109375" customWidth="1"/>
    <col min="770" max="770" width="19.33203125" bestFit="1" customWidth="1"/>
    <col min="771" max="771" width="14.44140625" customWidth="1"/>
    <col min="772" max="772" width="127.6640625" customWidth="1"/>
    <col min="1024" max="1024" width="3.5546875" bestFit="1" customWidth="1"/>
    <col min="1025" max="1025" width="87.109375" customWidth="1"/>
    <col min="1026" max="1026" width="19.33203125" bestFit="1" customWidth="1"/>
    <col min="1027" max="1027" width="14.44140625" customWidth="1"/>
    <col min="1028" max="1028" width="127.6640625" customWidth="1"/>
    <col min="1280" max="1280" width="3.5546875" bestFit="1" customWidth="1"/>
    <col min="1281" max="1281" width="87.109375" customWidth="1"/>
    <col min="1282" max="1282" width="19.33203125" bestFit="1" customWidth="1"/>
    <col min="1283" max="1283" width="14.44140625" customWidth="1"/>
    <col min="1284" max="1284" width="127.6640625" customWidth="1"/>
    <col min="1536" max="1536" width="3.5546875" bestFit="1" customWidth="1"/>
    <col min="1537" max="1537" width="87.109375" customWidth="1"/>
    <col min="1538" max="1538" width="19.33203125" bestFit="1" customWidth="1"/>
    <col min="1539" max="1539" width="14.44140625" customWidth="1"/>
    <col min="1540" max="1540" width="127.6640625" customWidth="1"/>
    <col min="1792" max="1792" width="3.5546875" bestFit="1" customWidth="1"/>
    <col min="1793" max="1793" width="87.109375" customWidth="1"/>
    <col min="1794" max="1794" width="19.33203125" bestFit="1" customWidth="1"/>
    <col min="1795" max="1795" width="14.44140625" customWidth="1"/>
    <col min="1796" max="1796" width="127.6640625" customWidth="1"/>
    <col min="2048" max="2048" width="3.5546875" bestFit="1" customWidth="1"/>
    <col min="2049" max="2049" width="87.109375" customWidth="1"/>
    <col min="2050" max="2050" width="19.33203125" bestFit="1" customWidth="1"/>
    <col min="2051" max="2051" width="14.44140625" customWidth="1"/>
    <col min="2052" max="2052" width="127.6640625" customWidth="1"/>
    <col min="2304" max="2304" width="3.5546875" bestFit="1" customWidth="1"/>
    <col min="2305" max="2305" width="87.109375" customWidth="1"/>
    <col min="2306" max="2306" width="19.33203125" bestFit="1" customWidth="1"/>
    <col min="2307" max="2307" width="14.44140625" customWidth="1"/>
    <col min="2308" max="2308" width="127.6640625" customWidth="1"/>
    <col min="2560" max="2560" width="3.5546875" bestFit="1" customWidth="1"/>
    <col min="2561" max="2561" width="87.109375" customWidth="1"/>
    <col min="2562" max="2562" width="19.33203125" bestFit="1" customWidth="1"/>
    <col min="2563" max="2563" width="14.44140625" customWidth="1"/>
    <col min="2564" max="2564" width="127.6640625" customWidth="1"/>
    <col min="2816" max="2816" width="3.5546875" bestFit="1" customWidth="1"/>
    <col min="2817" max="2817" width="87.109375" customWidth="1"/>
    <col min="2818" max="2818" width="19.33203125" bestFit="1" customWidth="1"/>
    <col min="2819" max="2819" width="14.44140625" customWidth="1"/>
    <col min="2820" max="2820" width="127.6640625" customWidth="1"/>
    <col min="3072" max="3072" width="3.5546875" bestFit="1" customWidth="1"/>
    <col min="3073" max="3073" width="87.109375" customWidth="1"/>
    <col min="3074" max="3074" width="19.33203125" bestFit="1" customWidth="1"/>
    <col min="3075" max="3075" width="14.44140625" customWidth="1"/>
    <col min="3076" max="3076" width="127.6640625" customWidth="1"/>
    <col min="3328" max="3328" width="3.5546875" bestFit="1" customWidth="1"/>
    <col min="3329" max="3329" width="87.109375" customWidth="1"/>
    <col min="3330" max="3330" width="19.33203125" bestFit="1" customWidth="1"/>
    <col min="3331" max="3331" width="14.44140625" customWidth="1"/>
    <col min="3332" max="3332" width="127.6640625" customWidth="1"/>
    <col min="3584" max="3584" width="3.5546875" bestFit="1" customWidth="1"/>
    <col min="3585" max="3585" width="87.109375" customWidth="1"/>
    <col min="3586" max="3586" width="19.33203125" bestFit="1" customWidth="1"/>
    <col min="3587" max="3587" width="14.44140625" customWidth="1"/>
    <col min="3588" max="3588" width="127.6640625" customWidth="1"/>
    <col min="3840" max="3840" width="3.5546875" bestFit="1" customWidth="1"/>
    <col min="3841" max="3841" width="87.109375" customWidth="1"/>
    <col min="3842" max="3842" width="19.33203125" bestFit="1" customWidth="1"/>
    <col min="3843" max="3843" width="14.44140625" customWidth="1"/>
    <col min="3844" max="3844" width="127.6640625" customWidth="1"/>
    <col min="4096" max="4096" width="3.5546875" bestFit="1" customWidth="1"/>
    <col min="4097" max="4097" width="87.109375" customWidth="1"/>
    <col min="4098" max="4098" width="19.33203125" bestFit="1" customWidth="1"/>
    <col min="4099" max="4099" width="14.44140625" customWidth="1"/>
    <col min="4100" max="4100" width="127.6640625" customWidth="1"/>
    <col min="4352" max="4352" width="3.5546875" bestFit="1" customWidth="1"/>
    <col min="4353" max="4353" width="87.109375" customWidth="1"/>
    <col min="4354" max="4354" width="19.33203125" bestFit="1" customWidth="1"/>
    <col min="4355" max="4355" width="14.44140625" customWidth="1"/>
    <col min="4356" max="4356" width="127.6640625" customWidth="1"/>
    <col min="4608" max="4608" width="3.5546875" bestFit="1" customWidth="1"/>
    <col min="4609" max="4609" width="87.109375" customWidth="1"/>
    <col min="4610" max="4610" width="19.33203125" bestFit="1" customWidth="1"/>
    <col min="4611" max="4611" width="14.44140625" customWidth="1"/>
    <col min="4612" max="4612" width="127.6640625" customWidth="1"/>
    <col min="4864" max="4864" width="3.5546875" bestFit="1" customWidth="1"/>
    <col min="4865" max="4865" width="87.109375" customWidth="1"/>
    <col min="4866" max="4866" width="19.33203125" bestFit="1" customWidth="1"/>
    <col min="4867" max="4867" width="14.44140625" customWidth="1"/>
    <col min="4868" max="4868" width="127.6640625" customWidth="1"/>
    <col min="5120" max="5120" width="3.5546875" bestFit="1" customWidth="1"/>
    <col min="5121" max="5121" width="87.109375" customWidth="1"/>
    <col min="5122" max="5122" width="19.33203125" bestFit="1" customWidth="1"/>
    <col min="5123" max="5123" width="14.44140625" customWidth="1"/>
    <col min="5124" max="5124" width="127.6640625" customWidth="1"/>
    <col min="5376" max="5376" width="3.5546875" bestFit="1" customWidth="1"/>
    <col min="5377" max="5377" width="87.109375" customWidth="1"/>
    <col min="5378" max="5378" width="19.33203125" bestFit="1" customWidth="1"/>
    <col min="5379" max="5379" width="14.44140625" customWidth="1"/>
    <col min="5380" max="5380" width="127.6640625" customWidth="1"/>
    <col min="5632" max="5632" width="3.5546875" bestFit="1" customWidth="1"/>
    <col min="5633" max="5633" width="87.109375" customWidth="1"/>
    <col min="5634" max="5634" width="19.33203125" bestFit="1" customWidth="1"/>
    <col min="5635" max="5635" width="14.44140625" customWidth="1"/>
    <col min="5636" max="5636" width="127.6640625" customWidth="1"/>
    <col min="5888" max="5888" width="3.5546875" bestFit="1" customWidth="1"/>
    <col min="5889" max="5889" width="87.109375" customWidth="1"/>
    <col min="5890" max="5890" width="19.33203125" bestFit="1" customWidth="1"/>
    <col min="5891" max="5891" width="14.44140625" customWidth="1"/>
    <col min="5892" max="5892" width="127.6640625" customWidth="1"/>
    <col min="6144" max="6144" width="3.5546875" bestFit="1" customWidth="1"/>
    <col min="6145" max="6145" width="87.109375" customWidth="1"/>
    <col min="6146" max="6146" width="19.33203125" bestFit="1" customWidth="1"/>
    <col min="6147" max="6147" width="14.44140625" customWidth="1"/>
    <col min="6148" max="6148" width="127.6640625" customWidth="1"/>
    <col min="6400" max="6400" width="3.5546875" bestFit="1" customWidth="1"/>
    <col min="6401" max="6401" width="87.109375" customWidth="1"/>
    <col min="6402" max="6402" width="19.33203125" bestFit="1" customWidth="1"/>
    <col min="6403" max="6403" width="14.44140625" customWidth="1"/>
    <col min="6404" max="6404" width="127.6640625" customWidth="1"/>
    <col min="6656" max="6656" width="3.5546875" bestFit="1" customWidth="1"/>
    <col min="6657" max="6657" width="87.109375" customWidth="1"/>
    <col min="6658" max="6658" width="19.33203125" bestFit="1" customWidth="1"/>
    <col min="6659" max="6659" width="14.44140625" customWidth="1"/>
    <col min="6660" max="6660" width="127.6640625" customWidth="1"/>
    <col min="6912" max="6912" width="3.5546875" bestFit="1" customWidth="1"/>
    <col min="6913" max="6913" width="87.109375" customWidth="1"/>
    <col min="6914" max="6914" width="19.33203125" bestFit="1" customWidth="1"/>
    <col min="6915" max="6915" width="14.44140625" customWidth="1"/>
    <col min="6916" max="6916" width="127.6640625" customWidth="1"/>
    <col min="7168" max="7168" width="3.5546875" bestFit="1" customWidth="1"/>
    <col min="7169" max="7169" width="87.109375" customWidth="1"/>
    <col min="7170" max="7170" width="19.33203125" bestFit="1" customWidth="1"/>
    <col min="7171" max="7171" width="14.44140625" customWidth="1"/>
    <col min="7172" max="7172" width="127.6640625" customWidth="1"/>
    <col min="7424" max="7424" width="3.5546875" bestFit="1" customWidth="1"/>
    <col min="7425" max="7425" width="87.109375" customWidth="1"/>
    <col min="7426" max="7426" width="19.33203125" bestFit="1" customWidth="1"/>
    <col min="7427" max="7427" width="14.44140625" customWidth="1"/>
    <col min="7428" max="7428" width="127.6640625" customWidth="1"/>
    <col min="7680" max="7680" width="3.5546875" bestFit="1" customWidth="1"/>
    <col min="7681" max="7681" width="87.109375" customWidth="1"/>
    <col min="7682" max="7682" width="19.33203125" bestFit="1" customWidth="1"/>
    <col min="7683" max="7683" width="14.44140625" customWidth="1"/>
    <col min="7684" max="7684" width="127.6640625" customWidth="1"/>
    <col min="7936" max="7936" width="3.5546875" bestFit="1" customWidth="1"/>
    <col min="7937" max="7937" width="87.109375" customWidth="1"/>
    <col min="7938" max="7938" width="19.33203125" bestFit="1" customWidth="1"/>
    <col min="7939" max="7939" width="14.44140625" customWidth="1"/>
    <col min="7940" max="7940" width="127.6640625" customWidth="1"/>
    <col min="8192" max="8192" width="3.5546875" bestFit="1" customWidth="1"/>
    <col min="8193" max="8193" width="87.109375" customWidth="1"/>
    <col min="8194" max="8194" width="19.33203125" bestFit="1" customWidth="1"/>
    <col min="8195" max="8195" width="14.44140625" customWidth="1"/>
    <col min="8196" max="8196" width="127.6640625" customWidth="1"/>
    <col min="8448" max="8448" width="3.5546875" bestFit="1" customWidth="1"/>
    <col min="8449" max="8449" width="87.109375" customWidth="1"/>
    <col min="8450" max="8450" width="19.33203125" bestFit="1" customWidth="1"/>
    <col min="8451" max="8451" width="14.44140625" customWidth="1"/>
    <col min="8452" max="8452" width="127.6640625" customWidth="1"/>
    <col min="8704" max="8704" width="3.5546875" bestFit="1" customWidth="1"/>
    <col min="8705" max="8705" width="87.109375" customWidth="1"/>
    <col min="8706" max="8706" width="19.33203125" bestFit="1" customWidth="1"/>
    <col min="8707" max="8707" width="14.44140625" customWidth="1"/>
    <col min="8708" max="8708" width="127.6640625" customWidth="1"/>
    <col min="8960" max="8960" width="3.5546875" bestFit="1" customWidth="1"/>
    <col min="8961" max="8961" width="87.109375" customWidth="1"/>
    <col min="8962" max="8962" width="19.33203125" bestFit="1" customWidth="1"/>
    <col min="8963" max="8963" width="14.44140625" customWidth="1"/>
    <col min="8964" max="8964" width="127.6640625" customWidth="1"/>
    <col min="9216" max="9216" width="3.5546875" bestFit="1" customWidth="1"/>
    <col min="9217" max="9217" width="87.109375" customWidth="1"/>
    <col min="9218" max="9218" width="19.33203125" bestFit="1" customWidth="1"/>
    <col min="9219" max="9219" width="14.44140625" customWidth="1"/>
    <col min="9220" max="9220" width="127.6640625" customWidth="1"/>
    <col min="9472" max="9472" width="3.5546875" bestFit="1" customWidth="1"/>
    <col min="9473" max="9473" width="87.109375" customWidth="1"/>
    <col min="9474" max="9474" width="19.33203125" bestFit="1" customWidth="1"/>
    <col min="9475" max="9475" width="14.44140625" customWidth="1"/>
    <col min="9476" max="9476" width="127.6640625" customWidth="1"/>
    <col min="9728" max="9728" width="3.5546875" bestFit="1" customWidth="1"/>
    <col min="9729" max="9729" width="87.109375" customWidth="1"/>
    <col min="9730" max="9730" width="19.33203125" bestFit="1" customWidth="1"/>
    <col min="9731" max="9731" width="14.44140625" customWidth="1"/>
    <col min="9732" max="9732" width="127.6640625" customWidth="1"/>
    <col min="9984" max="9984" width="3.5546875" bestFit="1" customWidth="1"/>
    <col min="9985" max="9985" width="87.109375" customWidth="1"/>
    <col min="9986" max="9986" width="19.33203125" bestFit="1" customWidth="1"/>
    <col min="9987" max="9987" width="14.44140625" customWidth="1"/>
    <col min="9988" max="9988" width="127.6640625" customWidth="1"/>
    <col min="10240" max="10240" width="3.5546875" bestFit="1" customWidth="1"/>
    <col min="10241" max="10241" width="87.109375" customWidth="1"/>
    <col min="10242" max="10242" width="19.33203125" bestFit="1" customWidth="1"/>
    <col min="10243" max="10243" width="14.44140625" customWidth="1"/>
    <col min="10244" max="10244" width="127.6640625" customWidth="1"/>
    <col min="10496" max="10496" width="3.5546875" bestFit="1" customWidth="1"/>
    <col min="10497" max="10497" width="87.109375" customWidth="1"/>
    <col min="10498" max="10498" width="19.33203125" bestFit="1" customWidth="1"/>
    <col min="10499" max="10499" width="14.44140625" customWidth="1"/>
    <col min="10500" max="10500" width="127.6640625" customWidth="1"/>
    <col min="10752" max="10752" width="3.5546875" bestFit="1" customWidth="1"/>
    <col min="10753" max="10753" width="87.109375" customWidth="1"/>
    <col min="10754" max="10754" width="19.33203125" bestFit="1" customWidth="1"/>
    <col min="10755" max="10755" width="14.44140625" customWidth="1"/>
    <col min="10756" max="10756" width="127.6640625" customWidth="1"/>
    <col min="11008" max="11008" width="3.5546875" bestFit="1" customWidth="1"/>
    <col min="11009" max="11009" width="87.109375" customWidth="1"/>
    <col min="11010" max="11010" width="19.33203125" bestFit="1" customWidth="1"/>
    <col min="11011" max="11011" width="14.44140625" customWidth="1"/>
    <col min="11012" max="11012" width="127.6640625" customWidth="1"/>
    <col min="11264" max="11264" width="3.5546875" bestFit="1" customWidth="1"/>
    <col min="11265" max="11265" width="87.109375" customWidth="1"/>
    <col min="11266" max="11266" width="19.33203125" bestFit="1" customWidth="1"/>
    <col min="11267" max="11267" width="14.44140625" customWidth="1"/>
    <col min="11268" max="11268" width="127.6640625" customWidth="1"/>
    <col min="11520" max="11520" width="3.5546875" bestFit="1" customWidth="1"/>
    <col min="11521" max="11521" width="87.109375" customWidth="1"/>
    <col min="11522" max="11522" width="19.33203125" bestFit="1" customWidth="1"/>
    <col min="11523" max="11523" width="14.44140625" customWidth="1"/>
    <col min="11524" max="11524" width="127.6640625" customWidth="1"/>
    <col min="11776" max="11776" width="3.5546875" bestFit="1" customWidth="1"/>
    <col min="11777" max="11777" width="87.109375" customWidth="1"/>
    <col min="11778" max="11778" width="19.33203125" bestFit="1" customWidth="1"/>
    <col min="11779" max="11779" width="14.44140625" customWidth="1"/>
    <col min="11780" max="11780" width="127.6640625" customWidth="1"/>
    <col min="12032" max="12032" width="3.5546875" bestFit="1" customWidth="1"/>
    <col min="12033" max="12033" width="87.109375" customWidth="1"/>
    <col min="12034" max="12034" width="19.33203125" bestFit="1" customWidth="1"/>
    <col min="12035" max="12035" width="14.44140625" customWidth="1"/>
    <col min="12036" max="12036" width="127.6640625" customWidth="1"/>
    <col min="12288" max="12288" width="3.5546875" bestFit="1" customWidth="1"/>
    <col min="12289" max="12289" width="87.109375" customWidth="1"/>
    <col min="12290" max="12290" width="19.33203125" bestFit="1" customWidth="1"/>
    <col min="12291" max="12291" width="14.44140625" customWidth="1"/>
    <col min="12292" max="12292" width="127.6640625" customWidth="1"/>
    <col min="12544" max="12544" width="3.5546875" bestFit="1" customWidth="1"/>
    <col min="12545" max="12545" width="87.109375" customWidth="1"/>
    <col min="12546" max="12546" width="19.33203125" bestFit="1" customWidth="1"/>
    <col min="12547" max="12547" width="14.44140625" customWidth="1"/>
    <col min="12548" max="12548" width="127.6640625" customWidth="1"/>
    <col min="12800" max="12800" width="3.5546875" bestFit="1" customWidth="1"/>
    <col min="12801" max="12801" width="87.109375" customWidth="1"/>
    <col min="12802" max="12802" width="19.33203125" bestFit="1" customWidth="1"/>
    <col min="12803" max="12803" width="14.44140625" customWidth="1"/>
    <col min="12804" max="12804" width="127.6640625" customWidth="1"/>
    <col min="13056" max="13056" width="3.5546875" bestFit="1" customWidth="1"/>
    <col min="13057" max="13057" width="87.109375" customWidth="1"/>
    <col min="13058" max="13058" width="19.33203125" bestFit="1" customWidth="1"/>
    <col min="13059" max="13059" width="14.44140625" customWidth="1"/>
    <col min="13060" max="13060" width="127.6640625" customWidth="1"/>
    <col min="13312" max="13312" width="3.5546875" bestFit="1" customWidth="1"/>
    <col min="13313" max="13313" width="87.109375" customWidth="1"/>
    <col min="13314" max="13314" width="19.33203125" bestFit="1" customWidth="1"/>
    <col min="13315" max="13315" width="14.44140625" customWidth="1"/>
    <col min="13316" max="13316" width="127.6640625" customWidth="1"/>
    <col min="13568" max="13568" width="3.5546875" bestFit="1" customWidth="1"/>
    <col min="13569" max="13569" width="87.109375" customWidth="1"/>
    <col min="13570" max="13570" width="19.33203125" bestFit="1" customWidth="1"/>
    <col min="13571" max="13571" width="14.44140625" customWidth="1"/>
    <col min="13572" max="13572" width="127.6640625" customWidth="1"/>
    <col min="13824" max="13824" width="3.5546875" bestFit="1" customWidth="1"/>
    <col min="13825" max="13825" width="87.109375" customWidth="1"/>
    <col min="13826" max="13826" width="19.33203125" bestFit="1" customWidth="1"/>
    <col min="13827" max="13827" width="14.44140625" customWidth="1"/>
    <col min="13828" max="13828" width="127.6640625" customWidth="1"/>
    <col min="14080" max="14080" width="3.5546875" bestFit="1" customWidth="1"/>
    <col min="14081" max="14081" width="87.109375" customWidth="1"/>
    <col min="14082" max="14082" width="19.33203125" bestFit="1" customWidth="1"/>
    <col min="14083" max="14083" width="14.44140625" customWidth="1"/>
    <col min="14084" max="14084" width="127.6640625" customWidth="1"/>
    <col min="14336" max="14336" width="3.5546875" bestFit="1" customWidth="1"/>
    <col min="14337" max="14337" width="87.109375" customWidth="1"/>
    <col min="14338" max="14338" width="19.33203125" bestFit="1" customWidth="1"/>
    <col min="14339" max="14339" width="14.44140625" customWidth="1"/>
    <col min="14340" max="14340" width="127.6640625" customWidth="1"/>
    <col min="14592" max="14592" width="3.5546875" bestFit="1" customWidth="1"/>
    <col min="14593" max="14593" width="87.109375" customWidth="1"/>
    <col min="14594" max="14594" width="19.33203125" bestFit="1" customWidth="1"/>
    <col min="14595" max="14595" width="14.44140625" customWidth="1"/>
    <col min="14596" max="14596" width="127.6640625" customWidth="1"/>
    <col min="14848" max="14848" width="3.5546875" bestFit="1" customWidth="1"/>
    <col min="14849" max="14849" width="87.109375" customWidth="1"/>
    <col min="14850" max="14850" width="19.33203125" bestFit="1" customWidth="1"/>
    <col min="14851" max="14851" width="14.44140625" customWidth="1"/>
    <col min="14852" max="14852" width="127.6640625" customWidth="1"/>
    <col min="15104" max="15104" width="3.5546875" bestFit="1" customWidth="1"/>
    <col min="15105" max="15105" width="87.109375" customWidth="1"/>
    <col min="15106" max="15106" width="19.33203125" bestFit="1" customWidth="1"/>
    <col min="15107" max="15107" width="14.44140625" customWidth="1"/>
    <col min="15108" max="15108" width="127.6640625" customWidth="1"/>
    <col min="15360" max="15360" width="3.5546875" bestFit="1" customWidth="1"/>
    <col min="15361" max="15361" width="87.109375" customWidth="1"/>
    <col min="15362" max="15362" width="19.33203125" bestFit="1" customWidth="1"/>
    <col min="15363" max="15363" width="14.44140625" customWidth="1"/>
    <col min="15364" max="15364" width="127.6640625" customWidth="1"/>
    <col min="15616" max="15616" width="3.5546875" bestFit="1" customWidth="1"/>
    <col min="15617" max="15617" width="87.109375" customWidth="1"/>
    <col min="15618" max="15618" width="19.33203125" bestFit="1" customWidth="1"/>
    <col min="15619" max="15619" width="14.44140625" customWidth="1"/>
    <col min="15620" max="15620" width="127.6640625" customWidth="1"/>
    <col min="15872" max="15872" width="3.5546875" bestFit="1" customWidth="1"/>
    <col min="15873" max="15873" width="87.109375" customWidth="1"/>
    <col min="15874" max="15874" width="19.33203125" bestFit="1" customWidth="1"/>
    <col min="15875" max="15875" width="14.44140625" customWidth="1"/>
    <col min="15876" max="15876" width="127.6640625" customWidth="1"/>
    <col min="16128" max="16128" width="3.5546875" bestFit="1" customWidth="1"/>
    <col min="16129" max="16129" width="87.109375" customWidth="1"/>
    <col min="16130" max="16130" width="19.33203125" bestFit="1" customWidth="1"/>
    <col min="16131" max="16131" width="14.44140625" customWidth="1"/>
    <col min="16132" max="16132" width="127.6640625" customWidth="1"/>
  </cols>
  <sheetData>
    <row r="1" spans="1:6" s="226" customFormat="1" ht="15" thickBot="1" x14ac:dyDescent="0.35">
      <c r="B1" s="256" t="s">
        <v>262</v>
      </c>
      <c r="C1" s="256"/>
      <c r="D1" s="256"/>
    </row>
    <row r="2" spans="1:6" ht="15" thickBot="1" x14ac:dyDescent="0.35">
      <c r="A2" s="262" t="s">
        <v>220</v>
      </c>
      <c r="B2" s="263"/>
      <c r="C2" s="264"/>
      <c r="D2" s="175"/>
    </row>
    <row r="3" spans="1:6" x14ac:dyDescent="0.3">
      <c r="C3" s="176" t="s">
        <v>221</v>
      </c>
      <c r="D3" s="176"/>
    </row>
    <row r="4" spans="1:6" ht="15" thickBot="1" x14ac:dyDescent="0.35">
      <c r="C4" s="177"/>
      <c r="D4" s="177"/>
    </row>
    <row r="5" spans="1:6" ht="15.75" customHeight="1" thickBot="1" x14ac:dyDescent="0.35">
      <c r="A5" s="178"/>
      <c r="B5" s="179"/>
      <c r="C5" s="180" t="s">
        <v>222</v>
      </c>
      <c r="D5" s="214" t="s">
        <v>175</v>
      </c>
    </row>
    <row r="6" spans="1:6" ht="15.6" x14ac:dyDescent="0.3">
      <c r="A6" s="181" t="s">
        <v>1</v>
      </c>
      <c r="B6" s="184" t="s">
        <v>223</v>
      </c>
      <c r="C6" s="182">
        <v>6000000</v>
      </c>
      <c r="D6" s="215">
        <f>2540000+16786269</f>
        <v>19326269</v>
      </c>
    </row>
    <row r="7" spans="1:6" ht="15.6" x14ac:dyDescent="0.3">
      <c r="A7" s="181" t="s">
        <v>2</v>
      </c>
      <c r="B7" s="184" t="s">
        <v>224</v>
      </c>
      <c r="C7" s="182">
        <v>598000000</v>
      </c>
      <c r="D7" s="215">
        <v>395042093</v>
      </c>
      <c r="F7" s="26"/>
    </row>
    <row r="8" spans="1:6" ht="18" customHeight="1" x14ac:dyDescent="0.3">
      <c r="A8" s="181" t="s">
        <v>3</v>
      </c>
      <c r="B8" s="185" t="s">
        <v>226</v>
      </c>
      <c r="C8" s="182">
        <v>260000000</v>
      </c>
      <c r="D8" s="215">
        <v>62664672</v>
      </c>
    </row>
    <row r="9" spans="1:6" ht="15.6" x14ac:dyDescent="0.3">
      <c r="A9" s="181" t="s">
        <v>13</v>
      </c>
      <c r="B9" s="184" t="s">
        <v>227</v>
      </c>
      <c r="C9" s="182">
        <v>3000000</v>
      </c>
      <c r="D9" s="215">
        <v>735607</v>
      </c>
    </row>
    <row r="10" spans="1:6" ht="15.6" x14ac:dyDescent="0.3">
      <c r="A10" s="181" t="s">
        <v>4</v>
      </c>
      <c r="B10" s="184" t="s">
        <v>228</v>
      </c>
      <c r="C10" s="182">
        <v>3500000</v>
      </c>
      <c r="D10" s="215">
        <v>3625666</v>
      </c>
    </row>
    <row r="11" spans="1:6" s="3" customFormat="1" ht="16.2" thickBot="1" x14ac:dyDescent="0.35">
      <c r="A11" s="181" t="s">
        <v>5</v>
      </c>
      <c r="B11" s="186" t="s">
        <v>229</v>
      </c>
      <c r="C11" s="182">
        <v>3000000</v>
      </c>
      <c r="D11" s="215">
        <v>3174835</v>
      </c>
    </row>
    <row r="12" spans="1:6" ht="21.6" customHeight="1" thickBot="1" x14ac:dyDescent="0.35">
      <c r="A12" s="187"/>
      <c r="B12" s="188" t="s">
        <v>230</v>
      </c>
      <c r="C12" s="189">
        <f>SUM(C6:C11)</f>
        <v>873500000</v>
      </c>
      <c r="D12" s="216">
        <f>SUM(D6:D11)</f>
        <v>484569142</v>
      </c>
    </row>
    <row r="13" spans="1:6" s="3" customFormat="1" ht="15.6" x14ac:dyDescent="0.3">
      <c r="B13" s="190"/>
      <c r="C13"/>
      <c r="D13"/>
    </row>
    <row r="14" spans="1:6" ht="16.2" thickBot="1" x14ac:dyDescent="0.35">
      <c r="B14" s="190"/>
    </row>
    <row r="15" spans="1:6" ht="16.2" thickBot="1" x14ac:dyDescent="0.35">
      <c r="A15" s="191" t="s">
        <v>1</v>
      </c>
      <c r="B15" s="192" t="s">
        <v>231</v>
      </c>
      <c r="C15" s="193">
        <v>5000000</v>
      </c>
      <c r="D15" s="217">
        <v>4763897</v>
      </c>
    </row>
    <row r="16" spans="1:6" s="194" customFormat="1" ht="16.2" thickBot="1" x14ac:dyDescent="0.35">
      <c r="A16" s="191" t="s">
        <v>2</v>
      </c>
      <c r="B16" s="195" t="s">
        <v>232</v>
      </c>
      <c r="C16" s="182">
        <v>5000000</v>
      </c>
      <c r="D16" s="215">
        <v>524802</v>
      </c>
    </row>
    <row r="17" spans="1:5" s="194" customFormat="1" ht="16.2" thickBot="1" x14ac:dyDescent="0.35">
      <c r="A17" s="191" t="s">
        <v>3</v>
      </c>
      <c r="B17" s="196" t="s">
        <v>233</v>
      </c>
      <c r="C17" s="197">
        <v>17000000</v>
      </c>
      <c r="D17" s="215">
        <v>17000000</v>
      </c>
    </row>
    <row r="18" spans="1:5" s="194" customFormat="1" ht="16.2" thickBot="1" x14ac:dyDescent="0.35">
      <c r="A18" s="191" t="s">
        <v>13</v>
      </c>
      <c r="B18" s="195" t="s">
        <v>234</v>
      </c>
      <c r="C18" s="182">
        <v>10000000</v>
      </c>
      <c r="D18" s="215">
        <v>5418460</v>
      </c>
    </row>
    <row r="19" spans="1:5" s="194" customFormat="1" ht="16.2" thickBot="1" x14ac:dyDescent="0.35">
      <c r="A19" s="191" t="s">
        <v>4</v>
      </c>
      <c r="B19" s="195" t="s">
        <v>235</v>
      </c>
      <c r="C19" s="197">
        <v>5000000</v>
      </c>
      <c r="D19" s="215">
        <v>4660652</v>
      </c>
    </row>
    <row r="20" spans="1:5" s="194" customFormat="1" ht="16.2" thickBot="1" x14ac:dyDescent="0.35">
      <c r="A20" s="191" t="s">
        <v>5</v>
      </c>
      <c r="B20" s="195" t="s">
        <v>236</v>
      </c>
      <c r="C20" s="198">
        <v>5000000</v>
      </c>
      <c r="D20" s="215">
        <v>2997254</v>
      </c>
    </row>
    <row r="21" spans="1:5" s="194" customFormat="1" ht="16.2" thickBot="1" x14ac:dyDescent="0.35">
      <c r="A21" s="191" t="s">
        <v>6</v>
      </c>
      <c r="B21" s="195" t="s">
        <v>237</v>
      </c>
      <c r="C21" s="198">
        <v>2500000</v>
      </c>
      <c r="D21" s="215">
        <v>1948398</v>
      </c>
    </row>
    <row r="22" spans="1:5" s="194" customFormat="1" ht="16.2" thickBot="1" x14ac:dyDescent="0.35">
      <c r="A22" s="191" t="s">
        <v>198</v>
      </c>
      <c r="B22" s="195" t="s">
        <v>238</v>
      </c>
      <c r="C22" s="198">
        <v>1000000</v>
      </c>
      <c r="D22" s="215">
        <v>0</v>
      </c>
    </row>
    <row r="23" spans="1:5" s="194" customFormat="1" ht="16.2" thickBot="1" x14ac:dyDescent="0.35">
      <c r="A23" s="191" t="s">
        <v>7</v>
      </c>
      <c r="B23" s="195" t="s">
        <v>239</v>
      </c>
      <c r="C23" s="198">
        <v>1000000</v>
      </c>
      <c r="D23" s="215">
        <v>1000000</v>
      </c>
    </row>
    <row r="24" spans="1:5" s="194" customFormat="1" ht="16.2" thickBot="1" x14ac:dyDescent="0.35">
      <c r="A24" s="191" t="s">
        <v>8</v>
      </c>
      <c r="B24" s="195" t="s">
        <v>240</v>
      </c>
      <c r="C24" s="197">
        <v>750000</v>
      </c>
      <c r="D24" s="215">
        <v>0</v>
      </c>
    </row>
    <row r="25" spans="1:5" s="194" customFormat="1" ht="16.2" thickBot="1" x14ac:dyDescent="0.35">
      <c r="A25" s="191" t="s">
        <v>9</v>
      </c>
      <c r="B25" s="195" t="s">
        <v>241</v>
      </c>
      <c r="C25" s="197">
        <v>3500000</v>
      </c>
      <c r="D25" s="215">
        <v>3502974</v>
      </c>
    </row>
    <row r="26" spans="1:5" s="194" customFormat="1" ht="16.2" thickBot="1" x14ac:dyDescent="0.35">
      <c r="A26" s="191" t="s">
        <v>14</v>
      </c>
      <c r="B26" s="220" t="s">
        <v>247</v>
      </c>
      <c r="C26" s="197">
        <v>3238500</v>
      </c>
      <c r="D26" s="215">
        <v>3238500</v>
      </c>
    </row>
    <row r="27" spans="1:5" ht="16.2" thickBot="1" x14ac:dyDescent="0.35">
      <c r="A27" s="191" t="s">
        <v>10</v>
      </c>
      <c r="B27" s="220" t="s">
        <v>248</v>
      </c>
      <c r="C27" s="197">
        <v>3642496</v>
      </c>
      <c r="D27" s="215">
        <v>4635500</v>
      </c>
    </row>
    <row r="28" spans="1:5" ht="16.2" thickBot="1" x14ac:dyDescent="0.35">
      <c r="A28" s="191" t="s">
        <v>11</v>
      </c>
      <c r="B28" s="195" t="s">
        <v>242</v>
      </c>
      <c r="C28" s="197">
        <v>15000000</v>
      </c>
      <c r="D28" s="215">
        <v>15000000</v>
      </c>
    </row>
    <row r="29" spans="1:5" s="194" customFormat="1" ht="15.6" x14ac:dyDescent="0.3">
      <c r="A29" s="191" t="s">
        <v>165</v>
      </c>
      <c r="B29" s="199" t="s">
        <v>243</v>
      </c>
      <c r="C29" s="197">
        <v>8000000</v>
      </c>
      <c r="D29" s="215">
        <f>16373075+586740+251460+1992713</f>
        <v>19203988</v>
      </c>
    </row>
    <row r="30" spans="1:5" s="194" customFormat="1" ht="129.6" customHeight="1" thickBot="1" x14ac:dyDescent="0.35">
      <c r="A30" s="200"/>
      <c r="B30" s="201" t="s">
        <v>16</v>
      </c>
      <c r="C30" s="202">
        <f>SUM(C15:C29)</f>
        <v>85630996</v>
      </c>
      <c r="D30" s="218">
        <f>SUM(D15:D29)</f>
        <v>83894425</v>
      </c>
      <c r="E30" s="225"/>
    </row>
    <row r="31" spans="1:5" s="190" customFormat="1" ht="16.2" thickBot="1" x14ac:dyDescent="0.35">
      <c r="A31" s="200"/>
      <c r="B31" s="201" t="s">
        <v>251</v>
      </c>
      <c r="C31" s="202">
        <f>C12+C30</f>
        <v>959130996</v>
      </c>
      <c r="D31" s="218">
        <f>D12+D30</f>
        <v>568463567</v>
      </c>
    </row>
    <row r="32" spans="1:5" s="183" customFormat="1" ht="16.2" thickBot="1" x14ac:dyDescent="0.35">
      <c r="A32"/>
      <c r="B32"/>
      <c r="C32"/>
      <c r="D32"/>
    </row>
    <row r="33" spans="1:4" ht="16.2" thickBot="1" x14ac:dyDescent="0.35">
      <c r="A33" s="206"/>
      <c r="B33" s="207" t="s">
        <v>12</v>
      </c>
      <c r="C33" s="139">
        <v>9843247</v>
      </c>
      <c r="D33" s="219"/>
    </row>
    <row r="34" spans="1:4" ht="31.2" x14ac:dyDescent="0.3">
      <c r="A34" s="221" t="s">
        <v>1</v>
      </c>
      <c r="B34" s="222" t="s">
        <v>245</v>
      </c>
      <c r="C34" s="223">
        <v>3300000</v>
      </c>
      <c r="D34" s="217">
        <v>3300000</v>
      </c>
    </row>
    <row r="35" spans="1:4" ht="15.6" x14ac:dyDescent="0.3">
      <c r="A35" s="208" t="s">
        <v>2</v>
      </c>
      <c r="B35" s="209" t="s">
        <v>249</v>
      </c>
      <c r="C35" s="210">
        <v>0</v>
      </c>
      <c r="D35" s="217">
        <v>1531620</v>
      </c>
    </row>
    <row r="36" spans="1:4" ht="15.6" x14ac:dyDescent="0.3">
      <c r="A36" s="208" t="s">
        <v>3</v>
      </c>
      <c r="B36" s="209" t="s">
        <v>250</v>
      </c>
      <c r="C36" s="210">
        <v>0</v>
      </c>
      <c r="D36" s="217">
        <v>2513396</v>
      </c>
    </row>
    <row r="37" spans="1:4" ht="15.6" x14ac:dyDescent="0.3">
      <c r="A37" s="208" t="s">
        <v>13</v>
      </c>
      <c r="B37" s="184" t="s">
        <v>164</v>
      </c>
      <c r="C37" s="224">
        <v>100000000</v>
      </c>
      <c r="D37" s="215">
        <v>100469700</v>
      </c>
    </row>
    <row r="38" spans="1:4" ht="15.6" x14ac:dyDescent="0.3">
      <c r="A38" s="208" t="s">
        <v>4</v>
      </c>
      <c r="B38" s="184" t="s">
        <v>225</v>
      </c>
      <c r="C38" s="182">
        <v>80000000</v>
      </c>
      <c r="D38" s="215">
        <v>86741501</v>
      </c>
    </row>
    <row r="39" spans="1:4" ht="16.2" thickBot="1" x14ac:dyDescent="0.35">
      <c r="A39" s="211"/>
      <c r="B39" s="212" t="s">
        <v>246</v>
      </c>
      <c r="C39" s="213">
        <f>SUM(C33:C38)</f>
        <v>193143247</v>
      </c>
      <c r="D39" s="219">
        <f>SUM(D34:D38)</f>
        <v>194556217</v>
      </c>
    </row>
    <row r="40" spans="1:4" ht="16.2" thickBot="1" x14ac:dyDescent="0.35">
      <c r="A40" s="203"/>
      <c r="B40" s="204" t="s">
        <v>244</v>
      </c>
      <c r="C40" s="205">
        <f>C12+C30+C39</f>
        <v>1152274243</v>
      </c>
      <c r="D40" s="218">
        <f>SUM(D30+D12)+D39</f>
        <v>763019784</v>
      </c>
    </row>
  </sheetData>
  <mergeCells count="2">
    <mergeCell ref="A2:C2"/>
    <mergeCell ref="B1:D1"/>
  </mergeCells>
  <phoneticPr fontId="23" type="noConversion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4"/>
  <sheetViews>
    <sheetView workbookViewId="0">
      <selection activeCell="B1" sqref="B1:F1"/>
    </sheetView>
  </sheetViews>
  <sheetFormatPr defaultRowHeight="14.4" x14ac:dyDescent="0.3"/>
  <cols>
    <col min="2" max="2" width="8.109375" bestFit="1" customWidth="1"/>
    <col min="3" max="3" width="36.6640625" customWidth="1"/>
    <col min="4" max="4" width="12" customWidth="1"/>
    <col min="5" max="5" width="11.44140625" style="23" customWidth="1"/>
    <col min="6" max="6" width="16.6640625" customWidth="1"/>
  </cols>
  <sheetData>
    <row r="1" spans="1:6" x14ac:dyDescent="0.3">
      <c r="A1" s="3"/>
      <c r="B1" s="256" t="s">
        <v>263</v>
      </c>
      <c r="C1" s="256"/>
      <c r="D1" s="256"/>
      <c r="E1" s="256"/>
      <c r="F1" s="256"/>
    </row>
    <row r="2" spans="1:6" x14ac:dyDescent="0.3">
      <c r="A2" s="3"/>
      <c r="B2" s="256" t="s">
        <v>178</v>
      </c>
      <c r="C2" s="256"/>
      <c r="D2" s="256"/>
      <c r="E2" s="256"/>
      <c r="F2" s="256"/>
    </row>
    <row r="3" spans="1:6" ht="15" thickBot="1" x14ac:dyDescent="0.35"/>
    <row r="4" spans="1:6" ht="11.25" customHeight="1" x14ac:dyDescent="0.3">
      <c r="B4" s="265" t="s">
        <v>95</v>
      </c>
      <c r="C4" s="278" t="s">
        <v>96</v>
      </c>
      <c r="D4" s="278" t="s">
        <v>97</v>
      </c>
      <c r="E4" s="278"/>
      <c r="F4" s="280"/>
    </row>
    <row r="5" spans="1:6" ht="11.25" customHeight="1" x14ac:dyDescent="0.3">
      <c r="B5" s="266"/>
      <c r="C5" s="268"/>
      <c r="D5" s="268" t="s">
        <v>98</v>
      </c>
      <c r="E5" s="268"/>
      <c r="F5" s="94" t="s">
        <v>99</v>
      </c>
    </row>
    <row r="6" spans="1:6" x14ac:dyDescent="0.3">
      <c r="B6" s="266"/>
      <c r="C6" s="268"/>
      <c r="D6" s="269" t="s">
        <v>176</v>
      </c>
      <c r="E6" s="271" t="s">
        <v>177</v>
      </c>
      <c r="F6" s="276" t="s">
        <v>0</v>
      </c>
    </row>
    <row r="7" spans="1:6" ht="15" thickBot="1" x14ac:dyDescent="0.35">
      <c r="B7" s="267"/>
      <c r="C7" s="279"/>
      <c r="D7" s="270"/>
      <c r="E7" s="272"/>
      <c r="F7" s="277"/>
    </row>
    <row r="8" spans="1:6" ht="15" thickBot="1" x14ac:dyDescent="0.35">
      <c r="B8" s="265" t="s">
        <v>100</v>
      </c>
      <c r="C8" s="119" t="s">
        <v>101</v>
      </c>
      <c r="D8" s="123">
        <f>SUM(D9:D11)</f>
        <v>6</v>
      </c>
      <c r="E8" s="123">
        <f>SUM(E9:E11)</f>
        <v>6</v>
      </c>
      <c r="F8" s="120">
        <f>D8/E8</f>
        <v>1</v>
      </c>
    </row>
    <row r="9" spans="1:6" x14ac:dyDescent="0.3">
      <c r="B9" s="266"/>
      <c r="C9" s="121" t="s">
        <v>102</v>
      </c>
      <c r="D9" s="122">
        <v>2</v>
      </c>
      <c r="E9" s="122">
        <v>2</v>
      </c>
      <c r="F9" s="115">
        <f>D9/E9</f>
        <v>1</v>
      </c>
    </row>
    <row r="10" spans="1:6" x14ac:dyDescent="0.3">
      <c r="B10" s="266"/>
      <c r="C10" s="113" t="s">
        <v>103</v>
      </c>
      <c r="D10" s="83">
        <v>2</v>
      </c>
      <c r="E10" s="83">
        <v>2</v>
      </c>
      <c r="F10" s="114">
        <f>D10/E10</f>
        <v>1</v>
      </c>
    </row>
    <row r="11" spans="1:6" ht="15" thickBot="1" x14ac:dyDescent="0.35">
      <c r="B11" s="267"/>
      <c r="C11" s="116" t="s">
        <v>150</v>
      </c>
      <c r="D11" s="117">
        <v>2</v>
      </c>
      <c r="E11" s="117">
        <v>2</v>
      </c>
      <c r="F11" s="118">
        <f>D11/E11</f>
        <v>1</v>
      </c>
    </row>
    <row r="12" spans="1:6" ht="15" thickBot="1" x14ac:dyDescent="0.35">
      <c r="B12" s="127" t="s">
        <v>104</v>
      </c>
      <c r="C12" s="124" t="s">
        <v>15</v>
      </c>
      <c r="D12" s="125">
        <v>38</v>
      </c>
      <c r="E12" s="125">
        <v>39</v>
      </c>
      <c r="F12" s="120">
        <f>D12/E12</f>
        <v>0.97435897435897434</v>
      </c>
    </row>
    <row r="13" spans="1:6" ht="28.8" x14ac:dyDescent="0.3">
      <c r="B13" s="273" t="s">
        <v>3</v>
      </c>
      <c r="C13" s="150" t="s">
        <v>153</v>
      </c>
      <c r="D13" s="151">
        <v>119.5</v>
      </c>
      <c r="E13" s="151">
        <v>119.75</v>
      </c>
      <c r="F13" s="149">
        <v>1.00836820083682</v>
      </c>
    </row>
    <row r="14" spans="1:6" ht="15" thickBot="1" x14ac:dyDescent="0.35">
      <c r="B14" s="274"/>
      <c r="C14" s="152" t="s">
        <v>151</v>
      </c>
      <c r="D14" s="153">
        <v>116</v>
      </c>
      <c r="E14" s="153">
        <v>116</v>
      </c>
      <c r="F14" s="154"/>
    </row>
    <row r="15" spans="1:6" x14ac:dyDescent="0.3">
      <c r="B15" s="274"/>
      <c r="C15" s="155" t="s">
        <v>106</v>
      </c>
      <c r="D15" s="156">
        <v>18</v>
      </c>
      <c r="E15" s="172">
        <v>19</v>
      </c>
      <c r="F15" s="157">
        <v>1</v>
      </c>
    </row>
    <row r="16" spans="1:6" x14ac:dyDescent="0.3">
      <c r="B16" s="274"/>
      <c r="C16" s="158" t="s">
        <v>107</v>
      </c>
      <c r="D16" s="159">
        <v>8.25</v>
      </c>
      <c r="E16" s="173">
        <v>5</v>
      </c>
      <c r="F16" s="160">
        <v>1</v>
      </c>
    </row>
    <row r="17" spans="2:6" x14ac:dyDescent="0.3">
      <c r="B17" s="274"/>
      <c r="C17" s="158" t="s">
        <v>152</v>
      </c>
      <c r="D17" s="159">
        <v>70.5</v>
      </c>
      <c r="E17" s="173">
        <v>71.75</v>
      </c>
      <c r="F17" s="160">
        <v>1.0283687943262412</v>
      </c>
    </row>
    <row r="18" spans="2:6" x14ac:dyDescent="0.3">
      <c r="B18" s="274"/>
      <c r="C18" s="161" t="s">
        <v>212</v>
      </c>
      <c r="D18" s="159">
        <v>8.75</v>
      </c>
      <c r="E18" s="173">
        <v>8</v>
      </c>
      <c r="F18" s="160">
        <v>1</v>
      </c>
    </row>
    <row r="19" spans="2:6" x14ac:dyDescent="0.3">
      <c r="B19" s="274"/>
      <c r="C19" s="161" t="s">
        <v>213</v>
      </c>
      <c r="D19" s="159">
        <v>4.75</v>
      </c>
      <c r="E19" s="173">
        <v>5.25</v>
      </c>
      <c r="F19" s="160">
        <v>0.82608695652173914</v>
      </c>
    </row>
    <row r="20" spans="2:6" x14ac:dyDescent="0.3">
      <c r="B20" s="274"/>
      <c r="C20" s="161" t="s">
        <v>214</v>
      </c>
      <c r="D20" s="159">
        <v>5</v>
      </c>
      <c r="E20" s="173">
        <v>5</v>
      </c>
      <c r="F20" s="160">
        <v>1</v>
      </c>
    </row>
    <row r="21" spans="2:6" x14ac:dyDescent="0.3">
      <c r="B21" s="274"/>
      <c r="C21" s="161" t="s">
        <v>215</v>
      </c>
      <c r="D21" s="159">
        <v>1</v>
      </c>
      <c r="E21" s="173">
        <v>1</v>
      </c>
      <c r="F21" s="160">
        <v>1</v>
      </c>
    </row>
    <row r="22" spans="2:6" ht="29.4" thickBot="1" x14ac:dyDescent="0.35">
      <c r="B22" s="274"/>
      <c r="C22" s="162" t="s">
        <v>216</v>
      </c>
      <c r="D22" s="163">
        <v>1</v>
      </c>
      <c r="E22" s="174">
        <v>1</v>
      </c>
      <c r="F22" s="164">
        <v>1</v>
      </c>
    </row>
    <row r="23" spans="2:6" ht="15" thickBot="1" x14ac:dyDescent="0.35">
      <c r="B23" s="275"/>
      <c r="C23" s="165" t="s">
        <v>108</v>
      </c>
      <c r="D23" s="166">
        <v>3.5</v>
      </c>
      <c r="E23" s="166">
        <v>3.5</v>
      </c>
      <c r="F23" s="167">
        <v>1</v>
      </c>
    </row>
    <row r="24" spans="2:6" ht="15" thickBot="1" x14ac:dyDescent="0.35">
      <c r="B24" s="168" t="s">
        <v>13</v>
      </c>
      <c r="C24" s="169" t="s">
        <v>105</v>
      </c>
      <c r="D24" s="170">
        <v>164.5</v>
      </c>
      <c r="E24" s="166">
        <v>164.5</v>
      </c>
      <c r="F24" s="171">
        <v>1.0121580547112461</v>
      </c>
    </row>
  </sheetData>
  <mergeCells count="11">
    <mergeCell ref="F6:F7"/>
    <mergeCell ref="B4:B7"/>
    <mergeCell ref="C4:C7"/>
    <mergeCell ref="D4:F4"/>
    <mergeCell ref="B1:F1"/>
    <mergeCell ref="B2:F2"/>
    <mergeCell ref="B8:B11"/>
    <mergeCell ref="D5:E5"/>
    <mergeCell ref="D6:D7"/>
    <mergeCell ref="E6:E7"/>
    <mergeCell ref="B13:B2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5"/>
  <sheetViews>
    <sheetView workbookViewId="0">
      <selection activeCell="B1" sqref="B1:D1"/>
    </sheetView>
  </sheetViews>
  <sheetFormatPr defaultRowHeight="14.4" x14ac:dyDescent="0.3"/>
  <cols>
    <col min="2" max="2" width="73.88671875" bestFit="1" customWidth="1"/>
    <col min="3" max="4" width="14.33203125" bestFit="1" customWidth="1"/>
    <col min="257" max="257" width="73.88671875" bestFit="1" customWidth="1"/>
    <col min="258" max="258" width="14.33203125" bestFit="1" customWidth="1"/>
    <col min="259" max="259" width="17.33203125" customWidth="1"/>
    <col min="513" max="513" width="73.88671875" bestFit="1" customWidth="1"/>
    <col min="514" max="514" width="14.33203125" bestFit="1" customWidth="1"/>
    <col min="515" max="515" width="17.33203125" customWidth="1"/>
    <col min="769" max="769" width="73.88671875" bestFit="1" customWidth="1"/>
    <col min="770" max="770" width="14.33203125" bestFit="1" customWidth="1"/>
    <col min="771" max="771" width="17.33203125" customWidth="1"/>
    <col min="1025" max="1025" width="73.88671875" bestFit="1" customWidth="1"/>
    <col min="1026" max="1026" width="14.33203125" bestFit="1" customWidth="1"/>
    <col min="1027" max="1027" width="17.33203125" customWidth="1"/>
    <col min="1281" max="1281" width="73.88671875" bestFit="1" customWidth="1"/>
    <col min="1282" max="1282" width="14.33203125" bestFit="1" customWidth="1"/>
    <col min="1283" max="1283" width="17.33203125" customWidth="1"/>
    <col min="1537" max="1537" width="73.88671875" bestFit="1" customWidth="1"/>
    <col min="1538" max="1538" width="14.33203125" bestFit="1" customWidth="1"/>
    <col min="1539" max="1539" width="17.33203125" customWidth="1"/>
    <col min="1793" max="1793" width="73.88671875" bestFit="1" customWidth="1"/>
    <col min="1794" max="1794" width="14.33203125" bestFit="1" customWidth="1"/>
    <col min="1795" max="1795" width="17.33203125" customWidth="1"/>
    <col min="2049" max="2049" width="73.88671875" bestFit="1" customWidth="1"/>
    <col min="2050" max="2050" width="14.33203125" bestFit="1" customWidth="1"/>
    <col min="2051" max="2051" width="17.33203125" customWidth="1"/>
    <col min="2305" max="2305" width="73.88671875" bestFit="1" customWidth="1"/>
    <col min="2306" max="2306" width="14.33203125" bestFit="1" customWidth="1"/>
    <col min="2307" max="2307" width="17.33203125" customWidth="1"/>
    <col min="2561" max="2561" width="73.88671875" bestFit="1" customWidth="1"/>
    <col min="2562" max="2562" width="14.33203125" bestFit="1" customWidth="1"/>
    <col min="2563" max="2563" width="17.33203125" customWidth="1"/>
    <col min="2817" max="2817" width="73.88671875" bestFit="1" customWidth="1"/>
    <col min="2818" max="2818" width="14.33203125" bestFit="1" customWidth="1"/>
    <col min="2819" max="2819" width="17.33203125" customWidth="1"/>
    <col min="3073" max="3073" width="73.88671875" bestFit="1" customWidth="1"/>
    <col min="3074" max="3074" width="14.33203125" bestFit="1" customWidth="1"/>
    <col min="3075" max="3075" width="17.33203125" customWidth="1"/>
    <col min="3329" max="3329" width="73.88671875" bestFit="1" customWidth="1"/>
    <col min="3330" max="3330" width="14.33203125" bestFit="1" customWidth="1"/>
    <col min="3331" max="3331" width="17.33203125" customWidth="1"/>
    <col min="3585" max="3585" width="73.88671875" bestFit="1" customWidth="1"/>
    <col min="3586" max="3586" width="14.33203125" bestFit="1" customWidth="1"/>
    <col min="3587" max="3587" width="17.33203125" customWidth="1"/>
    <col min="3841" max="3841" width="73.88671875" bestFit="1" customWidth="1"/>
    <col min="3842" max="3842" width="14.33203125" bestFit="1" customWidth="1"/>
    <col min="3843" max="3843" width="17.33203125" customWidth="1"/>
    <col min="4097" max="4097" width="73.88671875" bestFit="1" customWidth="1"/>
    <col min="4098" max="4098" width="14.33203125" bestFit="1" customWidth="1"/>
    <col min="4099" max="4099" width="17.33203125" customWidth="1"/>
    <col min="4353" max="4353" width="73.88671875" bestFit="1" customWidth="1"/>
    <col min="4354" max="4354" width="14.33203125" bestFit="1" customWidth="1"/>
    <col min="4355" max="4355" width="17.33203125" customWidth="1"/>
    <col min="4609" max="4609" width="73.88671875" bestFit="1" customWidth="1"/>
    <col min="4610" max="4610" width="14.33203125" bestFit="1" customWidth="1"/>
    <col min="4611" max="4611" width="17.33203125" customWidth="1"/>
    <col min="4865" max="4865" width="73.88671875" bestFit="1" customWidth="1"/>
    <col min="4866" max="4866" width="14.33203125" bestFit="1" customWidth="1"/>
    <col min="4867" max="4867" width="17.33203125" customWidth="1"/>
    <col min="5121" max="5121" width="73.88671875" bestFit="1" customWidth="1"/>
    <col min="5122" max="5122" width="14.33203125" bestFit="1" customWidth="1"/>
    <col min="5123" max="5123" width="17.33203125" customWidth="1"/>
    <col min="5377" max="5377" width="73.88671875" bestFit="1" customWidth="1"/>
    <col min="5378" max="5378" width="14.33203125" bestFit="1" customWidth="1"/>
    <col min="5379" max="5379" width="17.33203125" customWidth="1"/>
    <col min="5633" max="5633" width="73.88671875" bestFit="1" customWidth="1"/>
    <col min="5634" max="5634" width="14.33203125" bestFit="1" customWidth="1"/>
    <col min="5635" max="5635" width="17.33203125" customWidth="1"/>
    <col min="5889" max="5889" width="73.88671875" bestFit="1" customWidth="1"/>
    <col min="5890" max="5890" width="14.33203125" bestFit="1" customWidth="1"/>
    <col min="5891" max="5891" width="17.33203125" customWidth="1"/>
    <col min="6145" max="6145" width="73.88671875" bestFit="1" customWidth="1"/>
    <col min="6146" max="6146" width="14.33203125" bestFit="1" customWidth="1"/>
    <col min="6147" max="6147" width="17.33203125" customWidth="1"/>
    <col min="6401" max="6401" width="73.88671875" bestFit="1" customWidth="1"/>
    <col min="6402" max="6402" width="14.33203125" bestFit="1" customWidth="1"/>
    <col min="6403" max="6403" width="17.33203125" customWidth="1"/>
    <col min="6657" max="6657" width="73.88671875" bestFit="1" customWidth="1"/>
    <col min="6658" max="6658" width="14.33203125" bestFit="1" customWidth="1"/>
    <col min="6659" max="6659" width="17.33203125" customWidth="1"/>
    <col min="6913" max="6913" width="73.88671875" bestFit="1" customWidth="1"/>
    <col min="6914" max="6914" width="14.33203125" bestFit="1" customWidth="1"/>
    <col min="6915" max="6915" width="17.33203125" customWidth="1"/>
    <col min="7169" max="7169" width="73.88671875" bestFit="1" customWidth="1"/>
    <col min="7170" max="7170" width="14.33203125" bestFit="1" customWidth="1"/>
    <col min="7171" max="7171" width="17.33203125" customWidth="1"/>
    <col min="7425" max="7425" width="73.88671875" bestFit="1" customWidth="1"/>
    <col min="7426" max="7426" width="14.33203125" bestFit="1" customWidth="1"/>
    <col min="7427" max="7427" width="17.33203125" customWidth="1"/>
    <col min="7681" max="7681" width="73.88671875" bestFit="1" customWidth="1"/>
    <col min="7682" max="7682" width="14.33203125" bestFit="1" customWidth="1"/>
    <col min="7683" max="7683" width="17.33203125" customWidth="1"/>
    <col min="7937" max="7937" width="73.88671875" bestFit="1" customWidth="1"/>
    <col min="7938" max="7938" width="14.33203125" bestFit="1" customWidth="1"/>
    <col min="7939" max="7939" width="17.33203125" customWidth="1"/>
    <col min="8193" max="8193" width="73.88671875" bestFit="1" customWidth="1"/>
    <col min="8194" max="8194" width="14.33203125" bestFit="1" customWidth="1"/>
    <col min="8195" max="8195" width="17.33203125" customWidth="1"/>
    <col min="8449" max="8449" width="73.88671875" bestFit="1" customWidth="1"/>
    <col min="8450" max="8450" width="14.33203125" bestFit="1" customWidth="1"/>
    <col min="8451" max="8451" width="17.33203125" customWidth="1"/>
    <col min="8705" max="8705" width="73.88671875" bestFit="1" customWidth="1"/>
    <col min="8706" max="8706" width="14.33203125" bestFit="1" customWidth="1"/>
    <col min="8707" max="8707" width="17.33203125" customWidth="1"/>
    <col min="8961" max="8961" width="73.88671875" bestFit="1" customWidth="1"/>
    <col min="8962" max="8962" width="14.33203125" bestFit="1" customWidth="1"/>
    <col min="8963" max="8963" width="17.33203125" customWidth="1"/>
    <col min="9217" max="9217" width="73.88671875" bestFit="1" customWidth="1"/>
    <col min="9218" max="9218" width="14.33203125" bestFit="1" customWidth="1"/>
    <col min="9219" max="9219" width="17.33203125" customWidth="1"/>
    <col min="9473" max="9473" width="73.88671875" bestFit="1" customWidth="1"/>
    <col min="9474" max="9474" width="14.33203125" bestFit="1" customWidth="1"/>
    <col min="9475" max="9475" width="17.33203125" customWidth="1"/>
    <col min="9729" max="9729" width="73.88671875" bestFit="1" customWidth="1"/>
    <col min="9730" max="9730" width="14.33203125" bestFit="1" customWidth="1"/>
    <col min="9731" max="9731" width="17.33203125" customWidth="1"/>
    <col min="9985" max="9985" width="73.88671875" bestFit="1" customWidth="1"/>
    <col min="9986" max="9986" width="14.33203125" bestFit="1" customWidth="1"/>
    <col min="9987" max="9987" width="17.33203125" customWidth="1"/>
    <col min="10241" max="10241" width="73.88671875" bestFit="1" customWidth="1"/>
    <col min="10242" max="10242" width="14.33203125" bestFit="1" customWidth="1"/>
    <col min="10243" max="10243" width="17.33203125" customWidth="1"/>
    <col min="10497" max="10497" width="73.88671875" bestFit="1" customWidth="1"/>
    <col min="10498" max="10498" width="14.33203125" bestFit="1" customWidth="1"/>
    <col min="10499" max="10499" width="17.33203125" customWidth="1"/>
    <col min="10753" max="10753" width="73.88671875" bestFit="1" customWidth="1"/>
    <col min="10754" max="10754" width="14.33203125" bestFit="1" customWidth="1"/>
    <col min="10755" max="10755" width="17.33203125" customWidth="1"/>
    <col min="11009" max="11009" width="73.88671875" bestFit="1" customWidth="1"/>
    <col min="11010" max="11010" width="14.33203125" bestFit="1" customWidth="1"/>
    <col min="11011" max="11011" width="17.33203125" customWidth="1"/>
    <col min="11265" max="11265" width="73.88671875" bestFit="1" customWidth="1"/>
    <col min="11266" max="11266" width="14.33203125" bestFit="1" customWidth="1"/>
    <col min="11267" max="11267" width="17.33203125" customWidth="1"/>
    <col min="11521" max="11521" width="73.88671875" bestFit="1" customWidth="1"/>
    <col min="11522" max="11522" width="14.33203125" bestFit="1" customWidth="1"/>
    <col min="11523" max="11523" width="17.33203125" customWidth="1"/>
    <col min="11777" max="11777" width="73.88671875" bestFit="1" customWidth="1"/>
    <col min="11778" max="11778" width="14.33203125" bestFit="1" customWidth="1"/>
    <col min="11779" max="11779" width="17.33203125" customWidth="1"/>
    <col min="12033" max="12033" width="73.88671875" bestFit="1" customWidth="1"/>
    <col min="12034" max="12034" width="14.33203125" bestFit="1" customWidth="1"/>
    <col min="12035" max="12035" width="17.33203125" customWidth="1"/>
    <col min="12289" max="12289" width="73.88671875" bestFit="1" customWidth="1"/>
    <col min="12290" max="12290" width="14.33203125" bestFit="1" customWidth="1"/>
    <col min="12291" max="12291" width="17.33203125" customWidth="1"/>
    <col min="12545" max="12545" width="73.88671875" bestFit="1" customWidth="1"/>
    <col min="12546" max="12546" width="14.33203125" bestFit="1" customWidth="1"/>
    <col min="12547" max="12547" width="17.33203125" customWidth="1"/>
    <col min="12801" max="12801" width="73.88671875" bestFit="1" customWidth="1"/>
    <col min="12802" max="12802" width="14.33203125" bestFit="1" customWidth="1"/>
    <col min="12803" max="12803" width="17.33203125" customWidth="1"/>
    <col min="13057" max="13057" width="73.88671875" bestFit="1" customWidth="1"/>
    <col min="13058" max="13058" width="14.33203125" bestFit="1" customWidth="1"/>
    <col min="13059" max="13059" width="17.33203125" customWidth="1"/>
    <col min="13313" max="13313" width="73.88671875" bestFit="1" customWidth="1"/>
    <col min="13314" max="13314" width="14.33203125" bestFit="1" customWidth="1"/>
    <col min="13315" max="13315" width="17.33203125" customWidth="1"/>
    <col min="13569" max="13569" width="73.88671875" bestFit="1" customWidth="1"/>
    <col min="13570" max="13570" width="14.33203125" bestFit="1" customWidth="1"/>
    <col min="13571" max="13571" width="17.33203125" customWidth="1"/>
    <col min="13825" max="13825" width="73.88671875" bestFit="1" customWidth="1"/>
    <col min="13826" max="13826" width="14.33203125" bestFit="1" customWidth="1"/>
    <col min="13827" max="13827" width="17.33203125" customWidth="1"/>
    <col min="14081" max="14081" width="73.88671875" bestFit="1" customWidth="1"/>
    <col min="14082" max="14082" width="14.33203125" bestFit="1" customWidth="1"/>
    <col min="14083" max="14083" width="17.33203125" customWidth="1"/>
    <col min="14337" max="14337" width="73.88671875" bestFit="1" customWidth="1"/>
    <col min="14338" max="14338" width="14.33203125" bestFit="1" customWidth="1"/>
    <col min="14339" max="14339" width="17.33203125" customWidth="1"/>
    <col min="14593" max="14593" width="73.88671875" bestFit="1" customWidth="1"/>
    <col min="14594" max="14594" width="14.33203125" bestFit="1" customWidth="1"/>
    <col min="14595" max="14595" width="17.33203125" customWidth="1"/>
    <col min="14849" max="14849" width="73.88671875" bestFit="1" customWidth="1"/>
    <col min="14850" max="14850" width="14.33203125" bestFit="1" customWidth="1"/>
    <col min="14851" max="14851" width="17.33203125" customWidth="1"/>
    <col min="15105" max="15105" width="73.88671875" bestFit="1" customWidth="1"/>
    <col min="15106" max="15106" width="14.33203125" bestFit="1" customWidth="1"/>
    <col min="15107" max="15107" width="17.33203125" customWidth="1"/>
    <col min="15361" max="15361" width="73.88671875" bestFit="1" customWidth="1"/>
    <col min="15362" max="15362" width="14.33203125" bestFit="1" customWidth="1"/>
    <col min="15363" max="15363" width="17.33203125" customWidth="1"/>
    <col min="15617" max="15617" width="73.88671875" bestFit="1" customWidth="1"/>
    <col min="15618" max="15618" width="14.33203125" bestFit="1" customWidth="1"/>
    <col min="15619" max="15619" width="17.33203125" customWidth="1"/>
    <col min="15873" max="15873" width="73.88671875" bestFit="1" customWidth="1"/>
    <col min="15874" max="15874" width="14.33203125" bestFit="1" customWidth="1"/>
    <col min="15875" max="15875" width="17.33203125" customWidth="1"/>
    <col min="16129" max="16129" width="73.88671875" bestFit="1" customWidth="1"/>
    <col min="16130" max="16130" width="14.33203125" bestFit="1" customWidth="1"/>
    <col min="16131" max="16131" width="17.33203125" customWidth="1"/>
  </cols>
  <sheetData>
    <row r="1" spans="1:16" x14ac:dyDescent="0.3">
      <c r="A1" s="3"/>
      <c r="B1" s="256" t="s">
        <v>264</v>
      </c>
      <c r="C1" s="256"/>
      <c r="D1" s="256"/>
      <c r="E1" s="21"/>
      <c r="F1" s="21"/>
      <c r="G1" s="21"/>
    </row>
    <row r="2" spans="1:16" x14ac:dyDescent="0.3">
      <c r="A2" s="135"/>
      <c r="B2" s="281" t="s">
        <v>253</v>
      </c>
      <c r="C2" s="281"/>
      <c r="D2" s="281"/>
      <c r="E2" s="82"/>
      <c r="F2" s="82"/>
      <c r="G2" s="82"/>
      <c r="H2" s="82"/>
      <c r="I2" s="82"/>
      <c r="J2" s="82"/>
      <c r="K2" s="82"/>
      <c r="L2" s="82"/>
      <c r="M2" s="82"/>
      <c r="N2" s="82"/>
      <c r="O2" s="25"/>
      <c r="P2" s="25"/>
    </row>
    <row r="4" spans="1:16" ht="15" thickBot="1" x14ac:dyDescent="0.35">
      <c r="C4" s="85"/>
      <c r="D4" s="136" t="s">
        <v>204</v>
      </c>
    </row>
    <row r="5" spans="1:16" ht="15" thickBot="1" x14ac:dyDescent="0.35">
      <c r="B5" s="86"/>
      <c r="C5" s="35" t="s">
        <v>174</v>
      </c>
      <c r="D5" s="35" t="s">
        <v>175</v>
      </c>
    </row>
    <row r="6" spans="1:16" ht="15.75" customHeight="1" x14ac:dyDescent="0.3">
      <c r="B6" s="87" t="s">
        <v>144</v>
      </c>
      <c r="C6" s="88">
        <v>300000</v>
      </c>
      <c r="D6" s="148">
        <v>1171217</v>
      </c>
    </row>
    <row r="7" spans="1:16" x14ac:dyDescent="0.3">
      <c r="B7" s="87" t="s">
        <v>145</v>
      </c>
      <c r="C7" s="88">
        <v>500000</v>
      </c>
      <c r="D7" s="148">
        <v>192000</v>
      </c>
    </row>
    <row r="8" spans="1:16" x14ac:dyDescent="0.3">
      <c r="B8" s="87" t="s">
        <v>146</v>
      </c>
      <c r="C8" s="88">
        <v>2100000</v>
      </c>
      <c r="D8" s="148">
        <v>2004000</v>
      </c>
    </row>
    <row r="9" spans="1:16" x14ac:dyDescent="0.3">
      <c r="B9" s="87" t="s">
        <v>147</v>
      </c>
      <c r="C9" s="88">
        <v>6000000</v>
      </c>
      <c r="D9" s="148">
        <f>3127366*1.27</f>
        <v>3971754.82</v>
      </c>
    </row>
    <row r="10" spans="1:16" x14ac:dyDescent="0.3">
      <c r="B10" s="87" t="s">
        <v>207</v>
      </c>
      <c r="C10" s="88">
        <v>18000000</v>
      </c>
      <c r="D10" s="148">
        <v>6400000</v>
      </c>
    </row>
    <row r="11" spans="1:16" x14ac:dyDescent="0.3">
      <c r="B11" s="87" t="s">
        <v>208</v>
      </c>
      <c r="C11" s="88">
        <v>6000000</v>
      </c>
      <c r="D11" s="148">
        <v>8994165</v>
      </c>
    </row>
    <row r="12" spans="1:16" x14ac:dyDescent="0.3">
      <c r="B12" s="87" t="s">
        <v>209</v>
      </c>
      <c r="C12" s="88">
        <v>2000000</v>
      </c>
      <c r="D12" s="148">
        <v>856900</v>
      </c>
    </row>
    <row r="13" spans="1:16" x14ac:dyDescent="0.3">
      <c r="B13" s="87" t="s">
        <v>210</v>
      </c>
      <c r="C13" s="88">
        <v>1500000</v>
      </c>
      <c r="D13" s="148">
        <f>5962804*1.27</f>
        <v>7572761.0800000001</v>
      </c>
    </row>
    <row r="14" spans="1:16" ht="15" thickBot="1" x14ac:dyDescent="0.35">
      <c r="B14" s="126" t="s">
        <v>211</v>
      </c>
      <c r="C14" s="88">
        <v>1300000</v>
      </c>
      <c r="D14" s="148">
        <v>8491080</v>
      </c>
    </row>
    <row r="15" spans="1:16" ht="15" thickBot="1" x14ac:dyDescent="0.35">
      <c r="B15" s="89" t="s">
        <v>16</v>
      </c>
      <c r="C15" s="42">
        <f>SUM(C6:C14)</f>
        <v>37700000</v>
      </c>
      <c r="D15" s="42">
        <f>SUM(D6:D14)</f>
        <v>39653877.899999999</v>
      </c>
    </row>
  </sheetData>
  <mergeCells count="2">
    <mergeCell ref="B1:D1"/>
    <mergeCell ref="B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1"/>
  <sheetViews>
    <sheetView topLeftCell="A22" workbookViewId="0">
      <selection sqref="A1:D1"/>
    </sheetView>
  </sheetViews>
  <sheetFormatPr defaultRowHeight="14.4" x14ac:dyDescent="0.3"/>
  <cols>
    <col min="1" max="1" width="3.33203125" bestFit="1" customWidth="1"/>
    <col min="2" max="2" width="41.6640625" bestFit="1" customWidth="1"/>
    <col min="3" max="3" width="18" style="26" customWidth="1"/>
    <col min="4" max="4" width="13.6640625" style="90" customWidth="1"/>
    <col min="257" max="257" width="3.33203125" bestFit="1" customWidth="1"/>
    <col min="258" max="258" width="41.6640625" bestFit="1" customWidth="1"/>
    <col min="259" max="259" width="18" customWidth="1"/>
    <col min="260" max="260" width="13.6640625" customWidth="1"/>
    <col min="513" max="513" width="3.33203125" bestFit="1" customWidth="1"/>
    <col min="514" max="514" width="41.6640625" bestFit="1" customWidth="1"/>
    <col min="515" max="515" width="18" customWidth="1"/>
    <col min="516" max="516" width="13.6640625" customWidth="1"/>
    <col min="769" max="769" width="3.33203125" bestFit="1" customWidth="1"/>
    <col min="770" max="770" width="41.6640625" bestFit="1" customWidth="1"/>
    <col min="771" max="771" width="18" customWidth="1"/>
    <col min="772" max="772" width="13.6640625" customWidth="1"/>
    <col min="1025" max="1025" width="3.33203125" bestFit="1" customWidth="1"/>
    <col min="1026" max="1026" width="41.6640625" bestFit="1" customWidth="1"/>
    <col min="1027" max="1027" width="18" customWidth="1"/>
    <col min="1028" max="1028" width="13.6640625" customWidth="1"/>
    <col min="1281" max="1281" width="3.33203125" bestFit="1" customWidth="1"/>
    <col min="1282" max="1282" width="41.6640625" bestFit="1" customWidth="1"/>
    <col min="1283" max="1283" width="18" customWidth="1"/>
    <col min="1284" max="1284" width="13.6640625" customWidth="1"/>
    <col min="1537" max="1537" width="3.33203125" bestFit="1" customWidth="1"/>
    <col min="1538" max="1538" width="41.6640625" bestFit="1" customWidth="1"/>
    <col min="1539" max="1539" width="18" customWidth="1"/>
    <col min="1540" max="1540" width="13.6640625" customWidth="1"/>
    <col min="1793" max="1793" width="3.33203125" bestFit="1" customWidth="1"/>
    <col min="1794" max="1794" width="41.6640625" bestFit="1" customWidth="1"/>
    <col min="1795" max="1795" width="18" customWidth="1"/>
    <col min="1796" max="1796" width="13.6640625" customWidth="1"/>
    <col min="2049" max="2049" width="3.33203125" bestFit="1" customWidth="1"/>
    <col min="2050" max="2050" width="41.6640625" bestFit="1" customWidth="1"/>
    <col min="2051" max="2051" width="18" customWidth="1"/>
    <col min="2052" max="2052" width="13.6640625" customWidth="1"/>
    <col min="2305" max="2305" width="3.33203125" bestFit="1" customWidth="1"/>
    <col min="2306" max="2306" width="41.6640625" bestFit="1" customWidth="1"/>
    <col min="2307" max="2307" width="18" customWidth="1"/>
    <col min="2308" max="2308" width="13.6640625" customWidth="1"/>
    <col min="2561" max="2561" width="3.33203125" bestFit="1" customWidth="1"/>
    <col min="2562" max="2562" width="41.6640625" bestFit="1" customWidth="1"/>
    <col min="2563" max="2563" width="18" customWidth="1"/>
    <col min="2564" max="2564" width="13.6640625" customWidth="1"/>
    <col min="2817" max="2817" width="3.33203125" bestFit="1" customWidth="1"/>
    <col min="2818" max="2818" width="41.6640625" bestFit="1" customWidth="1"/>
    <col min="2819" max="2819" width="18" customWidth="1"/>
    <col min="2820" max="2820" width="13.6640625" customWidth="1"/>
    <col min="3073" max="3073" width="3.33203125" bestFit="1" customWidth="1"/>
    <col min="3074" max="3074" width="41.6640625" bestFit="1" customWidth="1"/>
    <col min="3075" max="3075" width="18" customWidth="1"/>
    <col min="3076" max="3076" width="13.6640625" customWidth="1"/>
    <col min="3329" max="3329" width="3.33203125" bestFit="1" customWidth="1"/>
    <col min="3330" max="3330" width="41.6640625" bestFit="1" customWidth="1"/>
    <col min="3331" max="3331" width="18" customWidth="1"/>
    <col min="3332" max="3332" width="13.6640625" customWidth="1"/>
    <col min="3585" max="3585" width="3.33203125" bestFit="1" customWidth="1"/>
    <col min="3586" max="3586" width="41.6640625" bestFit="1" customWidth="1"/>
    <col min="3587" max="3587" width="18" customWidth="1"/>
    <col min="3588" max="3588" width="13.6640625" customWidth="1"/>
    <col min="3841" max="3841" width="3.33203125" bestFit="1" customWidth="1"/>
    <col min="3842" max="3842" width="41.6640625" bestFit="1" customWidth="1"/>
    <col min="3843" max="3843" width="18" customWidth="1"/>
    <col min="3844" max="3844" width="13.6640625" customWidth="1"/>
    <col min="4097" max="4097" width="3.33203125" bestFit="1" customWidth="1"/>
    <col min="4098" max="4098" width="41.6640625" bestFit="1" customWidth="1"/>
    <col min="4099" max="4099" width="18" customWidth="1"/>
    <col min="4100" max="4100" width="13.6640625" customWidth="1"/>
    <col min="4353" max="4353" width="3.33203125" bestFit="1" customWidth="1"/>
    <col min="4354" max="4354" width="41.6640625" bestFit="1" customWidth="1"/>
    <col min="4355" max="4355" width="18" customWidth="1"/>
    <col min="4356" max="4356" width="13.6640625" customWidth="1"/>
    <col min="4609" max="4609" width="3.33203125" bestFit="1" customWidth="1"/>
    <col min="4610" max="4610" width="41.6640625" bestFit="1" customWidth="1"/>
    <col min="4611" max="4611" width="18" customWidth="1"/>
    <col min="4612" max="4612" width="13.6640625" customWidth="1"/>
    <col min="4865" max="4865" width="3.33203125" bestFit="1" customWidth="1"/>
    <col min="4866" max="4866" width="41.6640625" bestFit="1" customWidth="1"/>
    <col min="4867" max="4867" width="18" customWidth="1"/>
    <col min="4868" max="4868" width="13.6640625" customWidth="1"/>
    <col min="5121" max="5121" width="3.33203125" bestFit="1" customWidth="1"/>
    <col min="5122" max="5122" width="41.6640625" bestFit="1" customWidth="1"/>
    <col min="5123" max="5123" width="18" customWidth="1"/>
    <col min="5124" max="5124" width="13.6640625" customWidth="1"/>
    <col min="5377" max="5377" width="3.33203125" bestFit="1" customWidth="1"/>
    <col min="5378" max="5378" width="41.6640625" bestFit="1" customWidth="1"/>
    <col min="5379" max="5379" width="18" customWidth="1"/>
    <col min="5380" max="5380" width="13.6640625" customWidth="1"/>
    <col min="5633" max="5633" width="3.33203125" bestFit="1" customWidth="1"/>
    <col min="5634" max="5634" width="41.6640625" bestFit="1" customWidth="1"/>
    <col min="5635" max="5635" width="18" customWidth="1"/>
    <col min="5636" max="5636" width="13.6640625" customWidth="1"/>
    <col min="5889" max="5889" width="3.33203125" bestFit="1" customWidth="1"/>
    <col min="5890" max="5890" width="41.6640625" bestFit="1" customWidth="1"/>
    <col min="5891" max="5891" width="18" customWidth="1"/>
    <col min="5892" max="5892" width="13.6640625" customWidth="1"/>
    <col min="6145" max="6145" width="3.33203125" bestFit="1" customWidth="1"/>
    <col min="6146" max="6146" width="41.6640625" bestFit="1" customWidth="1"/>
    <col min="6147" max="6147" width="18" customWidth="1"/>
    <col min="6148" max="6148" width="13.6640625" customWidth="1"/>
    <col min="6401" max="6401" width="3.33203125" bestFit="1" customWidth="1"/>
    <col min="6402" max="6402" width="41.6640625" bestFit="1" customWidth="1"/>
    <col min="6403" max="6403" width="18" customWidth="1"/>
    <col min="6404" max="6404" width="13.6640625" customWidth="1"/>
    <col min="6657" max="6657" width="3.33203125" bestFit="1" customWidth="1"/>
    <col min="6658" max="6658" width="41.6640625" bestFit="1" customWidth="1"/>
    <col min="6659" max="6659" width="18" customWidth="1"/>
    <col min="6660" max="6660" width="13.6640625" customWidth="1"/>
    <col min="6913" max="6913" width="3.33203125" bestFit="1" customWidth="1"/>
    <col min="6914" max="6914" width="41.6640625" bestFit="1" customWidth="1"/>
    <col min="6915" max="6915" width="18" customWidth="1"/>
    <col min="6916" max="6916" width="13.6640625" customWidth="1"/>
    <col min="7169" max="7169" width="3.33203125" bestFit="1" customWidth="1"/>
    <col min="7170" max="7170" width="41.6640625" bestFit="1" customWidth="1"/>
    <col min="7171" max="7171" width="18" customWidth="1"/>
    <col min="7172" max="7172" width="13.6640625" customWidth="1"/>
    <col min="7425" max="7425" width="3.33203125" bestFit="1" customWidth="1"/>
    <col min="7426" max="7426" width="41.6640625" bestFit="1" customWidth="1"/>
    <col min="7427" max="7427" width="18" customWidth="1"/>
    <col min="7428" max="7428" width="13.6640625" customWidth="1"/>
    <col min="7681" max="7681" width="3.33203125" bestFit="1" customWidth="1"/>
    <col min="7682" max="7682" width="41.6640625" bestFit="1" customWidth="1"/>
    <col min="7683" max="7683" width="18" customWidth="1"/>
    <col min="7684" max="7684" width="13.6640625" customWidth="1"/>
    <col min="7937" max="7937" width="3.33203125" bestFit="1" customWidth="1"/>
    <col min="7938" max="7938" width="41.6640625" bestFit="1" customWidth="1"/>
    <col min="7939" max="7939" width="18" customWidth="1"/>
    <col min="7940" max="7940" width="13.6640625" customWidth="1"/>
    <col min="8193" max="8193" width="3.33203125" bestFit="1" customWidth="1"/>
    <col min="8194" max="8194" width="41.6640625" bestFit="1" customWidth="1"/>
    <col min="8195" max="8195" width="18" customWidth="1"/>
    <col min="8196" max="8196" width="13.6640625" customWidth="1"/>
    <col min="8449" max="8449" width="3.33203125" bestFit="1" customWidth="1"/>
    <col min="8450" max="8450" width="41.6640625" bestFit="1" customWidth="1"/>
    <col min="8451" max="8451" width="18" customWidth="1"/>
    <col min="8452" max="8452" width="13.6640625" customWidth="1"/>
    <col min="8705" max="8705" width="3.33203125" bestFit="1" customWidth="1"/>
    <col min="8706" max="8706" width="41.6640625" bestFit="1" customWidth="1"/>
    <col min="8707" max="8707" width="18" customWidth="1"/>
    <col min="8708" max="8708" width="13.6640625" customWidth="1"/>
    <col min="8961" max="8961" width="3.33203125" bestFit="1" customWidth="1"/>
    <col min="8962" max="8962" width="41.6640625" bestFit="1" customWidth="1"/>
    <col min="8963" max="8963" width="18" customWidth="1"/>
    <col min="8964" max="8964" width="13.6640625" customWidth="1"/>
    <col min="9217" max="9217" width="3.33203125" bestFit="1" customWidth="1"/>
    <col min="9218" max="9218" width="41.6640625" bestFit="1" customWidth="1"/>
    <col min="9219" max="9219" width="18" customWidth="1"/>
    <col min="9220" max="9220" width="13.6640625" customWidth="1"/>
    <col min="9473" max="9473" width="3.33203125" bestFit="1" customWidth="1"/>
    <col min="9474" max="9474" width="41.6640625" bestFit="1" customWidth="1"/>
    <col min="9475" max="9475" width="18" customWidth="1"/>
    <col min="9476" max="9476" width="13.6640625" customWidth="1"/>
    <col min="9729" max="9729" width="3.33203125" bestFit="1" customWidth="1"/>
    <col min="9730" max="9730" width="41.6640625" bestFit="1" customWidth="1"/>
    <col min="9731" max="9731" width="18" customWidth="1"/>
    <col min="9732" max="9732" width="13.6640625" customWidth="1"/>
    <col min="9985" max="9985" width="3.33203125" bestFit="1" customWidth="1"/>
    <col min="9986" max="9986" width="41.6640625" bestFit="1" customWidth="1"/>
    <col min="9987" max="9987" width="18" customWidth="1"/>
    <col min="9988" max="9988" width="13.6640625" customWidth="1"/>
    <col min="10241" max="10241" width="3.33203125" bestFit="1" customWidth="1"/>
    <col min="10242" max="10242" width="41.6640625" bestFit="1" customWidth="1"/>
    <col min="10243" max="10243" width="18" customWidth="1"/>
    <col min="10244" max="10244" width="13.6640625" customWidth="1"/>
    <col min="10497" max="10497" width="3.33203125" bestFit="1" customWidth="1"/>
    <col min="10498" max="10498" width="41.6640625" bestFit="1" customWidth="1"/>
    <col min="10499" max="10499" width="18" customWidth="1"/>
    <col min="10500" max="10500" width="13.6640625" customWidth="1"/>
    <col min="10753" max="10753" width="3.33203125" bestFit="1" customWidth="1"/>
    <col min="10754" max="10754" width="41.6640625" bestFit="1" customWidth="1"/>
    <col min="10755" max="10755" width="18" customWidth="1"/>
    <col min="10756" max="10756" width="13.6640625" customWidth="1"/>
    <col min="11009" max="11009" width="3.33203125" bestFit="1" customWidth="1"/>
    <col min="11010" max="11010" width="41.6640625" bestFit="1" customWidth="1"/>
    <col min="11011" max="11011" width="18" customWidth="1"/>
    <col min="11012" max="11012" width="13.6640625" customWidth="1"/>
    <col min="11265" max="11265" width="3.33203125" bestFit="1" customWidth="1"/>
    <col min="11266" max="11266" width="41.6640625" bestFit="1" customWidth="1"/>
    <col min="11267" max="11267" width="18" customWidth="1"/>
    <col min="11268" max="11268" width="13.6640625" customWidth="1"/>
    <col min="11521" max="11521" width="3.33203125" bestFit="1" customWidth="1"/>
    <col min="11522" max="11522" width="41.6640625" bestFit="1" customWidth="1"/>
    <col min="11523" max="11523" width="18" customWidth="1"/>
    <col min="11524" max="11524" width="13.6640625" customWidth="1"/>
    <col min="11777" max="11777" width="3.33203125" bestFit="1" customWidth="1"/>
    <col min="11778" max="11778" width="41.6640625" bestFit="1" customWidth="1"/>
    <col min="11779" max="11779" width="18" customWidth="1"/>
    <col min="11780" max="11780" width="13.6640625" customWidth="1"/>
    <col min="12033" max="12033" width="3.33203125" bestFit="1" customWidth="1"/>
    <col min="12034" max="12034" width="41.6640625" bestFit="1" customWidth="1"/>
    <col min="12035" max="12035" width="18" customWidth="1"/>
    <col min="12036" max="12036" width="13.6640625" customWidth="1"/>
    <col min="12289" max="12289" width="3.33203125" bestFit="1" customWidth="1"/>
    <col min="12290" max="12290" width="41.6640625" bestFit="1" customWidth="1"/>
    <col min="12291" max="12291" width="18" customWidth="1"/>
    <col min="12292" max="12292" width="13.6640625" customWidth="1"/>
    <col min="12545" max="12545" width="3.33203125" bestFit="1" customWidth="1"/>
    <col min="12546" max="12546" width="41.6640625" bestFit="1" customWidth="1"/>
    <col min="12547" max="12547" width="18" customWidth="1"/>
    <col min="12548" max="12548" width="13.6640625" customWidth="1"/>
    <col min="12801" max="12801" width="3.33203125" bestFit="1" customWidth="1"/>
    <col min="12802" max="12802" width="41.6640625" bestFit="1" customWidth="1"/>
    <col min="12803" max="12803" width="18" customWidth="1"/>
    <col min="12804" max="12804" width="13.6640625" customWidth="1"/>
    <col min="13057" max="13057" width="3.33203125" bestFit="1" customWidth="1"/>
    <col min="13058" max="13058" width="41.6640625" bestFit="1" customWidth="1"/>
    <col min="13059" max="13059" width="18" customWidth="1"/>
    <col min="13060" max="13060" width="13.6640625" customWidth="1"/>
    <col min="13313" max="13313" width="3.33203125" bestFit="1" customWidth="1"/>
    <col min="13314" max="13314" width="41.6640625" bestFit="1" customWidth="1"/>
    <col min="13315" max="13315" width="18" customWidth="1"/>
    <col min="13316" max="13316" width="13.6640625" customWidth="1"/>
    <col min="13569" max="13569" width="3.33203125" bestFit="1" customWidth="1"/>
    <col min="13570" max="13570" width="41.6640625" bestFit="1" customWidth="1"/>
    <col min="13571" max="13571" width="18" customWidth="1"/>
    <col min="13572" max="13572" width="13.6640625" customWidth="1"/>
    <col min="13825" max="13825" width="3.33203125" bestFit="1" customWidth="1"/>
    <col min="13826" max="13826" width="41.6640625" bestFit="1" customWidth="1"/>
    <col min="13827" max="13827" width="18" customWidth="1"/>
    <col min="13828" max="13828" width="13.6640625" customWidth="1"/>
    <col min="14081" max="14081" width="3.33203125" bestFit="1" customWidth="1"/>
    <col min="14082" max="14082" width="41.6640625" bestFit="1" customWidth="1"/>
    <col min="14083" max="14083" width="18" customWidth="1"/>
    <col min="14084" max="14084" width="13.6640625" customWidth="1"/>
    <col min="14337" max="14337" width="3.33203125" bestFit="1" customWidth="1"/>
    <col min="14338" max="14338" width="41.6640625" bestFit="1" customWidth="1"/>
    <col min="14339" max="14339" width="18" customWidth="1"/>
    <col min="14340" max="14340" width="13.6640625" customWidth="1"/>
    <col min="14593" max="14593" width="3.33203125" bestFit="1" customWidth="1"/>
    <col min="14594" max="14594" width="41.6640625" bestFit="1" customWidth="1"/>
    <col min="14595" max="14595" width="18" customWidth="1"/>
    <col min="14596" max="14596" width="13.6640625" customWidth="1"/>
    <col min="14849" max="14849" width="3.33203125" bestFit="1" customWidth="1"/>
    <col min="14850" max="14850" width="41.6640625" bestFit="1" customWidth="1"/>
    <col min="14851" max="14851" width="18" customWidth="1"/>
    <col min="14852" max="14852" width="13.6640625" customWidth="1"/>
    <col min="15105" max="15105" width="3.33203125" bestFit="1" customWidth="1"/>
    <col min="15106" max="15106" width="41.6640625" bestFit="1" customWidth="1"/>
    <col min="15107" max="15107" width="18" customWidth="1"/>
    <col min="15108" max="15108" width="13.6640625" customWidth="1"/>
    <col min="15361" max="15361" width="3.33203125" bestFit="1" customWidth="1"/>
    <col min="15362" max="15362" width="41.6640625" bestFit="1" customWidth="1"/>
    <col min="15363" max="15363" width="18" customWidth="1"/>
    <col min="15364" max="15364" width="13.6640625" customWidth="1"/>
    <col min="15617" max="15617" width="3.33203125" bestFit="1" customWidth="1"/>
    <col min="15618" max="15618" width="41.6640625" bestFit="1" customWidth="1"/>
    <col min="15619" max="15619" width="18" customWidth="1"/>
    <col min="15620" max="15620" width="13.6640625" customWidth="1"/>
    <col min="15873" max="15873" width="3.33203125" bestFit="1" customWidth="1"/>
    <col min="15874" max="15874" width="41.6640625" bestFit="1" customWidth="1"/>
    <col min="15875" max="15875" width="18" customWidth="1"/>
    <col min="15876" max="15876" width="13.6640625" customWidth="1"/>
    <col min="16129" max="16129" width="3.33203125" bestFit="1" customWidth="1"/>
    <col min="16130" max="16130" width="41.6640625" bestFit="1" customWidth="1"/>
    <col min="16131" max="16131" width="18" customWidth="1"/>
    <col min="16132" max="16132" width="13.6640625" customWidth="1"/>
  </cols>
  <sheetData>
    <row r="1" spans="1:7" x14ac:dyDescent="0.3">
      <c r="A1" s="256" t="s">
        <v>265</v>
      </c>
      <c r="B1" s="256"/>
      <c r="C1" s="256"/>
      <c r="D1" s="256"/>
      <c r="E1" s="228"/>
      <c r="F1" s="228"/>
      <c r="G1" s="228"/>
    </row>
    <row r="2" spans="1:7" x14ac:dyDescent="0.3">
      <c r="A2" s="256" t="s">
        <v>254</v>
      </c>
      <c r="B2" s="256"/>
      <c r="C2" s="256"/>
      <c r="D2" s="256"/>
      <c r="E2" s="228"/>
      <c r="F2" s="228"/>
      <c r="G2" s="228"/>
    </row>
    <row r="3" spans="1:7" x14ac:dyDescent="0.3">
      <c r="A3" s="228"/>
      <c r="B3" s="228"/>
      <c r="C3" s="228"/>
      <c r="D3" s="234"/>
      <c r="E3" s="228"/>
      <c r="F3" s="228"/>
      <c r="G3" s="228"/>
    </row>
    <row r="4" spans="1:7" ht="15" thickBot="1" x14ac:dyDescent="0.35">
      <c r="A4" s="231"/>
      <c r="B4" s="231"/>
      <c r="C4" s="231"/>
      <c r="D4" s="233" t="s">
        <v>204</v>
      </c>
      <c r="E4" s="231"/>
      <c r="F4" s="231"/>
      <c r="G4" s="231"/>
    </row>
    <row r="5" spans="1:7" s="84" customFormat="1" ht="15" thickBot="1" x14ac:dyDescent="0.35">
      <c r="A5" s="243"/>
      <c r="B5" s="244" t="s">
        <v>173</v>
      </c>
      <c r="C5" s="245" t="s">
        <v>174</v>
      </c>
      <c r="D5" s="246" t="s">
        <v>175</v>
      </c>
      <c r="E5" s="232"/>
      <c r="F5" s="232"/>
      <c r="G5" s="232"/>
    </row>
    <row r="6" spans="1:7" x14ac:dyDescent="0.3">
      <c r="A6" s="241">
        <v>1</v>
      </c>
      <c r="B6" s="242" t="s">
        <v>179</v>
      </c>
      <c r="C6" s="229">
        <v>3238000</v>
      </c>
      <c r="D6" s="230">
        <v>3438000</v>
      </c>
      <c r="E6" s="226"/>
      <c r="F6" s="226"/>
      <c r="G6" s="226"/>
    </row>
    <row r="7" spans="1:7" x14ac:dyDescent="0.3">
      <c r="A7" s="238">
        <v>2</v>
      </c>
      <c r="B7" s="237" t="s">
        <v>180</v>
      </c>
      <c r="C7" s="227">
        <v>120000</v>
      </c>
      <c r="D7" s="239">
        <v>120000</v>
      </c>
      <c r="E7" s="226"/>
      <c r="F7" s="226"/>
      <c r="G7" s="226"/>
    </row>
    <row r="8" spans="1:7" x14ac:dyDescent="0.3">
      <c r="A8" s="238">
        <v>3</v>
      </c>
      <c r="B8" s="237" t="s">
        <v>181</v>
      </c>
      <c r="C8" s="227">
        <v>100000</v>
      </c>
      <c r="D8" s="239">
        <v>100000</v>
      </c>
      <c r="E8" s="226"/>
      <c r="F8" s="226"/>
      <c r="G8" s="226"/>
    </row>
    <row r="9" spans="1:7" x14ac:dyDescent="0.3">
      <c r="A9" s="238">
        <v>4</v>
      </c>
      <c r="B9" s="237" t="s">
        <v>182</v>
      </c>
      <c r="C9" s="227">
        <v>4000000</v>
      </c>
      <c r="D9" s="239">
        <v>7240000</v>
      </c>
      <c r="E9" s="226"/>
      <c r="F9" s="226"/>
      <c r="G9" s="226"/>
    </row>
    <row r="10" spans="1:7" x14ac:dyDescent="0.3">
      <c r="A10" s="238">
        <v>5</v>
      </c>
      <c r="B10" s="237" t="s">
        <v>183</v>
      </c>
      <c r="C10" s="227">
        <v>1350000</v>
      </c>
      <c r="D10" s="239">
        <v>1850000</v>
      </c>
      <c r="E10" s="226"/>
      <c r="F10" s="226"/>
      <c r="G10" s="226"/>
    </row>
    <row r="11" spans="1:7" x14ac:dyDescent="0.3">
      <c r="A11" s="238">
        <v>6</v>
      </c>
      <c r="B11" s="237" t="s">
        <v>184</v>
      </c>
      <c r="C11" s="227">
        <v>250000</v>
      </c>
      <c r="D11" s="239">
        <v>250000</v>
      </c>
      <c r="E11" s="226"/>
      <c r="F11" s="226"/>
      <c r="G11" s="226"/>
    </row>
    <row r="12" spans="1:7" x14ac:dyDescent="0.3">
      <c r="A12" s="238">
        <v>7</v>
      </c>
      <c r="B12" s="237" t="s">
        <v>185</v>
      </c>
      <c r="C12" s="227">
        <v>150000</v>
      </c>
      <c r="D12" s="239">
        <v>150000</v>
      </c>
      <c r="E12" s="226"/>
      <c r="F12" s="226"/>
      <c r="G12" s="226"/>
    </row>
    <row r="13" spans="1:7" x14ac:dyDescent="0.3">
      <c r="A13" s="238">
        <v>8</v>
      </c>
      <c r="B13" s="237" t="s">
        <v>186</v>
      </c>
      <c r="C13" s="227">
        <v>500000</v>
      </c>
      <c r="D13" s="239">
        <v>550000</v>
      </c>
      <c r="E13" s="226"/>
      <c r="F13" s="226"/>
      <c r="G13" s="226"/>
    </row>
    <row r="14" spans="1:7" x14ac:dyDescent="0.3">
      <c r="A14" s="238">
        <v>9</v>
      </c>
      <c r="B14" s="237" t="s">
        <v>187</v>
      </c>
      <c r="C14" s="227">
        <v>2500000</v>
      </c>
      <c r="D14" s="240">
        <v>2500000</v>
      </c>
      <c r="E14" s="226"/>
      <c r="F14" s="226"/>
      <c r="G14" s="226"/>
    </row>
    <row r="15" spans="1:7" x14ac:dyDescent="0.3">
      <c r="A15" s="238">
        <v>10</v>
      </c>
      <c r="B15" s="237" t="s">
        <v>188</v>
      </c>
      <c r="C15" s="227">
        <v>2000000</v>
      </c>
      <c r="D15" s="240">
        <v>10237005</v>
      </c>
      <c r="E15" s="226"/>
      <c r="F15" s="226"/>
      <c r="G15" s="226"/>
    </row>
    <row r="16" spans="1:7" x14ac:dyDescent="0.3">
      <c r="A16" s="238">
        <v>11</v>
      </c>
      <c r="B16" s="237" t="s">
        <v>189</v>
      </c>
      <c r="C16" s="227">
        <v>1500000</v>
      </c>
      <c r="D16" s="239">
        <v>1700000</v>
      </c>
      <c r="E16" s="226"/>
      <c r="F16" s="226"/>
      <c r="G16" s="226"/>
    </row>
    <row r="17" spans="1:4" x14ac:dyDescent="0.3">
      <c r="A17" s="238">
        <v>12</v>
      </c>
      <c r="B17" s="237" t="s">
        <v>190</v>
      </c>
      <c r="C17" s="227">
        <v>2700000</v>
      </c>
      <c r="D17" s="239">
        <v>2700000</v>
      </c>
    </row>
    <row r="18" spans="1:4" x14ac:dyDescent="0.3">
      <c r="A18" s="238">
        <v>13</v>
      </c>
      <c r="B18" s="237" t="s">
        <v>191</v>
      </c>
      <c r="C18" s="227">
        <v>600000</v>
      </c>
      <c r="D18" s="239">
        <v>600000</v>
      </c>
    </row>
    <row r="19" spans="1:4" x14ac:dyDescent="0.3">
      <c r="A19" s="238">
        <v>14</v>
      </c>
      <c r="B19" s="237" t="s">
        <v>192</v>
      </c>
      <c r="C19" s="227">
        <v>150000</v>
      </c>
      <c r="D19" s="239">
        <v>150000</v>
      </c>
    </row>
    <row r="20" spans="1:4" x14ac:dyDescent="0.3">
      <c r="A20" s="238">
        <v>15</v>
      </c>
      <c r="B20" s="237" t="s">
        <v>193</v>
      </c>
      <c r="C20" s="227">
        <v>700000</v>
      </c>
      <c r="D20" s="239">
        <v>800000</v>
      </c>
    </row>
    <row r="21" spans="1:4" x14ac:dyDescent="0.3">
      <c r="A21" s="238">
        <v>16</v>
      </c>
      <c r="B21" s="237" t="s">
        <v>194</v>
      </c>
      <c r="C21" s="227">
        <v>2500000</v>
      </c>
      <c r="D21" s="239">
        <v>6490000</v>
      </c>
    </row>
    <row r="22" spans="1:4" ht="28.8" x14ac:dyDescent="0.3">
      <c r="A22" s="238">
        <v>17</v>
      </c>
      <c r="B22" s="237" t="s">
        <v>195</v>
      </c>
      <c r="C22" s="227">
        <v>300000</v>
      </c>
      <c r="D22" s="239">
        <v>300000</v>
      </c>
    </row>
    <row r="23" spans="1:4" ht="28.8" x14ac:dyDescent="0.3">
      <c r="A23" s="238">
        <v>18</v>
      </c>
      <c r="B23" s="237" t="s">
        <v>196</v>
      </c>
      <c r="C23" s="227">
        <v>300000</v>
      </c>
      <c r="D23" s="239">
        <v>300000</v>
      </c>
    </row>
    <row r="24" spans="1:4" x14ac:dyDescent="0.3">
      <c r="A24" s="238">
        <v>19</v>
      </c>
      <c r="B24" s="237" t="s">
        <v>197</v>
      </c>
      <c r="C24" s="227">
        <v>10000000</v>
      </c>
      <c r="D24" s="239">
        <v>18727000</v>
      </c>
    </row>
    <row r="25" spans="1:4" x14ac:dyDescent="0.3">
      <c r="A25" s="238">
        <v>20</v>
      </c>
      <c r="B25" s="237" t="s">
        <v>202</v>
      </c>
      <c r="C25" s="227">
        <v>200000</v>
      </c>
      <c r="D25" s="239">
        <v>200000</v>
      </c>
    </row>
    <row r="26" spans="1:4" x14ac:dyDescent="0.3">
      <c r="A26" s="238">
        <v>21</v>
      </c>
      <c r="B26" s="237" t="s">
        <v>203</v>
      </c>
      <c r="C26" s="227">
        <v>600000</v>
      </c>
      <c r="D26" s="239">
        <v>850000</v>
      </c>
    </row>
    <row r="27" spans="1:4" x14ac:dyDescent="0.3">
      <c r="A27" s="238">
        <v>22</v>
      </c>
      <c r="B27" s="237" t="s">
        <v>205</v>
      </c>
      <c r="C27" s="227">
        <v>250000</v>
      </c>
      <c r="D27" s="239">
        <v>250000</v>
      </c>
    </row>
    <row r="28" spans="1:4" ht="15" thickBot="1" x14ac:dyDescent="0.35">
      <c r="A28" s="247">
        <v>23</v>
      </c>
      <c r="B28" s="248" t="s">
        <v>206</v>
      </c>
      <c r="C28" s="249">
        <v>1000000</v>
      </c>
      <c r="D28" s="250">
        <v>1000000</v>
      </c>
    </row>
    <row r="29" spans="1:4" ht="15" thickBot="1" x14ac:dyDescent="0.35">
      <c r="A29" s="251"/>
      <c r="B29" s="252" t="s">
        <v>16</v>
      </c>
      <c r="C29" s="253">
        <v>35008000</v>
      </c>
      <c r="D29" s="254">
        <v>60502005</v>
      </c>
    </row>
    <row r="30" spans="1:4" x14ac:dyDescent="0.3">
      <c r="A30" s="226"/>
      <c r="B30" s="235"/>
      <c r="C30" s="236"/>
      <c r="D30" s="226"/>
    </row>
    <row r="31" spans="1:4" x14ac:dyDescent="0.3">
      <c r="A31" s="226"/>
      <c r="B31" s="228"/>
      <c r="C31" s="236"/>
      <c r="D31" s="226"/>
    </row>
  </sheetData>
  <mergeCells count="2"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6"/>
  <sheetViews>
    <sheetView topLeftCell="B13" workbookViewId="0">
      <selection activeCell="B1" sqref="B1:G1"/>
    </sheetView>
  </sheetViews>
  <sheetFormatPr defaultRowHeight="14.4" x14ac:dyDescent="0.3"/>
  <cols>
    <col min="3" max="3" width="38.88671875" bestFit="1" customWidth="1"/>
    <col min="4" max="4" width="15.44140625" bestFit="1" customWidth="1"/>
    <col min="5" max="5" width="13.44140625" customWidth="1"/>
    <col min="6" max="6" width="13.109375" customWidth="1"/>
    <col min="7" max="7" width="13" customWidth="1"/>
    <col min="8" max="8" width="12.33203125" bestFit="1" customWidth="1"/>
  </cols>
  <sheetData>
    <row r="1" spans="1:8" x14ac:dyDescent="0.3">
      <c r="A1" s="3"/>
      <c r="B1" s="256" t="s">
        <v>266</v>
      </c>
      <c r="C1" s="256"/>
      <c r="D1" s="256"/>
      <c r="E1" s="256"/>
      <c r="F1" s="256"/>
      <c r="G1" s="256"/>
    </row>
    <row r="2" spans="1:8" x14ac:dyDescent="0.3">
      <c r="A2" s="3"/>
      <c r="B2" s="256" t="s">
        <v>255</v>
      </c>
      <c r="C2" s="256"/>
      <c r="D2" s="256"/>
      <c r="E2" s="256"/>
      <c r="F2" s="256"/>
      <c r="G2" s="256"/>
    </row>
    <row r="3" spans="1:8" ht="15" thickBot="1" x14ac:dyDescent="0.35">
      <c r="D3" s="43"/>
      <c r="E3" s="43"/>
      <c r="F3" s="43"/>
      <c r="G3" s="43" t="s">
        <v>204</v>
      </c>
    </row>
    <row r="4" spans="1:8" ht="43.8" thickBot="1" x14ac:dyDescent="0.35">
      <c r="B4" s="35" t="s">
        <v>109</v>
      </c>
      <c r="C4" s="36" t="s">
        <v>110</v>
      </c>
      <c r="D4" s="131" t="s">
        <v>217</v>
      </c>
      <c r="E4" s="132" t="s">
        <v>218</v>
      </c>
      <c r="F4" s="132" t="s">
        <v>219</v>
      </c>
      <c r="G4" s="133" t="s">
        <v>166</v>
      </c>
    </row>
    <row r="5" spans="1:8" x14ac:dyDescent="0.3">
      <c r="B5" s="32" t="s">
        <v>111</v>
      </c>
      <c r="C5" s="33" t="s">
        <v>112</v>
      </c>
      <c r="D5" s="34">
        <v>78200000</v>
      </c>
      <c r="E5" s="34">
        <v>80931053</v>
      </c>
      <c r="F5" s="34">
        <v>79332754</v>
      </c>
      <c r="G5" s="58">
        <f>F5/E5</f>
        <v>0.98025110336819665</v>
      </c>
    </row>
    <row r="6" spans="1:8" x14ac:dyDescent="0.3">
      <c r="B6" s="29" t="s">
        <v>113</v>
      </c>
      <c r="C6" s="30" t="s">
        <v>114</v>
      </c>
      <c r="D6" s="31">
        <v>15849000</v>
      </c>
      <c r="E6" s="31">
        <v>16699677</v>
      </c>
      <c r="F6" s="31">
        <v>12348297</v>
      </c>
      <c r="G6" s="58">
        <f t="shared" ref="G6:G13" si="0">F6/E6</f>
        <v>0.7394332836497377</v>
      </c>
    </row>
    <row r="7" spans="1:8" x14ac:dyDescent="0.3">
      <c r="B7" s="29" t="s">
        <v>115</v>
      </c>
      <c r="C7" s="30" t="s">
        <v>116</v>
      </c>
      <c r="D7" s="31">
        <v>414400000</v>
      </c>
      <c r="E7" s="31">
        <v>534912948</v>
      </c>
      <c r="F7" s="31">
        <v>512491085</v>
      </c>
      <c r="G7" s="58">
        <f t="shared" si="0"/>
        <v>0.95808315524267329</v>
      </c>
    </row>
    <row r="8" spans="1:8" x14ac:dyDescent="0.3">
      <c r="B8" s="29" t="s">
        <v>154</v>
      </c>
      <c r="C8" s="30" t="s">
        <v>118</v>
      </c>
      <c r="D8" s="31">
        <v>37700000</v>
      </c>
      <c r="E8" s="31">
        <v>31477957</v>
      </c>
      <c r="F8" s="31">
        <v>27917362</v>
      </c>
      <c r="G8" s="58">
        <f t="shared" si="0"/>
        <v>0.88688608349010711</v>
      </c>
    </row>
    <row r="9" spans="1:8" x14ac:dyDescent="0.3">
      <c r="B9" s="29" t="s">
        <v>155</v>
      </c>
      <c r="C9" s="30" t="s">
        <v>120</v>
      </c>
      <c r="D9" s="31">
        <v>371282234</v>
      </c>
      <c r="E9" s="31">
        <v>432312472</v>
      </c>
      <c r="F9" s="31">
        <v>351098048</v>
      </c>
      <c r="G9" s="58">
        <f t="shared" si="0"/>
        <v>0.8121395304089214</v>
      </c>
    </row>
    <row r="10" spans="1:8" x14ac:dyDescent="0.3">
      <c r="B10" s="29" t="s">
        <v>121</v>
      </c>
      <c r="C10" s="30" t="s">
        <v>122</v>
      </c>
      <c r="D10" s="31">
        <v>1085939607</v>
      </c>
      <c r="E10" s="31">
        <v>959130996</v>
      </c>
      <c r="F10" s="31">
        <v>473208070</v>
      </c>
      <c r="G10" s="58">
        <f t="shared" si="0"/>
        <v>0.49337167912775909</v>
      </c>
    </row>
    <row r="11" spans="1:8" x14ac:dyDescent="0.3">
      <c r="B11" s="29" t="s">
        <v>156</v>
      </c>
      <c r="C11" s="30" t="s">
        <v>12</v>
      </c>
      <c r="D11" s="31">
        <v>15000000</v>
      </c>
      <c r="E11" s="31">
        <v>193143247</v>
      </c>
      <c r="F11" s="31">
        <v>187109323</v>
      </c>
      <c r="G11" s="58">
        <f t="shared" si="0"/>
        <v>0.96875933228977973</v>
      </c>
      <c r="H11" s="26"/>
    </row>
    <row r="12" spans="1:8" x14ac:dyDescent="0.3">
      <c r="B12" s="29" t="s">
        <v>157</v>
      </c>
      <c r="C12" s="30" t="s">
        <v>158</v>
      </c>
      <c r="D12" s="31">
        <v>43950000</v>
      </c>
      <c r="E12" s="31">
        <v>46547414</v>
      </c>
      <c r="F12" s="31">
        <v>7447414</v>
      </c>
      <c r="G12" s="58">
        <f t="shared" si="0"/>
        <v>0.1599962996870245</v>
      </c>
      <c r="H12" s="26"/>
    </row>
    <row r="13" spans="1:8" ht="15" thickBot="1" x14ac:dyDescent="0.35">
      <c r="B13" s="51" t="s">
        <v>159</v>
      </c>
      <c r="C13" s="52" t="s">
        <v>160</v>
      </c>
      <c r="D13" s="53">
        <v>853823529</v>
      </c>
      <c r="E13" s="53">
        <v>838085088</v>
      </c>
      <c r="F13" s="53">
        <f>838085088</f>
        <v>838085088</v>
      </c>
      <c r="G13" s="58">
        <f t="shared" si="0"/>
        <v>1</v>
      </c>
    </row>
    <row r="14" spans="1:8" ht="15" thickBot="1" x14ac:dyDescent="0.35">
      <c r="B14" s="40" t="s">
        <v>129</v>
      </c>
      <c r="C14" s="41" t="s">
        <v>130</v>
      </c>
      <c r="D14" s="42">
        <f>SUM(D5:D13)</f>
        <v>2916144370</v>
      </c>
      <c r="E14" s="42">
        <f>SUM(E5:E13)</f>
        <v>3133240852</v>
      </c>
      <c r="F14" s="42">
        <f>SUM(F5:F13)</f>
        <v>2489037441</v>
      </c>
      <c r="G14" s="59">
        <f>F14/E14</f>
        <v>0.79439709826686511</v>
      </c>
    </row>
    <row r="15" spans="1:8" x14ac:dyDescent="0.3">
      <c r="B15" s="32" t="s">
        <v>131</v>
      </c>
      <c r="C15" s="33" t="s">
        <v>132</v>
      </c>
      <c r="D15" s="34">
        <v>397654763</v>
      </c>
      <c r="E15" s="34">
        <v>477142255</v>
      </c>
      <c r="F15" s="34">
        <v>477142255</v>
      </c>
      <c r="G15" s="58">
        <f>F15/E15</f>
        <v>1</v>
      </c>
    </row>
    <row r="16" spans="1:8" x14ac:dyDescent="0.3">
      <c r="B16" s="29" t="s">
        <v>61</v>
      </c>
      <c r="C16" s="30" t="s">
        <v>161</v>
      </c>
      <c r="D16" s="31">
        <v>251500000</v>
      </c>
      <c r="E16" s="31">
        <v>377387672</v>
      </c>
      <c r="F16" s="31">
        <v>377387672</v>
      </c>
      <c r="G16" s="58">
        <f t="shared" ref="G16:G22" si="1">F16/E16</f>
        <v>1</v>
      </c>
    </row>
    <row r="17" spans="2:10" x14ac:dyDescent="0.3">
      <c r="B17" s="29" t="s">
        <v>94</v>
      </c>
      <c r="C17" s="30" t="s">
        <v>93</v>
      </c>
      <c r="D17" s="31">
        <v>1248800000</v>
      </c>
      <c r="E17" s="31">
        <v>1248800000</v>
      </c>
      <c r="F17" s="31">
        <v>1625312929</v>
      </c>
      <c r="G17" s="58">
        <f t="shared" si="1"/>
        <v>1.3014997829916719</v>
      </c>
    </row>
    <row r="18" spans="2:10" x14ac:dyDescent="0.3">
      <c r="B18" s="29" t="s">
        <v>137</v>
      </c>
      <c r="C18" s="30" t="s">
        <v>138</v>
      </c>
      <c r="D18" s="31">
        <v>139500000</v>
      </c>
      <c r="E18" s="31">
        <v>150495160</v>
      </c>
      <c r="F18" s="31">
        <v>133662667</v>
      </c>
      <c r="G18" s="58">
        <f t="shared" si="1"/>
        <v>0.88815259573796257</v>
      </c>
    </row>
    <row r="19" spans="2:10" x14ac:dyDescent="0.3">
      <c r="B19" s="29" t="s">
        <v>171</v>
      </c>
      <c r="C19" s="30" t="s">
        <v>172</v>
      </c>
      <c r="D19" s="31">
        <v>0</v>
      </c>
      <c r="E19" s="31">
        <v>0</v>
      </c>
      <c r="F19" s="31">
        <v>0</v>
      </c>
      <c r="G19" s="58"/>
    </row>
    <row r="20" spans="2:10" x14ac:dyDescent="0.3">
      <c r="B20" s="29" t="s">
        <v>148</v>
      </c>
      <c r="C20" s="30" t="s">
        <v>149</v>
      </c>
      <c r="D20" s="31">
        <v>0</v>
      </c>
      <c r="E20" s="31">
        <v>0</v>
      </c>
      <c r="F20" s="31">
        <v>3530000</v>
      </c>
      <c r="G20" s="58">
        <v>1</v>
      </c>
    </row>
    <row r="21" spans="2:10" x14ac:dyDescent="0.3">
      <c r="B21" s="29" t="s">
        <v>162</v>
      </c>
      <c r="C21" s="30" t="s">
        <v>163</v>
      </c>
      <c r="D21" s="31">
        <v>0</v>
      </c>
      <c r="E21" s="31">
        <v>0</v>
      </c>
      <c r="F21" s="31">
        <v>3949524</v>
      </c>
      <c r="G21" s="58">
        <v>1</v>
      </c>
    </row>
    <row r="22" spans="2:10" ht="15" thickBot="1" x14ac:dyDescent="0.35">
      <c r="B22" s="37" t="s">
        <v>141</v>
      </c>
      <c r="C22" s="38" t="s">
        <v>142</v>
      </c>
      <c r="D22" s="39">
        <v>878689607</v>
      </c>
      <c r="E22" s="39">
        <v>879415765</v>
      </c>
      <c r="F22" s="39">
        <f>896819328</f>
        <v>896819328</v>
      </c>
      <c r="G22" s="58">
        <f t="shared" si="1"/>
        <v>1.0197899147282172</v>
      </c>
      <c r="H22" s="91"/>
      <c r="I22" s="26"/>
      <c r="J22" s="26"/>
    </row>
    <row r="23" spans="2:10" ht="15" thickBot="1" x14ac:dyDescent="0.35">
      <c r="B23" s="40" t="s">
        <v>129</v>
      </c>
      <c r="C23" s="41" t="s">
        <v>143</v>
      </c>
      <c r="D23" s="42">
        <f>SUM(D15:D22)</f>
        <v>2916144370</v>
      </c>
      <c r="E23" s="42">
        <f>SUM(E15:E22)</f>
        <v>3133240852</v>
      </c>
      <c r="F23" s="42">
        <f>SUM(F15:F22)</f>
        <v>3517804375</v>
      </c>
      <c r="G23" s="59">
        <f>F23/E23</f>
        <v>1.1227366618670653</v>
      </c>
    </row>
    <row r="24" spans="2:10" x14ac:dyDescent="0.3">
      <c r="D24" s="26"/>
      <c r="E24" s="26"/>
      <c r="F24" s="26"/>
    </row>
    <row r="25" spans="2:10" x14ac:dyDescent="0.3">
      <c r="E25" s="26"/>
      <c r="F25" s="26"/>
      <c r="G25" s="26"/>
    </row>
    <row r="26" spans="2:10" x14ac:dyDescent="0.3">
      <c r="D26" s="26"/>
      <c r="E26" s="26"/>
      <c r="F26" s="26"/>
    </row>
  </sheetData>
  <mergeCells count="2">
    <mergeCell ref="B1:G1"/>
    <mergeCell ref="B2:G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0"/>
  <sheetViews>
    <sheetView workbookViewId="0">
      <selection activeCell="E19" sqref="E19"/>
    </sheetView>
  </sheetViews>
  <sheetFormatPr defaultRowHeight="14.4" x14ac:dyDescent="0.3"/>
  <cols>
    <col min="2" max="2" width="6.5546875" bestFit="1" customWidth="1"/>
    <col min="3" max="3" width="38.88671875" bestFit="1" customWidth="1"/>
    <col min="4" max="4" width="16.109375" customWidth="1"/>
    <col min="5" max="7" width="13.44140625" customWidth="1"/>
  </cols>
  <sheetData>
    <row r="1" spans="1:16" x14ac:dyDescent="0.3">
      <c r="A1" s="3"/>
      <c r="B1" s="256" t="s">
        <v>267</v>
      </c>
      <c r="C1" s="256"/>
      <c r="D1" s="256"/>
      <c r="E1" s="256"/>
      <c r="F1" s="256"/>
      <c r="G1" s="256"/>
    </row>
    <row r="2" spans="1:16" x14ac:dyDescent="0.3">
      <c r="A2" s="3"/>
      <c r="B2" s="256" t="s">
        <v>256</v>
      </c>
      <c r="C2" s="256"/>
      <c r="D2" s="256"/>
      <c r="E2" s="256"/>
      <c r="F2" s="256"/>
      <c r="G2" s="256"/>
    </row>
    <row r="3" spans="1:16" ht="15" thickBot="1" x14ac:dyDescent="0.35">
      <c r="D3" s="1"/>
      <c r="E3" s="1"/>
      <c r="F3" s="1"/>
      <c r="G3" s="1" t="s">
        <v>204</v>
      </c>
      <c r="P3" s="1"/>
    </row>
    <row r="4" spans="1:16" ht="43.8" thickBot="1" x14ac:dyDescent="0.35">
      <c r="B4" s="95" t="s">
        <v>109</v>
      </c>
      <c r="C4" s="35" t="s">
        <v>110</v>
      </c>
      <c r="D4" s="131" t="s">
        <v>217</v>
      </c>
      <c r="E4" s="132" t="s">
        <v>218</v>
      </c>
      <c r="F4" s="132" t="s">
        <v>219</v>
      </c>
      <c r="G4" s="133" t="s">
        <v>166</v>
      </c>
    </row>
    <row r="5" spans="1:16" x14ac:dyDescent="0.3">
      <c r="B5" s="92" t="s">
        <v>111</v>
      </c>
      <c r="C5" s="105" t="s">
        <v>112</v>
      </c>
      <c r="D5" s="100">
        <v>215000000</v>
      </c>
      <c r="E5" s="28">
        <v>213205720</v>
      </c>
      <c r="F5" s="28">
        <v>212400357</v>
      </c>
      <c r="G5" s="54">
        <f>F5/E5</f>
        <v>0.99622260134484197</v>
      </c>
    </row>
    <row r="6" spans="1:16" x14ac:dyDescent="0.3">
      <c r="B6" s="93" t="s">
        <v>113</v>
      </c>
      <c r="C6" s="29" t="s">
        <v>114</v>
      </c>
      <c r="D6" s="100">
        <v>44825000</v>
      </c>
      <c r="E6" s="28">
        <v>41110308</v>
      </c>
      <c r="F6" s="28">
        <v>41110308</v>
      </c>
      <c r="G6" s="54">
        <f>F6/E6</f>
        <v>1</v>
      </c>
    </row>
    <row r="7" spans="1:16" x14ac:dyDescent="0.3">
      <c r="B7" s="93" t="s">
        <v>115</v>
      </c>
      <c r="C7" s="29" t="s">
        <v>116</v>
      </c>
      <c r="D7" s="100">
        <v>35622000</v>
      </c>
      <c r="E7" s="28">
        <v>36013276</v>
      </c>
      <c r="F7" s="28">
        <v>36013276</v>
      </c>
      <c r="G7" s="54">
        <f>F7/E7</f>
        <v>1</v>
      </c>
    </row>
    <row r="8" spans="1:16" x14ac:dyDescent="0.3">
      <c r="B8" s="93" t="s">
        <v>117</v>
      </c>
      <c r="C8" s="29" t="s">
        <v>118</v>
      </c>
      <c r="D8" s="100">
        <v>0</v>
      </c>
      <c r="E8" s="28">
        <v>0</v>
      </c>
      <c r="F8" s="28">
        <v>0</v>
      </c>
      <c r="G8" s="54"/>
    </row>
    <row r="9" spans="1:16" x14ac:dyDescent="0.3">
      <c r="B9" s="93" t="s">
        <v>121</v>
      </c>
      <c r="C9" s="29" t="s">
        <v>122</v>
      </c>
      <c r="D9" s="100">
        <v>17648000</v>
      </c>
      <c r="E9" s="28">
        <v>15037874</v>
      </c>
      <c r="F9" s="28">
        <v>15037874</v>
      </c>
      <c r="G9" s="54">
        <f>F9/E9</f>
        <v>1</v>
      </c>
    </row>
    <row r="10" spans="1:16" ht="15" thickBot="1" x14ac:dyDescent="0.35">
      <c r="B10" s="96" t="s">
        <v>123</v>
      </c>
      <c r="C10" s="51" t="s">
        <v>124</v>
      </c>
      <c r="D10" s="101">
        <v>0</v>
      </c>
      <c r="E10" s="50">
        <v>0</v>
      </c>
      <c r="F10" s="50">
        <v>0</v>
      </c>
      <c r="G10" s="57"/>
    </row>
    <row r="11" spans="1:16" ht="15" thickBot="1" x14ac:dyDescent="0.35">
      <c r="B11" s="98" t="s">
        <v>129</v>
      </c>
      <c r="C11" s="104" t="s">
        <v>130</v>
      </c>
      <c r="D11" s="103">
        <f>SUM(D5:D10)</f>
        <v>313095000</v>
      </c>
      <c r="E11" s="49">
        <f>SUM(E5:E10)</f>
        <v>305367178</v>
      </c>
      <c r="F11" s="49">
        <f>SUM(F5:F10)</f>
        <v>304561815</v>
      </c>
      <c r="G11" s="56">
        <f>F11/E11</f>
        <v>0.99736264059132118</v>
      </c>
    </row>
    <row r="12" spans="1:16" x14ac:dyDescent="0.3">
      <c r="B12" s="92" t="s">
        <v>131</v>
      </c>
      <c r="C12" s="32" t="s">
        <v>132</v>
      </c>
      <c r="D12" s="99">
        <v>0</v>
      </c>
      <c r="E12" s="48">
        <v>4898668</v>
      </c>
      <c r="F12" s="48">
        <v>4898668</v>
      </c>
      <c r="G12" s="55">
        <f>F12/E12</f>
        <v>1</v>
      </c>
    </row>
    <row r="13" spans="1:16" x14ac:dyDescent="0.3">
      <c r="B13" s="93" t="s">
        <v>137</v>
      </c>
      <c r="C13" s="29" t="s">
        <v>138</v>
      </c>
      <c r="D13" s="100">
        <v>2200000</v>
      </c>
      <c r="E13" s="28">
        <v>1950421</v>
      </c>
      <c r="F13" s="28">
        <v>1494563</v>
      </c>
      <c r="G13" s="55">
        <f>F13/E13</f>
        <v>0.76627712683569338</v>
      </c>
    </row>
    <row r="14" spans="1:16" x14ac:dyDescent="0.3">
      <c r="B14" s="93" t="s">
        <v>148</v>
      </c>
      <c r="C14" s="29" t="s">
        <v>149</v>
      </c>
      <c r="D14" s="100"/>
      <c r="E14" s="28">
        <v>0</v>
      </c>
      <c r="F14" s="28">
        <v>0</v>
      </c>
      <c r="G14" s="55"/>
    </row>
    <row r="15" spans="1:16" ht="15" thickBot="1" x14ac:dyDescent="0.35">
      <c r="B15" s="96" t="s">
        <v>141</v>
      </c>
      <c r="C15" s="51" t="s">
        <v>142</v>
      </c>
      <c r="D15" s="101">
        <v>310895000</v>
      </c>
      <c r="E15" s="50">
        <v>298518089</v>
      </c>
      <c r="F15" s="50">
        <v>298518089</v>
      </c>
      <c r="G15" s="57">
        <f>F15/E15</f>
        <v>1</v>
      </c>
      <c r="H15" s="26"/>
      <c r="I15" s="26"/>
      <c r="J15" s="26"/>
    </row>
    <row r="16" spans="1:16" ht="15" thickBot="1" x14ac:dyDescent="0.35">
      <c r="B16" s="98" t="s">
        <v>129</v>
      </c>
      <c r="C16" s="104" t="s">
        <v>143</v>
      </c>
      <c r="D16" s="103">
        <f>SUM(D12:D15)</f>
        <v>313095000</v>
      </c>
      <c r="E16" s="103">
        <f>SUM(E12:E15)</f>
        <v>305367178</v>
      </c>
      <c r="F16" s="103">
        <f>SUM(F12:F15)</f>
        <v>304911320</v>
      </c>
      <c r="G16" s="56">
        <f>F16/E16</f>
        <v>0.99850718075535938</v>
      </c>
    </row>
    <row r="17" spans="4:7" x14ac:dyDescent="0.3">
      <c r="D17" s="26"/>
      <c r="F17" s="26"/>
    </row>
    <row r="18" spans="4:7" x14ac:dyDescent="0.3">
      <c r="G18" s="26"/>
    </row>
    <row r="19" spans="4:7" x14ac:dyDescent="0.3">
      <c r="E19" s="255"/>
    </row>
    <row r="20" spans="4:7" x14ac:dyDescent="0.3">
      <c r="D20" s="26"/>
      <c r="E20" s="26"/>
      <c r="F20" s="26"/>
    </row>
  </sheetData>
  <mergeCells count="2">
    <mergeCell ref="B1:G1"/>
    <mergeCell ref="B2:G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9"/>
  <sheetViews>
    <sheetView workbookViewId="0">
      <selection activeCell="L8" sqref="L8"/>
    </sheetView>
  </sheetViews>
  <sheetFormatPr defaultRowHeight="14.4" x14ac:dyDescent="0.3"/>
  <cols>
    <col min="3" max="3" width="47.6640625" bestFit="1" customWidth="1"/>
    <col min="4" max="4" width="10.88671875" bestFit="1" customWidth="1"/>
    <col min="5" max="5" width="14.109375" customWidth="1"/>
    <col min="6" max="6" width="12" customWidth="1"/>
    <col min="7" max="7" width="10.5546875" customWidth="1"/>
    <col min="259" max="259" width="47.6640625" bestFit="1" customWidth="1"/>
    <col min="260" max="260" width="10.88671875" bestFit="1" customWidth="1"/>
    <col min="261" max="261" width="9.88671875" bestFit="1" customWidth="1"/>
    <col min="515" max="515" width="47.6640625" bestFit="1" customWidth="1"/>
    <col min="516" max="516" width="10.88671875" bestFit="1" customWidth="1"/>
    <col min="517" max="517" width="9.88671875" bestFit="1" customWidth="1"/>
    <col min="771" max="771" width="47.6640625" bestFit="1" customWidth="1"/>
    <col min="772" max="772" width="10.88671875" bestFit="1" customWidth="1"/>
    <col min="773" max="773" width="9.88671875" bestFit="1" customWidth="1"/>
    <col min="1027" max="1027" width="47.6640625" bestFit="1" customWidth="1"/>
    <col min="1028" max="1028" width="10.88671875" bestFit="1" customWidth="1"/>
    <col min="1029" max="1029" width="9.88671875" bestFit="1" customWidth="1"/>
    <col min="1283" max="1283" width="47.6640625" bestFit="1" customWidth="1"/>
    <col min="1284" max="1284" width="10.88671875" bestFit="1" customWidth="1"/>
    <col min="1285" max="1285" width="9.88671875" bestFit="1" customWidth="1"/>
    <col min="1539" max="1539" width="47.6640625" bestFit="1" customWidth="1"/>
    <col min="1540" max="1540" width="10.88671875" bestFit="1" customWidth="1"/>
    <col min="1541" max="1541" width="9.88671875" bestFit="1" customWidth="1"/>
    <col min="1795" max="1795" width="47.6640625" bestFit="1" customWidth="1"/>
    <col min="1796" max="1796" width="10.88671875" bestFit="1" customWidth="1"/>
    <col min="1797" max="1797" width="9.88671875" bestFit="1" customWidth="1"/>
    <col min="2051" max="2051" width="47.6640625" bestFit="1" customWidth="1"/>
    <col min="2052" max="2052" width="10.88671875" bestFit="1" customWidth="1"/>
    <col min="2053" max="2053" width="9.88671875" bestFit="1" customWidth="1"/>
    <col min="2307" max="2307" width="47.6640625" bestFit="1" customWidth="1"/>
    <col min="2308" max="2308" width="10.88671875" bestFit="1" customWidth="1"/>
    <col min="2309" max="2309" width="9.88671875" bestFit="1" customWidth="1"/>
    <col min="2563" max="2563" width="47.6640625" bestFit="1" customWidth="1"/>
    <col min="2564" max="2564" width="10.88671875" bestFit="1" customWidth="1"/>
    <col min="2565" max="2565" width="9.88671875" bestFit="1" customWidth="1"/>
    <col min="2819" max="2819" width="47.6640625" bestFit="1" customWidth="1"/>
    <col min="2820" max="2820" width="10.88671875" bestFit="1" customWidth="1"/>
    <col min="2821" max="2821" width="9.88671875" bestFit="1" customWidth="1"/>
    <col min="3075" max="3075" width="47.6640625" bestFit="1" customWidth="1"/>
    <col min="3076" max="3076" width="10.88671875" bestFit="1" customWidth="1"/>
    <col min="3077" max="3077" width="9.88671875" bestFit="1" customWidth="1"/>
    <col min="3331" max="3331" width="47.6640625" bestFit="1" customWidth="1"/>
    <col min="3332" max="3332" width="10.88671875" bestFit="1" customWidth="1"/>
    <col min="3333" max="3333" width="9.88671875" bestFit="1" customWidth="1"/>
    <col min="3587" max="3587" width="47.6640625" bestFit="1" customWidth="1"/>
    <col min="3588" max="3588" width="10.88671875" bestFit="1" customWidth="1"/>
    <col min="3589" max="3589" width="9.88671875" bestFit="1" customWidth="1"/>
    <col min="3843" max="3843" width="47.6640625" bestFit="1" customWidth="1"/>
    <col min="3844" max="3844" width="10.88671875" bestFit="1" customWidth="1"/>
    <col min="3845" max="3845" width="9.88671875" bestFit="1" customWidth="1"/>
    <col min="4099" max="4099" width="47.6640625" bestFit="1" customWidth="1"/>
    <col min="4100" max="4100" width="10.88671875" bestFit="1" customWidth="1"/>
    <col min="4101" max="4101" width="9.88671875" bestFit="1" customWidth="1"/>
    <col min="4355" max="4355" width="47.6640625" bestFit="1" customWidth="1"/>
    <col min="4356" max="4356" width="10.88671875" bestFit="1" customWidth="1"/>
    <col min="4357" max="4357" width="9.88671875" bestFit="1" customWidth="1"/>
    <col min="4611" max="4611" width="47.6640625" bestFit="1" customWidth="1"/>
    <col min="4612" max="4612" width="10.88671875" bestFit="1" customWidth="1"/>
    <col min="4613" max="4613" width="9.88671875" bestFit="1" customWidth="1"/>
    <col min="4867" max="4867" width="47.6640625" bestFit="1" customWidth="1"/>
    <col min="4868" max="4868" width="10.88671875" bestFit="1" customWidth="1"/>
    <col min="4869" max="4869" width="9.88671875" bestFit="1" customWidth="1"/>
    <col min="5123" max="5123" width="47.6640625" bestFit="1" customWidth="1"/>
    <col min="5124" max="5124" width="10.88671875" bestFit="1" customWidth="1"/>
    <col min="5125" max="5125" width="9.88671875" bestFit="1" customWidth="1"/>
    <col min="5379" max="5379" width="47.6640625" bestFit="1" customWidth="1"/>
    <col min="5380" max="5380" width="10.88671875" bestFit="1" customWidth="1"/>
    <col min="5381" max="5381" width="9.88671875" bestFit="1" customWidth="1"/>
    <col min="5635" max="5635" width="47.6640625" bestFit="1" customWidth="1"/>
    <col min="5636" max="5636" width="10.88671875" bestFit="1" customWidth="1"/>
    <col min="5637" max="5637" width="9.88671875" bestFit="1" customWidth="1"/>
    <col min="5891" max="5891" width="47.6640625" bestFit="1" customWidth="1"/>
    <col min="5892" max="5892" width="10.88671875" bestFit="1" customWidth="1"/>
    <col min="5893" max="5893" width="9.88671875" bestFit="1" customWidth="1"/>
    <col min="6147" max="6147" width="47.6640625" bestFit="1" customWidth="1"/>
    <col min="6148" max="6148" width="10.88671875" bestFit="1" customWidth="1"/>
    <col min="6149" max="6149" width="9.88671875" bestFit="1" customWidth="1"/>
    <col min="6403" max="6403" width="47.6640625" bestFit="1" customWidth="1"/>
    <col min="6404" max="6404" width="10.88671875" bestFit="1" customWidth="1"/>
    <col min="6405" max="6405" width="9.88671875" bestFit="1" customWidth="1"/>
    <col min="6659" max="6659" width="47.6640625" bestFit="1" customWidth="1"/>
    <col min="6660" max="6660" width="10.88671875" bestFit="1" customWidth="1"/>
    <col min="6661" max="6661" width="9.88671875" bestFit="1" customWidth="1"/>
    <col min="6915" max="6915" width="47.6640625" bestFit="1" customWidth="1"/>
    <col min="6916" max="6916" width="10.88671875" bestFit="1" customWidth="1"/>
    <col min="6917" max="6917" width="9.88671875" bestFit="1" customWidth="1"/>
    <col min="7171" max="7171" width="47.6640625" bestFit="1" customWidth="1"/>
    <col min="7172" max="7172" width="10.88671875" bestFit="1" customWidth="1"/>
    <col min="7173" max="7173" width="9.88671875" bestFit="1" customWidth="1"/>
    <col min="7427" max="7427" width="47.6640625" bestFit="1" customWidth="1"/>
    <col min="7428" max="7428" width="10.88671875" bestFit="1" customWidth="1"/>
    <col min="7429" max="7429" width="9.88671875" bestFit="1" customWidth="1"/>
    <col min="7683" max="7683" width="47.6640625" bestFit="1" customWidth="1"/>
    <col min="7684" max="7684" width="10.88671875" bestFit="1" customWidth="1"/>
    <col min="7685" max="7685" width="9.88671875" bestFit="1" customWidth="1"/>
    <col min="7939" max="7939" width="47.6640625" bestFit="1" customWidth="1"/>
    <col min="7940" max="7940" width="10.88671875" bestFit="1" customWidth="1"/>
    <col min="7941" max="7941" width="9.88671875" bestFit="1" customWidth="1"/>
    <col min="8195" max="8195" width="47.6640625" bestFit="1" customWidth="1"/>
    <col min="8196" max="8196" width="10.88671875" bestFit="1" customWidth="1"/>
    <col min="8197" max="8197" width="9.88671875" bestFit="1" customWidth="1"/>
    <col min="8451" max="8451" width="47.6640625" bestFit="1" customWidth="1"/>
    <col min="8452" max="8452" width="10.88671875" bestFit="1" customWidth="1"/>
    <col min="8453" max="8453" width="9.88671875" bestFit="1" customWidth="1"/>
    <col min="8707" max="8707" width="47.6640625" bestFit="1" customWidth="1"/>
    <col min="8708" max="8708" width="10.88671875" bestFit="1" customWidth="1"/>
    <col min="8709" max="8709" width="9.88671875" bestFit="1" customWidth="1"/>
    <col min="8963" max="8963" width="47.6640625" bestFit="1" customWidth="1"/>
    <col min="8964" max="8964" width="10.88671875" bestFit="1" customWidth="1"/>
    <col min="8965" max="8965" width="9.88671875" bestFit="1" customWidth="1"/>
    <col min="9219" max="9219" width="47.6640625" bestFit="1" customWidth="1"/>
    <col min="9220" max="9220" width="10.88671875" bestFit="1" customWidth="1"/>
    <col min="9221" max="9221" width="9.88671875" bestFit="1" customWidth="1"/>
    <col min="9475" max="9475" width="47.6640625" bestFit="1" customWidth="1"/>
    <col min="9476" max="9476" width="10.88671875" bestFit="1" customWidth="1"/>
    <col min="9477" max="9477" width="9.88671875" bestFit="1" customWidth="1"/>
    <col min="9731" max="9731" width="47.6640625" bestFit="1" customWidth="1"/>
    <col min="9732" max="9732" width="10.88671875" bestFit="1" customWidth="1"/>
    <col min="9733" max="9733" width="9.88671875" bestFit="1" customWidth="1"/>
    <col min="9987" max="9987" width="47.6640625" bestFit="1" customWidth="1"/>
    <col min="9988" max="9988" width="10.88671875" bestFit="1" customWidth="1"/>
    <col min="9989" max="9989" width="9.88671875" bestFit="1" customWidth="1"/>
    <col min="10243" max="10243" width="47.6640625" bestFit="1" customWidth="1"/>
    <col min="10244" max="10244" width="10.88671875" bestFit="1" customWidth="1"/>
    <col min="10245" max="10245" width="9.88671875" bestFit="1" customWidth="1"/>
    <col min="10499" max="10499" width="47.6640625" bestFit="1" customWidth="1"/>
    <col min="10500" max="10500" width="10.88671875" bestFit="1" customWidth="1"/>
    <col min="10501" max="10501" width="9.88671875" bestFit="1" customWidth="1"/>
    <col min="10755" max="10755" width="47.6640625" bestFit="1" customWidth="1"/>
    <col min="10756" max="10756" width="10.88671875" bestFit="1" customWidth="1"/>
    <col min="10757" max="10757" width="9.88671875" bestFit="1" customWidth="1"/>
    <col min="11011" max="11011" width="47.6640625" bestFit="1" customWidth="1"/>
    <col min="11012" max="11012" width="10.88671875" bestFit="1" customWidth="1"/>
    <col min="11013" max="11013" width="9.88671875" bestFit="1" customWidth="1"/>
    <col min="11267" max="11267" width="47.6640625" bestFit="1" customWidth="1"/>
    <col min="11268" max="11268" width="10.88671875" bestFit="1" customWidth="1"/>
    <col min="11269" max="11269" width="9.88671875" bestFit="1" customWidth="1"/>
    <col min="11523" max="11523" width="47.6640625" bestFit="1" customWidth="1"/>
    <col min="11524" max="11524" width="10.88671875" bestFit="1" customWidth="1"/>
    <col min="11525" max="11525" width="9.88671875" bestFit="1" customWidth="1"/>
    <col min="11779" max="11779" width="47.6640625" bestFit="1" customWidth="1"/>
    <col min="11780" max="11780" width="10.88671875" bestFit="1" customWidth="1"/>
    <col min="11781" max="11781" width="9.88671875" bestFit="1" customWidth="1"/>
    <col min="12035" max="12035" width="47.6640625" bestFit="1" customWidth="1"/>
    <col min="12036" max="12036" width="10.88671875" bestFit="1" customWidth="1"/>
    <col min="12037" max="12037" width="9.88671875" bestFit="1" customWidth="1"/>
    <col min="12291" max="12291" width="47.6640625" bestFit="1" customWidth="1"/>
    <col min="12292" max="12292" width="10.88671875" bestFit="1" customWidth="1"/>
    <col min="12293" max="12293" width="9.88671875" bestFit="1" customWidth="1"/>
    <col min="12547" max="12547" width="47.6640625" bestFit="1" customWidth="1"/>
    <col min="12548" max="12548" width="10.88671875" bestFit="1" customWidth="1"/>
    <col min="12549" max="12549" width="9.88671875" bestFit="1" customWidth="1"/>
    <col min="12803" max="12803" width="47.6640625" bestFit="1" customWidth="1"/>
    <col min="12804" max="12804" width="10.88671875" bestFit="1" customWidth="1"/>
    <col min="12805" max="12805" width="9.88671875" bestFit="1" customWidth="1"/>
    <col min="13059" max="13059" width="47.6640625" bestFit="1" customWidth="1"/>
    <col min="13060" max="13060" width="10.88671875" bestFit="1" customWidth="1"/>
    <col min="13061" max="13061" width="9.88671875" bestFit="1" customWidth="1"/>
    <col min="13315" max="13315" width="47.6640625" bestFit="1" customWidth="1"/>
    <col min="13316" max="13316" width="10.88671875" bestFit="1" customWidth="1"/>
    <col min="13317" max="13317" width="9.88671875" bestFit="1" customWidth="1"/>
    <col min="13571" max="13571" width="47.6640625" bestFit="1" customWidth="1"/>
    <col min="13572" max="13572" width="10.88671875" bestFit="1" customWidth="1"/>
    <col min="13573" max="13573" width="9.88671875" bestFit="1" customWidth="1"/>
    <col min="13827" max="13827" width="47.6640625" bestFit="1" customWidth="1"/>
    <col min="13828" max="13828" width="10.88671875" bestFit="1" customWidth="1"/>
    <col min="13829" max="13829" width="9.88671875" bestFit="1" customWidth="1"/>
    <col min="14083" max="14083" width="47.6640625" bestFit="1" customWidth="1"/>
    <col min="14084" max="14084" width="10.88671875" bestFit="1" customWidth="1"/>
    <col min="14085" max="14085" width="9.88671875" bestFit="1" customWidth="1"/>
    <col min="14339" max="14339" width="47.6640625" bestFit="1" customWidth="1"/>
    <col min="14340" max="14340" width="10.88671875" bestFit="1" customWidth="1"/>
    <col min="14341" max="14341" width="9.88671875" bestFit="1" customWidth="1"/>
    <col min="14595" max="14595" width="47.6640625" bestFit="1" customWidth="1"/>
    <col min="14596" max="14596" width="10.88671875" bestFit="1" customWidth="1"/>
    <col min="14597" max="14597" width="9.88671875" bestFit="1" customWidth="1"/>
    <col min="14851" max="14851" width="47.6640625" bestFit="1" customWidth="1"/>
    <col min="14852" max="14852" width="10.88671875" bestFit="1" customWidth="1"/>
    <col min="14853" max="14853" width="9.88671875" bestFit="1" customWidth="1"/>
    <col min="15107" max="15107" width="47.6640625" bestFit="1" customWidth="1"/>
    <col min="15108" max="15108" width="10.88671875" bestFit="1" customWidth="1"/>
    <col min="15109" max="15109" width="9.88671875" bestFit="1" customWidth="1"/>
    <col min="15363" max="15363" width="47.6640625" bestFit="1" customWidth="1"/>
    <col min="15364" max="15364" width="10.88671875" bestFit="1" customWidth="1"/>
    <col min="15365" max="15365" width="9.88671875" bestFit="1" customWidth="1"/>
    <col min="15619" max="15619" width="47.6640625" bestFit="1" customWidth="1"/>
    <col min="15620" max="15620" width="10.88671875" bestFit="1" customWidth="1"/>
    <col min="15621" max="15621" width="9.88671875" bestFit="1" customWidth="1"/>
    <col min="15875" max="15875" width="47.6640625" bestFit="1" customWidth="1"/>
    <col min="15876" max="15876" width="10.88671875" bestFit="1" customWidth="1"/>
    <col min="15877" max="15877" width="9.88671875" bestFit="1" customWidth="1"/>
    <col min="16131" max="16131" width="47.6640625" bestFit="1" customWidth="1"/>
    <col min="16132" max="16132" width="10.88671875" bestFit="1" customWidth="1"/>
    <col min="16133" max="16133" width="9.88671875" bestFit="1" customWidth="1"/>
  </cols>
  <sheetData>
    <row r="1" spans="1:15" x14ac:dyDescent="0.3">
      <c r="A1" s="3"/>
      <c r="B1" s="256" t="s">
        <v>268</v>
      </c>
      <c r="C1" s="256"/>
      <c r="D1" s="256"/>
      <c r="E1" s="256"/>
      <c r="F1" s="256"/>
      <c r="G1" s="256"/>
    </row>
    <row r="2" spans="1:15" ht="48" customHeight="1" x14ac:dyDescent="0.3">
      <c r="A2" s="134"/>
      <c r="B2" s="257" t="s">
        <v>257</v>
      </c>
      <c r="C2" s="257"/>
      <c r="D2" s="257"/>
      <c r="E2" s="257"/>
      <c r="F2" s="257"/>
      <c r="G2" s="257"/>
    </row>
    <row r="3" spans="1:15" x14ac:dyDescent="0.3">
      <c r="E3" s="1"/>
      <c r="O3" s="1"/>
    </row>
    <row r="4" spans="1:15" ht="15" thickBot="1" x14ac:dyDescent="0.35">
      <c r="B4" s="27"/>
      <c r="D4" s="24"/>
      <c r="E4" s="1"/>
      <c r="F4" s="1"/>
      <c r="G4" s="1" t="s">
        <v>204</v>
      </c>
    </row>
    <row r="5" spans="1:15" ht="43.8" thickBot="1" x14ac:dyDescent="0.35">
      <c r="B5" s="95" t="s">
        <v>109</v>
      </c>
      <c r="C5" s="35" t="s">
        <v>110</v>
      </c>
      <c r="D5" s="131" t="s">
        <v>217</v>
      </c>
      <c r="E5" s="132" t="s">
        <v>218</v>
      </c>
      <c r="F5" s="132" t="s">
        <v>219</v>
      </c>
      <c r="G5" s="35" t="s">
        <v>166</v>
      </c>
    </row>
    <row r="6" spans="1:15" x14ac:dyDescent="0.3">
      <c r="B6" s="92" t="s">
        <v>111</v>
      </c>
      <c r="C6" s="105" t="s">
        <v>112</v>
      </c>
      <c r="D6" s="99">
        <v>430168000</v>
      </c>
      <c r="E6" s="48">
        <v>425254842</v>
      </c>
      <c r="F6" s="48">
        <v>425254842</v>
      </c>
      <c r="G6" s="55">
        <f t="shared" ref="G6:G15" si="0">F6/E6</f>
        <v>1</v>
      </c>
    </row>
    <row r="7" spans="1:15" x14ac:dyDescent="0.3">
      <c r="B7" s="93" t="s">
        <v>113</v>
      </c>
      <c r="C7" s="29" t="s">
        <v>114</v>
      </c>
      <c r="D7" s="100">
        <v>90282760</v>
      </c>
      <c r="E7" s="28">
        <v>85172008</v>
      </c>
      <c r="F7" s="28">
        <v>85172008</v>
      </c>
      <c r="G7" s="54">
        <f t="shared" si="0"/>
        <v>1</v>
      </c>
    </row>
    <row r="8" spans="1:15" x14ac:dyDescent="0.3">
      <c r="B8" s="93" t="s">
        <v>115</v>
      </c>
      <c r="C8" s="29" t="s">
        <v>116</v>
      </c>
      <c r="D8" s="100">
        <v>25192160</v>
      </c>
      <c r="E8" s="28">
        <v>24438951</v>
      </c>
      <c r="F8" s="28">
        <v>24433951</v>
      </c>
      <c r="G8" s="54">
        <f t="shared" si="0"/>
        <v>0.99979540856724991</v>
      </c>
    </row>
    <row r="9" spans="1:15" ht="15" thickBot="1" x14ac:dyDescent="0.35">
      <c r="B9" s="96" t="s">
        <v>121</v>
      </c>
      <c r="C9" s="51" t="s">
        <v>122</v>
      </c>
      <c r="D9" s="101">
        <v>6789000</v>
      </c>
      <c r="E9" s="50">
        <v>7518052</v>
      </c>
      <c r="F9" s="50">
        <v>7518052</v>
      </c>
      <c r="G9" s="54">
        <f t="shared" si="0"/>
        <v>1</v>
      </c>
    </row>
    <row r="10" spans="1:15" ht="15" thickBot="1" x14ac:dyDescent="0.35">
      <c r="B10" s="97" t="s">
        <v>129</v>
      </c>
      <c r="C10" s="40" t="s">
        <v>130</v>
      </c>
      <c r="D10" s="102">
        <f>SUM(D6:D9)</f>
        <v>552431920</v>
      </c>
      <c r="E10" s="63">
        <f>SUM(E6:E9)</f>
        <v>542383853</v>
      </c>
      <c r="F10" s="63">
        <f>SUM(F6:F9)</f>
        <v>542378853</v>
      </c>
      <c r="G10" s="64">
        <f t="shared" si="0"/>
        <v>0.99999078143648201</v>
      </c>
    </row>
    <row r="11" spans="1:15" x14ac:dyDescent="0.3">
      <c r="B11" s="92" t="s">
        <v>131</v>
      </c>
      <c r="C11" s="32" t="s">
        <v>132</v>
      </c>
      <c r="D11" s="99">
        <v>27000000</v>
      </c>
      <c r="E11" s="68">
        <v>31078460</v>
      </c>
      <c r="F11" s="69">
        <v>31568400</v>
      </c>
      <c r="G11" s="67">
        <f t="shared" si="0"/>
        <v>1.0157646163934764</v>
      </c>
    </row>
    <row r="12" spans="1:15" x14ac:dyDescent="0.3">
      <c r="B12" s="93" t="s">
        <v>137</v>
      </c>
      <c r="C12" s="29" t="s">
        <v>138</v>
      </c>
      <c r="D12" s="100">
        <v>2610000</v>
      </c>
      <c r="E12" s="65">
        <v>2454264</v>
      </c>
      <c r="F12" s="66">
        <v>2454264</v>
      </c>
      <c r="G12" s="67">
        <f t="shared" si="0"/>
        <v>1</v>
      </c>
    </row>
    <row r="13" spans="1:15" x14ac:dyDescent="0.3">
      <c r="B13" s="93" t="s">
        <v>148</v>
      </c>
      <c r="C13" s="29" t="s">
        <v>149</v>
      </c>
      <c r="D13" s="100">
        <v>600000</v>
      </c>
      <c r="E13" s="48">
        <v>430040</v>
      </c>
      <c r="F13" s="48">
        <v>430040</v>
      </c>
      <c r="G13" s="55">
        <f t="shared" si="0"/>
        <v>1</v>
      </c>
    </row>
    <row r="14" spans="1:15" ht="15" thickBot="1" x14ac:dyDescent="0.35">
      <c r="B14" s="96" t="s">
        <v>141</v>
      </c>
      <c r="C14" s="51" t="s">
        <v>142</v>
      </c>
      <c r="D14" s="101">
        <v>522221920</v>
      </c>
      <c r="E14" s="50">
        <v>508421089</v>
      </c>
      <c r="F14" s="50">
        <v>508421089</v>
      </c>
      <c r="G14" s="62">
        <f t="shared" si="0"/>
        <v>1</v>
      </c>
      <c r="H14" s="26"/>
      <c r="I14" s="26"/>
      <c r="J14" s="26"/>
    </row>
    <row r="15" spans="1:15" ht="15" thickBot="1" x14ac:dyDescent="0.35">
      <c r="B15" s="98" t="s">
        <v>129</v>
      </c>
      <c r="C15" s="104" t="s">
        <v>143</v>
      </c>
      <c r="D15" s="103">
        <f>SUM(D11:D14)</f>
        <v>552431920</v>
      </c>
      <c r="E15" s="49">
        <f>SUM(E11:E14)</f>
        <v>542383853</v>
      </c>
      <c r="F15" s="49">
        <f>SUM(F11:F14)</f>
        <v>542873793</v>
      </c>
      <c r="G15" s="70">
        <f t="shared" si="0"/>
        <v>1.0009033086019985</v>
      </c>
    </row>
    <row r="16" spans="1:15" x14ac:dyDescent="0.3">
      <c r="F16" s="26"/>
    </row>
    <row r="17" spans="4:7" x14ac:dyDescent="0.3">
      <c r="G17" s="26"/>
    </row>
    <row r="19" spans="4:7" x14ac:dyDescent="0.3">
      <c r="D19" s="26"/>
      <c r="E19" s="26"/>
      <c r="F19" s="26"/>
    </row>
  </sheetData>
  <mergeCells count="2">
    <mergeCell ref="B1:G1"/>
    <mergeCell ref="B2:G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1.sz. mell.</vt:lpstr>
      <vt:lpstr>2.sz. mell.</vt:lpstr>
      <vt:lpstr>3. sz. mell.</vt:lpstr>
      <vt:lpstr>4. sz. mell.</vt:lpstr>
      <vt:lpstr>5.sz. mell.</vt:lpstr>
      <vt:lpstr>6.sz. mell.</vt:lpstr>
      <vt:lpstr>7.sz. mell.</vt:lpstr>
      <vt:lpstr>8.sz. mell.</vt:lpstr>
      <vt:lpstr>9.sz. mell.</vt:lpstr>
      <vt:lpstr>10.sz. mell.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FulopSz</dc:creator>
  <cp:lastModifiedBy>Csabáné Évi</cp:lastModifiedBy>
  <cp:lastPrinted>2020-07-08T13:23:01Z</cp:lastPrinted>
  <dcterms:created xsi:type="dcterms:W3CDTF">2013-02-12T14:58:30Z</dcterms:created>
  <dcterms:modified xsi:type="dcterms:W3CDTF">2020-07-08T13:32:45Z</dcterms:modified>
</cp:coreProperties>
</file>