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837" activeTab="0"/>
  </bookViews>
  <sheets>
    <sheet name="Bevétel" sheetId="1" r:id="rId1"/>
    <sheet name="Kiadások" sheetId="2" r:id="rId2"/>
    <sheet name="1.1. sz. mell" sheetId="3" r:id="rId3"/>
    <sheet name="1.2. sz. mell " sheetId="4" r:id="rId4"/>
    <sheet name="1.3. sz. mell " sheetId="5" r:id="rId5"/>
    <sheet name="1.4. sz. mell" sheetId="6" r:id="rId6"/>
    <sheet name="2.1.sz.mell  " sheetId="7" r:id="rId7"/>
    <sheet name="2.2.sz.mell  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sz.mell" sheetId="14" r:id="rId14"/>
    <sheet name="3. sz tájékoztató t." sheetId="15" r:id="rId15"/>
    <sheet name="Munka1" sheetId="16" r:id="rId16"/>
  </sheets>
  <externalReferences>
    <externalReference r:id="rId19"/>
    <externalReference r:id="rId20"/>
  </externalReferences>
  <definedNames>
    <definedName name="_xlfn.IFERROR" hidden="1">#NAME?</definedName>
    <definedName name="_xlnm.Print_Titles" localSheetId="2">'1.1. sz. mell'!$1:$6</definedName>
    <definedName name="_xlnm.Print_Titles" localSheetId="3">'1.2. sz. mell '!$1:$6</definedName>
    <definedName name="_xlnm.Print_Titles" localSheetId="4">'1.3. sz. mell '!$1:$6</definedName>
    <definedName name="_xlnm.Print_Titles" localSheetId="5">'1.4. sz. mell'!$1:$6</definedName>
    <definedName name="_xlnm.Print_Area" localSheetId="2">'1.1. sz. mell'!$A$1:$C$160</definedName>
    <definedName name="_xlnm.Print_Area" localSheetId="3">'1.2. sz. mell '!$A$1:$C$158</definedName>
    <definedName name="_xlnm.Print_Area" localSheetId="4">'1.3. sz. mell '!$A$1:$C$158</definedName>
    <definedName name="_xlnm.Print_Area" localSheetId="5">'1.4. sz. mell'!$A$1:$C$158</definedName>
    <definedName name="_xlnm.Print_Area" localSheetId="12">'7.sz.mell.'!$A$1:$O$26</definedName>
    <definedName name="_xlnm.Print_Area" localSheetId="0">'Bevétel'!$A$1:$E$86</definedName>
    <definedName name="_xlnm.Print_Area" localSheetId="1">'Kiadások'!$A$1:$E$242</definedName>
  </definedNames>
  <calcPr fullCalcOnLoad="1"/>
</workbook>
</file>

<file path=xl/sharedStrings.xml><?xml version="1.0" encoding="utf-8"?>
<sst xmlns="http://schemas.openxmlformats.org/spreadsheetml/2006/main" count="1849" uniqueCount="646">
  <si>
    <t>Beruházási (felhalmozási) kiadások előirányzata beruházásonként</t>
  </si>
  <si>
    <t>Felújítási kiadások előirányzata felújításonként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</si>
  <si>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</si>
  <si>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</si>
  <si>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</si>
  <si>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</si>
  <si>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</si>
  <si>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</si>
  <si>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</si>
  <si>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</si>
  <si>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</si>
  <si>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</si>
  <si>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</si>
  <si>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</si>
  <si>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</si>
  <si>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</si>
  <si>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</si>
  <si>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</si>
  <si>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</si>
  <si>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</si>
  <si>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</si>
  <si>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</si>
  <si>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</si>
  <si>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</si>
  <si>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</si>
  <si>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</si>
  <si>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</si>
  <si>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</si>
  <si>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</si>
  <si>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</si>
  <si>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</si>
  <si>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</si>
  <si>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</si>
  <si>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</si>
  <si>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</si>
  <si>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</si>
  <si>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</si>
  <si>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</si>
  <si>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</si>
  <si>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</si>
  <si>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</si>
  <si>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</si>
  <si>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</si>
  <si>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</si>
  <si>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</si>
  <si>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</si>
  <si>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</si>
  <si>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</si>
  <si>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</si>
  <si>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</si>
  <si>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</si>
  <si>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</si>
  <si>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</si>
  <si>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</si>
  <si>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</si>
  <si>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</si>
  <si>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</si>
  <si>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</si>
  <si>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</si>
  <si>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</si>
  <si>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</si>
  <si>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</si>
  <si>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</si>
  <si>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</si>
  <si>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</si>
  <si>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</si>
  <si>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</si>
  <si>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</si>
  <si>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</si>
  <si>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</si>
  <si>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</si>
  <si>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</si>
  <si>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</si>
  <si>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</si>
  <si>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</si>
  <si>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</si>
  <si>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</si>
  <si>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</si>
  <si>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</si>
  <si>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</si>
  <si>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</si>
  <si>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</si>
  <si>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</si>
  <si>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</si>
  <si>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</si>
  <si>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</si>
  <si>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</si>
  <si>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</si>
  <si>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</si>
  <si>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</si>
  <si>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</si>
  <si>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</si>
  <si>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</si>
  <si>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</si>
  <si>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</si>
  <si>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</si>
  <si>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</si>
  <si>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</si>
  <si>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</si>
  <si>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</si>
  <si>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</si>
  <si>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</si>
  <si>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</si>
  <si>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</si>
  <si>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</si>
  <si>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</si>
  <si>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</si>
  <si>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</si>
  <si>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</si>
  <si>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</si>
  <si>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</si>
  <si>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</si>
  <si>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</si>
  <si>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</si>
  <si>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</si>
  <si>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</si>
  <si>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</si>
  <si>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</si>
  <si>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</si>
  <si>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</si>
  <si>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</si>
  <si>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</si>
  <si>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</si>
  <si>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</si>
  <si>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</si>
  <si>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</si>
  <si>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</si>
  <si>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</si>
  <si>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</si>
  <si>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</si>
  <si>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</si>
  <si>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</si>
  <si>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</si>
  <si>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</si>
  <si>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</si>
  <si>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</si>
  <si>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</si>
  <si>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</si>
  <si>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</si>
  <si>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</si>
  <si>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</si>
  <si>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</si>
  <si>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</si>
  <si>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</si>
  <si>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</si>
  <si>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</si>
  <si>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</si>
  <si>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</si>
  <si>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</si>
  <si>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</si>
  <si>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</si>
  <si>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</si>
  <si>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</si>
  <si>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</si>
  <si>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</si>
  <si>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</si>
  <si>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</si>
  <si>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</si>
  <si>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</si>
  <si>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</si>
  <si>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</si>
  <si>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</si>
  <si>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</si>
  <si>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</si>
  <si>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</si>
  <si>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</si>
  <si>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</si>
  <si>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</si>
  <si>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</si>
  <si>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</si>
  <si>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</si>
  <si>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</si>
  <si>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</si>
  <si>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</si>
  <si>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</si>
  <si>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</si>
  <si>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</si>
  <si>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</si>
  <si>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</si>
  <si>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</si>
  <si>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</si>
  <si>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</si>
  <si>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</si>
  <si>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</si>
  <si>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</si>
  <si>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</si>
  <si>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</si>
  <si>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</si>
  <si>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</si>
  <si>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</si>
  <si>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</si>
  <si>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</si>
  <si>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</si>
  <si>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</si>
  <si>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</si>
  <si>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</si>
  <si>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</si>
  <si>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</si>
  <si>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</si>
  <si>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</si>
  <si>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</si>
  <si>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</si>
  <si>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</si>
  <si>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</si>
  <si>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</si>
  <si>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</si>
  <si>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</si>
  <si>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</si>
  <si>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</si>
  <si>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</si>
  <si>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</si>
  <si>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</si>
  <si>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</si>
  <si>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</si>
  <si>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</si>
  <si>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</si>
  <si>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</si>
  <si>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</si>
  <si>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</si>
  <si>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</si>
  <si>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</si>
  <si>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</si>
  <si>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</si>
  <si>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</si>
  <si>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</si>
  <si>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</si>
  <si>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</si>
  <si>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</si>
  <si>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</si>
  <si>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</si>
  <si>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</si>
  <si>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</si>
  <si>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</si>
  <si>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</si>
  <si>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</si>
  <si>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</si>
  <si>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</si>
  <si>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</si>
  <si>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</si>
  <si>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</si>
  <si>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</si>
  <si>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</si>
  <si>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</si>
  <si>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</si>
  <si>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</si>
  <si>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</si>
  <si>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</si>
  <si>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</si>
  <si>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</si>
  <si>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</si>
  <si>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</si>
  <si>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</si>
  <si>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</si>
  <si>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</si>
  <si>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</si>
  <si>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</si>
  <si>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</si>
  <si>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</si>
  <si>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</si>
  <si>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</si>
  <si>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</si>
  <si>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</si>
  <si>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</si>
  <si>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</si>
  <si>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</si>
  <si>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</si>
  <si>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</si>
  <si>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</si>
  <si>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</si>
  <si>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</si>
  <si>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</si>
  <si>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</si>
  <si>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</si>
  <si>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</si>
  <si>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</si>
  <si>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</si>
  <si>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</si>
  <si>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</si>
  <si>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</si>
  <si>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</si>
  <si>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</si>
  <si>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</si>
  <si>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</si>
  <si>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</si>
  <si>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</si>
  <si>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</si>
  <si>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</si>
  <si>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</si>
  <si>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</si>
  <si>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</si>
  <si>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</si>
  <si>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</si>
  <si>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</si>
  <si>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</si>
  <si>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</si>
  <si>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</si>
  <si>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</si>
  <si>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</si>
  <si>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</si>
  <si>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</si>
  <si>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</si>
  <si>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</si>
  <si>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</si>
  <si>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</si>
  <si>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</si>
  <si>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</si>
  <si>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</si>
  <si>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</si>
  <si>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</si>
  <si>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</si>
  <si>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</si>
  <si>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</si>
  <si>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</si>
  <si>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</si>
  <si>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</si>
  <si>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</si>
  <si>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</si>
  <si>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</si>
  <si>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</si>
  <si>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</si>
  <si>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</si>
  <si>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</si>
  <si>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</si>
  <si>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</si>
  <si>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</si>
  <si>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</si>
  <si>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</si>
  <si>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</si>
  <si>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</si>
  <si>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</si>
  <si>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</si>
  <si>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</si>
  <si>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</si>
  <si>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</si>
  <si>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</si>
  <si>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</si>
  <si>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</si>
  <si>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</si>
  <si>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</si>
  <si>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</si>
  <si>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</si>
  <si>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</si>
  <si>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</si>
  <si>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</si>
  <si>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</si>
  <si>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</si>
  <si>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</si>
  <si>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</si>
  <si>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</si>
  <si>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</si>
  <si>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</si>
  <si>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</si>
  <si>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</si>
  <si>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</si>
  <si>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</si>
  <si>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</si>
  <si>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</si>
  <si>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</si>
  <si>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</si>
  <si>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1.16.</t>
  </si>
  <si>
    <t>1.17.</t>
  </si>
  <si>
    <t xml:space="preserve">   - Elvonások és befizetések</t>
  </si>
  <si>
    <t xml:space="preserve">   - Törvényi előíráson alapuló befizetések</t>
  </si>
  <si>
    <t>1.18.</t>
  </si>
  <si>
    <t>1.19.</t>
  </si>
  <si>
    <t>1.20.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</si>
  <si>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</si>
  <si>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</si>
  <si>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</si>
  <si>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</si>
  <si>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</si>
  <si>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Belföldi kötvények beváltása</t>
  </si>
  <si>
    <t>Éven túli lejáratú belföldi értékpapírok beváltása</t>
  </si>
  <si>
    <t>Likviditási célú hitelek, kölcsönök törlesztése pénzügyi vállalkozásnak</t>
  </si>
  <si>
    <t>Forgatási célú belföldi értékpapírok vásárlása</t>
  </si>
  <si>
    <t>Forgatási célú külföldi értékpapírok vásárlása</t>
  </si>
  <si>
    <t>Külföldi értékpapírok beváltása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</si>
  <si>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</si>
  <si>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</si>
  <si>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</si>
  <si>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</si>
  <si>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</si>
  <si>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</si>
  <si>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</si>
  <si>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</si>
  <si>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</si>
  <si>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Váltóbevételek</t>
  </si>
  <si>
    <t>FINANSZÍROZÁSI BEVÉTELEK ÖSSZESEN: (10. + … +16.)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</si>
  <si>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</si>
  <si>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</si>
  <si>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</si>
  <si>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</si>
  <si>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</si>
  <si>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</si>
  <si>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</si>
  <si>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</si>
  <si>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</si>
  <si>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</si>
  <si>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</si>
  <si>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</si>
  <si>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</si>
  <si>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</si>
  <si>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</si>
  <si>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</si>
  <si>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</si>
  <si>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</si>
  <si>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</si>
  <si>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</si>
  <si>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</si>
  <si>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</si>
  <si>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</si>
  <si>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</si>
  <si>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</si>
  <si>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</si>
  <si>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</si>
  <si>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</si>
  <si>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</si>
  <si>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</si>
  <si>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</si>
  <si>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</t>
  </si>
  <si>
    <t>Központi, irányító szervi támogatás</t>
  </si>
  <si>
    <t>Belföldi finanszírozás kiadásai (6.1. + … + 6.5.)</t>
  </si>
  <si>
    <t>Zöldterület gazdálkodással kapcs.feladatok</t>
  </si>
  <si>
    <t>Közvilágítás fenntart.támogatása</t>
  </si>
  <si>
    <t>Köztemető fenntart.kapcsolatos feladatok támog.</t>
  </si>
  <si>
    <t>Közutak fenntartásának támogatása</t>
  </si>
  <si>
    <t>b.) Település-üzemeltetéshez kapcs.fel.támog.össz:</t>
  </si>
  <si>
    <t>Egyéb kötelező önkorm.feladatok támog.</t>
  </si>
  <si>
    <t>Info beszámítás</t>
  </si>
  <si>
    <t>Falugondnoki szolgálat</t>
  </si>
  <si>
    <t>Hozzájárulás pénzbeli szoc.ellátáshoz</t>
  </si>
  <si>
    <t>Összesen állami támogatás:</t>
  </si>
  <si>
    <t>Magánszem.kommunális adója
kinntlévőség: 80.000, előző évi hátr.nélkül:275.000</t>
  </si>
  <si>
    <t>saját bevétel</t>
  </si>
  <si>
    <t xml:space="preserve">Gépjárműadó 2013. évi telj:934.000 (40%), </t>
  </si>
  <si>
    <t>Egyes jövedelempótló támogatások kiegészítése (segélyek visszaig.)</t>
  </si>
  <si>
    <t>Rendszeres szociális segély 90%-a 2013.tény: 
307.800*0,9</t>
  </si>
  <si>
    <t>Szakfeladat összesen:</t>
  </si>
  <si>
    <t>Önkormányzatok igazgatási tevékenysége</t>
  </si>
  <si>
    <t>Államháztartáson kívülről kapott kamatbevétel</t>
  </si>
  <si>
    <t>Város-, községgazdálkodási m.n.s. szolgáltatások</t>
  </si>
  <si>
    <t>ÁH-on kívül.műk.c.pe.átv.háztartásoktól
(internet hj.) előző évi hátr.:48.000
42fő*2.000Ft*12hó=1.008.000
+ új eszközre rácsatlakozás 3.000/hó a hj.mértéke
= kb. 500.000 bevétel</t>
  </si>
  <si>
    <t>Hegyi villany</t>
  </si>
  <si>
    <t>MŰKÖDÉSI CÉLRA ÁTVETT PÉNZESZKÖZÖK</t>
  </si>
  <si>
    <t>Rendszeres gyermekvédelmi pénzbeli ellátás</t>
  </si>
  <si>
    <t>Támogatásértékű működési bevétel fejezeti kez.ei-tól   (Pénzbeli támogatás)</t>
  </si>
  <si>
    <t>17fő * 2 alkalom * 5800 Ft =197.200</t>
  </si>
  <si>
    <t>Támogatásértékű működési bevétel központi kv.-i szervtől (Munkaügyi Központ támogatása)</t>
  </si>
  <si>
    <t>Start munka KF 8órás hosszú 100% TÁMOGATÁS</t>
  </si>
  <si>
    <t>Működési célú pe.átvétel összesen:</t>
  </si>
  <si>
    <t>ÖNKORMÁNYZATI BEVÉTEL ÖSSZESEN BERUHÁZÁS NÉLKÜL:</t>
  </si>
  <si>
    <t>FELHALMOZÁSI CÉLÚ PÉNZESZKÖZ ÁTVÉTEL</t>
  </si>
  <si>
    <t>Felhalmozási célú pe.átvétel összesen:</t>
  </si>
  <si>
    <t>Előző évi pénzmaradvány pénztár</t>
  </si>
  <si>
    <t>Előző évi pénzmaradvány bankszlák</t>
  </si>
  <si>
    <t>Összes pénzmaradvány</t>
  </si>
  <si>
    <t>Ebből működési célú pm.:</t>
  </si>
  <si>
    <t xml:space="preserve">            felhalmozási célú pm.:</t>
  </si>
  <si>
    <t>Bevételek-kiadások aránya</t>
  </si>
  <si>
    <t>Állami támogatások, adóbevételek</t>
  </si>
  <si>
    <t>Intézményi bevétel</t>
  </si>
  <si>
    <t>Pénzmaradvány előző évi működési</t>
  </si>
  <si>
    <t>Átvett pénzeszközök működési c.</t>
  </si>
  <si>
    <t>Felhalmozási bevétel</t>
  </si>
  <si>
    <t>Önkormányzat összes bevétele felhalm.nélk.:</t>
  </si>
  <si>
    <t>Önkormányzat összes kiadása felhalm.nélkül:</t>
  </si>
  <si>
    <t>Egyenleg:</t>
  </si>
  <si>
    <t>Önkormányzat összes bevétele:</t>
  </si>
  <si>
    <t>e Ft</t>
  </si>
  <si>
    <t>Önkormányzat összes kiadása:</t>
  </si>
  <si>
    <t>Önkormányzati jogalkotás</t>
  </si>
  <si>
    <t>Külső személyi juttatások</t>
  </si>
  <si>
    <t>Képviselők tiszteletdíja</t>
  </si>
  <si>
    <t>4 fő x 38.650 x 12 hó</t>
  </si>
  <si>
    <t>Rendszeres személyi juttatások</t>
  </si>
  <si>
    <t>Köztisztviselők alapillteménye</t>
  </si>
  <si>
    <t>Nem rendszeres személyi juttatások</t>
  </si>
  <si>
    <t>Erzsébet utalvány, SZÉP kártya</t>
  </si>
  <si>
    <t>Polgármester cafeteria bruttó 200.000-16%-14% adó</t>
  </si>
  <si>
    <t>Polgármester költségátalánya 62.000 x 12 hó</t>
  </si>
  <si>
    <t>Munkáltatót terhelő járulékok</t>
  </si>
  <si>
    <t>Szociális hozzájárulási adó   27% x 6.319.000.-
(Cafeteriát nem kell beleszámolni az adóalapba)</t>
  </si>
  <si>
    <t>EHO Cafeteria után     140.000 X 1,19 x 14%</t>
  </si>
  <si>
    <t>Dologi kiadások</t>
  </si>
  <si>
    <t>Irodaszer, nyomtatvány</t>
  </si>
  <si>
    <t>Kisértékű tárgyi eszköz beszerzés (0)</t>
  </si>
  <si>
    <t>Anyagbeszerzés, tisztítószer</t>
  </si>
  <si>
    <t>Nem adatátv. c. távközési díjak  e.évi:385.000</t>
  </si>
  <si>
    <t>Adatátviteli c. távközlési díjak e.évi:379.000</t>
  </si>
  <si>
    <t>Gázenergia szolgáltatás díja e.évi 435.000</t>
  </si>
  <si>
    <t>Villamosenergia-szolgáltatás díja
Hétvégi telek: 25.000*12=300.000+7.539*12=90.468+203*12=2.436</t>
  </si>
  <si>
    <t>Víz- és csatornadíjak (47.851 X 1,049= 50.051)</t>
  </si>
  <si>
    <t>Egyéb üzemeltetési , fennt.szolg. Levélbélyeg, Kéményellenőrzés, hulladékkezelés, foglakozáseü. Vizsgálat</t>
  </si>
  <si>
    <t>Egyéb dologi kiadás, reprezentáció</t>
  </si>
  <si>
    <t xml:space="preserve">Vásárolt termékek  és szolg.ÁFA </t>
  </si>
  <si>
    <t>Munkáltató által fizetett SZJA</t>
  </si>
  <si>
    <t>Cafeteria után fiz. 140.000 1,19-szeresének 16%-a=26.656</t>
  </si>
  <si>
    <t>841112-5</t>
  </si>
  <si>
    <t>Önkormányz.igazgatási tev.TÁMOGATÁS
(közös hiv.utalás)</t>
  </si>
  <si>
    <t>Szakfeladat összesesn</t>
  </si>
  <si>
    <t>841402-1</t>
  </si>
  <si>
    <t>Közvilágítási feladatok</t>
  </si>
  <si>
    <t>Villamos-energia szolgáltatás</t>
  </si>
  <si>
    <t>Karbantartási szolgáltatás: 14.361*12=172.332</t>
  </si>
  <si>
    <t>Vásárolt termékek és szolgáltatások ÁFÁ-ja</t>
  </si>
  <si>
    <t>Város és községgazdálkodási m.n.s. szolgáltatás TÁMOGATÁS</t>
  </si>
  <si>
    <t xml:space="preserve">Műk.c.pe.átadás non profit szervnek </t>
  </si>
  <si>
    <t>Szakfeladat összesen</t>
  </si>
  <si>
    <t>Város és községgazdálkodási m.n.s. szolgáltatás</t>
  </si>
  <si>
    <t>Hajtó és kenőanyag (e.évi: 126.000)</t>
  </si>
  <si>
    <t>Anyagbeszerzés (e.évi: 86.000)</t>
  </si>
  <si>
    <t xml:space="preserve">Vásárolt termékek  és szolg.ÁFA       </t>
  </si>
  <si>
    <t>Aktív korúak ellátása</t>
  </si>
  <si>
    <t>Lakásfenntartási támogatás normatív alapon</t>
  </si>
  <si>
    <t>Norm. Lakásfenntartási támogatás e.évi tény: 850.000</t>
  </si>
  <si>
    <t>ÖNKORMÁNYZATI SEGÉLY (temetési, átmeneti, gyvk)</t>
  </si>
  <si>
    <t>Pénzbeli támogatás 18 fő e.évi tény: 185.600</t>
  </si>
  <si>
    <t>Átmeneti segély</t>
  </si>
  <si>
    <t>Pénzbeli átmeneti segély (e.évi: 10.000)</t>
  </si>
  <si>
    <t xml:space="preserve">Tám.ért. Mák.kiadás központi kv.-i szervnek                      Bursa Hungarica  I. félév: 30 e, II.félév: 30 e </t>
  </si>
  <si>
    <t>Temetési segély</t>
  </si>
  <si>
    <t>Természetben nyújtott átmeneti segély (0)
Télapó csomag, karácsonyi ut,gyermeknap, falunap</t>
  </si>
  <si>
    <t>Közalkalmazottak alapilletménye</t>
  </si>
  <si>
    <t>cafeteria bruttó 200.000</t>
  </si>
  <si>
    <t>2012-től szociális hozzájárulási adó 27%</t>
  </si>
  <si>
    <t>Hajtó- és kenőanyag beszerzés (e.évi telj:272.000)</t>
  </si>
  <si>
    <t xml:space="preserve">ÁFA 27% </t>
  </si>
  <si>
    <t>Dologi költségek</t>
  </si>
  <si>
    <t>Anyagbeszerzés, beruzházási költségek</t>
  </si>
  <si>
    <t>2012-től szociális hozzájárulási adó 13,5% a közfoglalk.után</t>
  </si>
  <si>
    <t>Könyvtári szolgáltatások</t>
  </si>
  <si>
    <t>Vásárolt termékek  és szolg. ÁFA          30.000 x 27%</t>
  </si>
  <si>
    <t xml:space="preserve">Anyagbeszerzés </t>
  </si>
  <si>
    <t>Vásárolt termékek  és szolg. ÁFA        27%</t>
  </si>
  <si>
    <t>Köztemető fenntartás és működtetés</t>
  </si>
  <si>
    <t>Vásárolt termékek  és szolg. ÁFA          25.000 x 27%</t>
  </si>
  <si>
    <t>ÖNKORMÁNYZATI KIADÁS FELHALMOZÁS NÉLKÜL:</t>
  </si>
  <si>
    <t>FELHALMOZÁSI KIADÁSOK</t>
  </si>
  <si>
    <t>Beruházás:</t>
  </si>
  <si>
    <t>Felújítás:</t>
  </si>
  <si>
    <t>ÖNKORMÁNYZATI KIADÁS MINDÖSSZESEN:</t>
  </si>
  <si>
    <t>FHT 01-02 hó 80%-a</t>
  </si>
  <si>
    <t>018010    Önkormányzatok elszámolásai</t>
  </si>
  <si>
    <t>COFOG összesen:</t>
  </si>
  <si>
    <t>018010</t>
  </si>
  <si>
    <t>011030</t>
  </si>
  <si>
    <t>066020</t>
  </si>
  <si>
    <t>Szemétszállítás tárgyév: 83*12*2000=1.992.000
e.évi hátralék: 46.020</t>
  </si>
  <si>
    <t>Hosszabb időtartamú közfoglalkoztatás</t>
  </si>
  <si>
    <t>Normatív lakásfenntartási támogatás 90%-a kifutók
464020*0,8=371216</t>
  </si>
  <si>
    <t>Helyi sajátosságra épülő</t>
  </si>
  <si>
    <t>Baranyay Barnabás polgármester 149 575 x 12 hó</t>
  </si>
  <si>
    <t xml:space="preserve">Foglalkoztatást helyettesítő támogatás    01-02hó                                                                                                       </t>
  </si>
  <si>
    <t>(17fő 2x 5.800 Ft/alkalom)</t>
  </si>
  <si>
    <t>Pénzbeli temetési segély ( telj.30.000)15.000</t>
  </si>
  <si>
    <t>1 fő Birinyiné  164800*12=1.977.600</t>
  </si>
  <si>
    <t>Beruházási ktgek</t>
  </si>
  <si>
    <t>Közművelődési tevékenység és támogatás (Faluház)</t>
  </si>
  <si>
    <t>Tám.ért.működ.kiadások</t>
  </si>
  <si>
    <t>Hitel törlesztése</t>
  </si>
  <si>
    <t>Falugondnoki autó támogatása</t>
  </si>
  <si>
    <t>Számítógépek beszerzése</t>
  </si>
  <si>
    <t>Biztosítási díj Allians</t>
  </si>
  <si>
    <t>Damak Község Önkormányzat saját bevételeinek részletezése az adósságot keletkeztető ügyletből származó tárgyévi fizetési kötelezettség megállapításához</t>
  </si>
  <si>
    <t>Könyvtári közműv.támog.ktgvetési tv. Szerint</t>
  </si>
  <si>
    <t>Könyv, közművelődési kiadások</t>
  </si>
  <si>
    <t xml:space="preserve">Hosszú távú közfoglalkoztatás </t>
  </si>
  <si>
    <t>Hosszabb időtartamú 15fő</t>
  </si>
  <si>
    <t xml:space="preserve">27% szoc.hj.adó, de a közf.után 13,5% </t>
  </si>
  <si>
    <t>2016. évi Bevételek</t>
  </si>
  <si>
    <t>Szünidei gyermekétkeztetés</t>
  </si>
  <si>
    <t>Külterület tel kapcsolatos feladatok</t>
  </si>
  <si>
    <t>Bérkompenzáció</t>
  </si>
  <si>
    <t>Helyi sajátosságra épülő                                     Belterületi közút</t>
  </si>
  <si>
    <t>2015. évi KIADÁSOK DAMAK</t>
  </si>
  <si>
    <t>Jutalom</t>
  </si>
  <si>
    <t>Informatikai szolg</t>
  </si>
  <si>
    <t>Internetes oldalak tervezése</t>
  </si>
  <si>
    <t>Telefonszámla</t>
  </si>
  <si>
    <t>Internet díj</t>
  </si>
  <si>
    <t>Karbantartási, kisjavítási szolgáltatások</t>
  </si>
  <si>
    <t>Pénzügyi szolgáltatások 8bankköltség)</t>
  </si>
  <si>
    <t>Postaktsg</t>
  </si>
  <si>
    <t xml:space="preserve"> Vall.bizt. + utánfutó bizt</t>
  </si>
  <si>
    <t xml:space="preserve">Támog.értékű működési kiadás önk.ktgv-i szervnek </t>
  </si>
  <si>
    <t xml:space="preserve">Víz- és csatornadíjak  </t>
  </si>
  <si>
    <t>Villamosenergia</t>
  </si>
  <si>
    <t>Karbantartási, kisjavítási szolgáltatások (munkaeszközök, közkutak karbant.)</t>
  </si>
  <si>
    <t>Egyéb szolg.(ügyvédi ktsg pl)</t>
  </si>
  <si>
    <t>Más egyéb szolg</t>
  </si>
  <si>
    <t xml:space="preserve">Nyári gyermekétkeztetés </t>
  </si>
  <si>
    <t xml:space="preserve">Egyéb mvégzéshez kapcs.juttatás (Kompenzáció) </t>
  </si>
  <si>
    <t xml:space="preserve">Karbantart.kisjavítás </t>
  </si>
  <si>
    <t>Mindazok amik nem számolhatók el szakmai anyagnak</t>
  </si>
  <si>
    <t>Egyéb befizetési kötelezettség, Biztosítási díj</t>
  </si>
  <si>
    <t>START Közfoglalkoztatás - 100% támogatás</t>
  </si>
  <si>
    <t>Belterületi utak karbant.</t>
  </si>
  <si>
    <t>082091</t>
  </si>
  <si>
    <t xml:space="preserve">Gázenergia szolgáltatás </t>
  </si>
  <si>
    <t xml:space="preserve">Villamosenergia-szolgáltatás </t>
  </si>
  <si>
    <t>Víz-és csatornadíj</t>
  </si>
  <si>
    <t>Egyéb szolg. (Kirándulás - étkezés)</t>
  </si>
  <si>
    <t>Szállítás</t>
  </si>
  <si>
    <t>egyéb dologi kiadás (rendezvényre termékek)</t>
  </si>
  <si>
    <t>Áll-ba nem tart.megbízási díjai Terv:10*3.000</t>
  </si>
  <si>
    <t>Szociális hozzájárulási adó 30.000 x 27%</t>
  </si>
  <si>
    <t xml:space="preserve">(TÖOSZ-20.000,Falug.szöv-20.000, Cserehát-20.000, Sajó-Bódva 5500
</t>
  </si>
  <si>
    <t>Tám.ért.működ.kiadás többc.kist.társulásnak orvosi ügyelet
11.200*12=134.400 COFOG 072112</t>
  </si>
  <si>
    <t>2016. évi előirányzat</t>
  </si>
  <si>
    <t>Felhasználás
2016. XII.31-ig</t>
  </si>
  <si>
    <t xml:space="preserve">
2016. év utáni szükséglet
</t>
  </si>
  <si>
    <t>2016. év utáni szükséglet
(6=2 - 4 - 5)</t>
  </si>
  <si>
    <t>2016.évi előirányzat</t>
  </si>
  <si>
    <t>Előirányzat-felhasználási terv
2016. évre</t>
  </si>
  <si>
    <t>Háztartások befizetései ( net, hegyi villany)</t>
  </si>
  <si>
    <t>ÖSSZES KÖTELEZETTSÉG</t>
  </si>
  <si>
    <t>Összesen
(F=C+D+E)</t>
  </si>
  <si>
    <t>Évek</t>
  </si>
  <si>
    <t>MEGNEVEZÉS</t>
  </si>
  <si>
    <t>………….. Önkormányzat adósságot keletkeztető ügyletekből és kezességvállalásokból fennálló kötelezettségei</t>
  </si>
  <si>
    <t>költségvetési szerv vezetője</t>
  </si>
  <si>
    <t>Egyéb tartozásállomány</t>
  </si>
  <si>
    <t>Tartozásállomány önkormányzatok és intézmények felé</t>
  </si>
  <si>
    <t>TB alapokkal szembeni tartozás</t>
  </si>
  <si>
    <t>Elkülönített állami pénzalapokkal szembeni tartozás</t>
  </si>
  <si>
    <t>Központi költségvetéssel szemben fennálló tartozás</t>
  </si>
  <si>
    <t>Állammal szembeni tartozások</t>
  </si>
  <si>
    <t>Át-ütemezett</t>
  </si>
  <si>
    <t>60 napon 
túli 
állomány</t>
  </si>
  <si>
    <t>30-60 nap 
közötti 
állomány</t>
  </si>
  <si>
    <t>30 nap 
alatti
állomány</t>
  </si>
  <si>
    <t xml:space="preserve">Tartozásállomány megnevezése </t>
  </si>
  <si>
    <t>30 napon túli elismert tartozásállomány összesen: 0 Ft</t>
  </si>
  <si>
    <t>Költségvetési szerv számlaszáma:</t>
  </si>
  <si>
    <t>Költségvetési szerv neve:</t>
  </si>
  <si>
    <t>Adatszolgáltatás 
az elismert tartozásállományról</t>
  </si>
  <si>
    <t>Éves eredeti kiadási előirányzat: 42 335 ezer Ft</t>
  </si>
  <si>
    <t>Damak Községi Önkormányzat</t>
  </si>
  <si>
    <t>11734080-15548081</t>
  </si>
  <si>
    <t>Hitel tartozás</t>
  </si>
  <si>
    <t>1.1. melléklet a  2/2016. (II.11.) önkormányzati rendelethez</t>
  </si>
  <si>
    <t>1.2. melléklet a  2/2016.(II.11.) önkormányzati rendelethez"</t>
  </si>
  <si>
    <t>1.3. melléklet a  2/2016.(II.11.) önkormányzati rendelethez"</t>
  </si>
  <si>
    <t>1.4. melléklet a  2/2016.(II.11.) önkormányzati rendelethez"</t>
  </si>
  <si>
    <t>2.1. melléklet a  2/2016(II.11.) önkormányzati rendelethez</t>
  </si>
  <si>
    <t xml:space="preserve">2.2. melléklet az 2/2016. (II.11.) önkormányzati rendelethez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</si>
</sst>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b/>
      <sz val="14"/>
      <color rgb="FFFF0000"/>
      <name val="Times New Roman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16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16" xfId="62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4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0" xfId="62" applyFont="1" applyFill="1" applyBorder="1" applyAlignment="1" applyProtection="1">
      <alignment horizontal="center" vertical="center" wrapText="1"/>
      <protection/>
    </xf>
    <xf numFmtId="0" fontId="7" fillId="0" borderId="17" xfId="62" applyFont="1" applyFill="1" applyBorder="1" applyAlignment="1" applyProtection="1">
      <alignment horizontal="center" vertical="center"/>
      <protection/>
    </xf>
    <xf numFmtId="0" fontId="7" fillId="0" borderId="3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32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33" xfId="62" applyNumberFormat="1" applyFont="1" applyFill="1" applyBorder="1" applyAlignment="1" applyProtection="1">
      <alignment vertical="center"/>
      <protection/>
    </xf>
    <xf numFmtId="0" fontId="17" fillId="0" borderId="19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4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27" xfId="62" applyNumberFormat="1" applyFont="1" applyFill="1" applyBorder="1" applyAlignment="1" applyProtection="1">
      <alignment vertical="center"/>
      <protection/>
    </xf>
    <xf numFmtId="164" fontId="15" fillId="0" borderId="16" xfId="62" applyNumberFormat="1" applyFont="1" applyFill="1" applyBorder="1" applyAlignment="1" applyProtection="1">
      <alignment vertical="center"/>
      <protection/>
    </xf>
    <xf numFmtId="164" fontId="15" fillId="0" borderId="20" xfId="62" applyNumberFormat="1" applyFont="1" applyFill="1" applyBorder="1" applyAlignment="1" applyProtection="1">
      <alignment vertical="center"/>
      <protection/>
    </xf>
    <xf numFmtId="0" fontId="17" fillId="0" borderId="34" xfId="62" applyFont="1" applyFill="1" applyBorder="1" applyAlignment="1" applyProtection="1">
      <alignment horizontal="left" vertical="center" indent="1"/>
      <protection/>
    </xf>
    <xf numFmtId="0" fontId="15" fillId="0" borderId="18" xfId="62" applyFont="1" applyFill="1" applyBorder="1" applyAlignment="1" applyProtection="1">
      <alignment horizontal="left" vertical="center" indent="1"/>
      <protection/>
    </xf>
    <xf numFmtId="164" fontId="15" fillId="0" borderId="16" xfId="62" applyNumberFormat="1" applyFont="1" applyFill="1" applyBorder="1" applyProtection="1">
      <alignment/>
      <protection/>
    </xf>
    <xf numFmtId="164" fontId="15" fillId="0" borderId="20" xfId="62" applyNumberFormat="1" applyFont="1" applyFill="1" applyBorder="1" applyProtection="1">
      <alignment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64" fontId="15" fillId="33" borderId="16" xfId="0" applyNumberFormat="1" applyFont="1" applyFill="1" applyBorder="1" applyAlignment="1" applyProtection="1">
      <alignment vertical="center" wrapText="1"/>
      <protection/>
    </xf>
    <xf numFmtId="164" fontId="7" fillId="33" borderId="16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16" xfId="6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8" xfId="61" applyFont="1" applyFill="1" applyBorder="1" applyAlignment="1" applyProtection="1">
      <alignment horizontal="left" vertical="center" wrapText="1" indent="6"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36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37" xfId="61" applyFont="1" applyFill="1" applyBorder="1" applyAlignment="1" applyProtection="1">
      <alignment horizontal="center" vertical="center" wrapText="1"/>
      <protection/>
    </xf>
    <xf numFmtId="0" fontId="17" fillId="0" borderId="18" xfId="61" applyFont="1" applyFill="1" applyBorder="1" applyAlignment="1" applyProtection="1">
      <alignment horizontal="center" vertical="center"/>
      <protection/>
    </xf>
    <xf numFmtId="0" fontId="17" fillId="0" borderId="16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36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0" fontId="17" fillId="0" borderId="25" xfId="61" applyFont="1" applyFill="1" applyBorder="1" applyAlignment="1" applyProtection="1">
      <alignment horizontal="center" vertical="center"/>
      <protection/>
    </xf>
    <xf numFmtId="166" fontId="15" fillId="0" borderId="20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left" vertical="center" wrapText="1"/>
      <protection/>
    </xf>
    <xf numFmtId="164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7" fillId="0" borderId="16" xfId="62" applyFont="1" applyFill="1" applyBorder="1" applyAlignment="1" applyProtection="1">
      <alignment horizontal="left" indent="1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4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19" fillId="0" borderId="22" xfId="0" applyFont="1" applyBorder="1" applyAlignment="1" applyProtection="1">
      <alignment horizontal="left" vertical="center" wrapText="1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5" fillId="0" borderId="30" xfId="61" applyFont="1" applyFill="1" applyBorder="1" applyAlignment="1" applyProtection="1">
      <alignment horizontal="center" vertical="center" wrapTex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/>
    </xf>
    <xf numFmtId="0" fontId="21" fillId="0" borderId="22" xfId="0" applyFont="1" applyBorder="1" applyAlignment="1" applyProtection="1">
      <alignment wrapText="1"/>
      <protection/>
    </xf>
    <xf numFmtId="164" fontId="19" fillId="0" borderId="20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9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4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49" fontId="17" fillId="0" borderId="25" xfId="61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0" fillId="0" borderId="34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21" fillId="0" borderId="21" xfId="0" applyFont="1" applyBorder="1" applyAlignment="1" applyProtection="1">
      <alignment horizontal="center" wrapText="1"/>
      <protection/>
    </xf>
    <xf numFmtId="49" fontId="17" fillId="0" borderId="36" xfId="61" applyNumberFormat="1" applyFont="1" applyFill="1" applyBorder="1" applyAlignment="1" applyProtection="1">
      <alignment horizontal="center" vertical="center" wrapText="1"/>
      <protection/>
    </xf>
    <xf numFmtId="49" fontId="17" fillId="0" borderId="32" xfId="61" applyNumberFormat="1" applyFont="1" applyFill="1" applyBorder="1" applyAlignment="1" applyProtection="1">
      <alignment horizontal="center" vertical="center" wrapText="1"/>
      <protection/>
    </xf>
    <xf numFmtId="49" fontId="17" fillId="0" borderId="55" xfId="61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6" xfId="0" applyNumberFormat="1" applyFont="1" applyFill="1" applyBorder="1" applyAlignment="1" applyProtection="1">
      <alignment horizontal="right" vertical="center" indent="1"/>
      <protection/>
    </xf>
    <xf numFmtId="49" fontId="15" fillId="0" borderId="18" xfId="61" applyNumberFormat="1" applyFont="1" applyFill="1" applyBorder="1" applyAlignment="1" applyProtection="1">
      <alignment horizontal="center" vertical="center" wrapText="1"/>
      <protection/>
    </xf>
    <xf numFmtId="3" fontId="57" fillId="0" borderId="0" xfId="60" applyNumberFormat="1">
      <alignment/>
      <protection/>
    </xf>
    <xf numFmtId="0" fontId="57" fillId="0" borderId="0" xfId="60">
      <alignment/>
      <protection/>
    </xf>
    <xf numFmtId="3" fontId="57" fillId="34" borderId="11" xfId="60" applyNumberFormat="1" applyFill="1" applyBorder="1" applyAlignment="1">
      <alignment horizontal="center" wrapText="1"/>
      <protection/>
    </xf>
    <xf numFmtId="0" fontId="57" fillId="0" borderId="11" xfId="60" applyBorder="1" applyAlignment="1">
      <alignment wrapText="1"/>
      <protection/>
    </xf>
    <xf numFmtId="0" fontId="57" fillId="0" borderId="11" xfId="60" applyFill="1" applyBorder="1" applyAlignment="1">
      <alignment wrapText="1"/>
      <protection/>
    </xf>
    <xf numFmtId="3" fontId="57" fillId="0" borderId="11" xfId="60" applyNumberFormat="1" applyFill="1" applyBorder="1">
      <alignment/>
      <protection/>
    </xf>
    <xf numFmtId="0" fontId="57" fillId="0" borderId="11" xfId="60" applyFill="1" applyBorder="1" applyAlignment="1">
      <alignment horizontal="left" wrapText="1"/>
      <protection/>
    </xf>
    <xf numFmtId="3" fontId="57" fillId="0" borderId="0" xfId="60" applyNumberFormat="1" applyFill="1">
      <alignment/>
      <protection/>
    </xf>
    <xf numFmtId="0" fontId="24" fillId="0" borderId="11" xfId="60" applyFont="1" applyFill="1" applyBorder="1" applyAlignment="1">
      <alignment wrapText="1"/>
      <protection/>
    </xf>
    <xf numFmtId="0" fontId="27" fillId="34" borderId="41" xfId="60" applyFont="1" applyFill="1" applyBorder="1">
      <alignment/>
      <protection/>
    </xf>
    <xf numFmtId="0" fontId="24" fillId="34" borderId="42" xfId="60" applyFont="1" applyFill="1" applyBorder="1">
      <alignment/>
      <protection/>
    </xf>
    <xf numFmtId="3" fontId="57" fillId="34" borderId="47" xfId="60" applyNumberFormat="1" applyFill="1" applyBorder="1">
      <alignment/>
      <protection/>
    </xf>
    <xf numFmtId="0" fontId="57" fillId="0" borderId="11" xfId="60" applyBorder="1">
      <alignment/>
      <protection/>
    </xf>
    <xf numFmtId="3" fontId="57" fillId="0" borderId="11" xfId="60" applyNumberFormat="1" applyBorder="1">
      <alignment/>
      <protection/>
    </xf>
    <xf numFmtId="0" fontId="57" fillId="34" borderId="11" xfId="60" applyFill="1" applyBorder="1">
      <alignment/>
      <protection/>
    </xf>
    <xf numFmtId="3" fontId="57" fillId="34" borderId="11" xfId="60" applyNumberFormat="1" applyFill="1" applyBorder="1">
      <alignment/>
      <protection/>
    </xf>
    <xf numFmtId="0" fontId="57" fillId="0" borderId="11" xfId="60" applyFill="1" applyBorder="1">
      <alignment/>
      <protection/>
    </xf>
    <xf numFmtId="0" fontId="57" fillId="0" borderId="0" xfId="60" applyFill="1">
      <alignment/>
      <protection/>
    </xf>
    <xf numFmtId="3" fontId="57" fillId="35" borderId="11" xfId="60" applyNumberFormat="1" applyFill="1" applyBorder="1">
      <alignment/>
      <protection/>
    </xf>
    <xf numFmtId="0" fontId="25" fillId="36" borderId="46" xfId="60" applyFont="1" applyFill="1" applyBorder="1" applyAlignment="1">
      <alignment horizontal="center" vertical="center" wrapText="1"/>
      <protection/>
    </xf>
    <xf numFmtId="0" fontId="25" fillId="36" borderId="14" xfId="60" applyFont="1" applyFill="1" applyBorder="1" applyAlignment="1">
      <alignment horizontal="center" vertical="center" wrapText="1"/>
      <protection/>
    </xf>
    <xf numFmtId="0" fontId="57" fillId="34" borderId="46" xfId="60" applyFill="1" applyBorder="1" applyAlignment="1">
      <alignment wrapText="1"/>
      <protection/>
    </xf>
    <xf numFmtId="0" fontId="57" fillId="34" borderId="57" xfId="60" applyFill="1" applyBorder="1" applyAlignment="1">
      <alignment wrapText="1"/>
      <protection/>
    </xf>
    <xf numFmtId="3" fontId="57" fillId="34" borderId="14" xfId="60" applyNumberFormat="1" applyFill="1" applyBorder="1" applyAlignment="1">
      <alignment horizontal="left" wrapText="1"/>
      <protection/>
    </xf>
    <xf numFmtId="0" fontId="57" fillId="0" borderId="0" xfId="60" applyAlignment="1">
      <alignment wrapText="1"/>
      <protection/>
    </xf>
    <xf numFmtId="0" fontId="57" fillId="0" borderId="0" xfId="60" applyFill="1" applyAlignment="1">
      <alignment wrapText="1"/>
      <protection/>
    </xf>
    <xf numFmtId="3" fontId="57" fillId="0" borderId="58" xfId="60" applyNumberFormat="1" applyBorder="1">
      <alignment/>
      <protection/>
    </xf>
    <xf numFmtId="0" fontId="57" fillId="0" borderId="0" xfId="60" applyFill="1" applyBorder="1">
      <alignment/>
      <protection/>
    </xf>
    <xf numFmtId="0" fontId="24" fillId="0" borderId="0" xfId="60" applyFont="1" applyFill="1" applyBorder="1" applyAlignment="1">
      <alignment wrapText="1"/>
      <protection/>
    </xf>
    <xf numFmtId="3" fontId="57" fillId="0" borderId="58" xfId="60" applyNumberFormat="1" applyFill="1" applyBorder="1">
      <alignment/>
      <protection/>
    </xf>
    <xf numFmtId="0" fontId="57" fillId="0" borderId="0" xfId="60" applyFill="1" applyBorder="1" applyAlignment="1">
      <alignment wrapText="1"/>
      <protection/>
    </xf>
    <xf numFmtId="0" fontId="57" fillId="0" borderId="0" xfId="60" applyBorder="1" applyAlignment="1">
      <alignment wrapText="1"/>
      <protection/>
    </xf>
    <xf numFmtId="0" fontId="26" fillId="0" borderId="46" xfId="60" applyFont="1" applyFill="1" applyBorder="1">
      <alignment/>
      <protection/>
    </xf>
    <xf numFmtId="0" fontId="26" fillId="0" borderId="57" xfId="60" applyFont="1" applyFill="1" applyBorder="1">
      <alignment/>
      <protection/>
    </xf>
    <xf numFmtId="3" fontId="26" fillId="34" borderId="14" xfId="60" applyNumberFormat="1" applyFont="1" applyFill="1" applyBorder="1">
      <alignment/>
      <protection/>
    </xf>
    <xf numFmtId="3" fontId="26" fillId="0" borderId="14" xfId="60" applyNumberFormat="1" applyFont="1" applyFill="1" applyBorder="1">
      <alignment/>
      <protection/>
    </xf>
    <xf numFmtId="0" fontId="26" fillId="34" borderId="46" xfId="60" applyFont="1" applyFill="1" applyBorder="1">
      <alignment/>
      <protection/>
    </xf>
    <xf numFmtId="0" fontId="26" fillId="34" borderId="57" xfId="60" applyFont="1" applyFill="1" applyBorder="1">
      <alignment/>
      <protection/>
    </xf>
    <xf numFmtId="3" fontId="26" fillId="34" borderId="57" xfId="60" applyNumberFormat="1" applyFont="1" applyFill="1" applyBorder="1">
      <alignment/>
      <protection/>
    </xf>
    <xf numFmtId="3" fontId="26" fillId="35" borderId="14" xfId="60" applyNumberFormat="1" applyFont="1" applyFill="1" applyBorder="1">
      <alignment/>
      <protection/>
    </xf>
    <xf numFmtId="0" fontId="57" fillId="37" borderId="0" xfId="60" applyFill="1" applyAlignment="1">
      <alignment wrapText="1"/>
      <protection/>
    </xf>
    <xf numFmtId="0" fontId="24" fillId="37" borderId="0" xfId="60" applyFont="1" applyFill="1" applyAlignment="1">
      <alignment wrapText="1"/>
      <protection/>
    </xf>
    <xf numFmtId="0" fontId="24" fillId="38" borderId="0" xfId="60" applyFont="1" applyFill="1" applyAlignment="1">
      <alignment wrapText="1"/>
      <protection/>
    </xf>
    <xf numFmtId="0" fontId="24" fillId="39" borderId="0" xfId="60" applyFont="1" applyFill="1" applyAlignment="1">
      <alignment wrapText="1"/>
      <protection/>
    </xf>
    <xf numFmtId="3" fontId="57" fillId="39" borderId="0" xfId="60" applyNumberFormat="1" applyFill="1">
      <alignment/>
      <protection/>
    </xf>
    <xf numFmtId="3" fontId="57" fillId="39" borderId="58" xfId="60" applyNumberFormat="1" applyFill="1" applyBorder="1">
      <alignment/>
      <protection/>
    </xf>
    <xf numFmtId="3" fontId="57" fillId="39" borderId="35" xfId="60" applyNumberFormat="1" applyFill="1" applyBorder="1">
      <alignment/>
      <protection/>
    </xf>
    <xf numFmtId="0" fontId="27" fillId="34" borderId="59" xfId="60" applyFont="1" applyFill="1" applyBorder="1">
      <alignment/>
      <protection/>
    </xf>
    <xf numFmtId="0" fontId="24" fillId="34" borderId="60" xfId="60" applyFont="1" applyFill="1" applyBorder="1">
      <alignment/>
      <protection/>
    </xf>
    <xf numFmtId="3" fontId="57" fillId="34" borderId="61" xfId="60" applyNumberFormat="1" applyFill="1" applyBorder="1">
      <alignment/>
      <protection/>
    </xf>
    <xf numFmtId="0" fontId="27" fillId="0" borderId="11" xfId="60" applyFont="1" applyFill="1" applyBorder="1">
      <alignment/>
      <protection/>
    </xf>
    <xf numFmtId="0" fontId="29" fillId="0" borderId="11" xfId="60" applyFont="1" applyBorder="1">
      <alignment/>
      <protection/>
    </xf>
    <xf numFmtId="0" fontId="30" fillId="0" borderId="11" xfId="60" applyFont="1" applyBorder="1">
      <alignment/>
      <protection/>
    </xf>
    <xf numFmtId="0" fontId="31" fillId="0" borderId="0" xfId="60" applyFont="1">
      <alignment/>
      <protection/>
    </xf>
    <xf numFmtId="0" fontId="31" fillId="0" borderId="62" xfId="60" applyFont="1" applyBorder="1">
      <alignment/>
      <protection/>
    </xf>
    <xf numFmtId="3" fontId="57" fillId="0" borderId="62" xfId="60" applyNumberFormat="1" applyBorder="1">
      <alignment/>
      <protection/>
    </xf>
    <xf numFmtId="0" fontId="24" fillId="0" borderId="0" xfId="60" applyFont="1">
      <alignment/>
      <protection/>
    </xf>
    <xf numFmtId="3" fontId="32" fillId="0" borderId="62" xfId="60" applyNumberFormat="1" applyFont="1" applyFill="1" applyBorder="1">
      <alignment/>
      <protection/>
    </xf>
    <xf numFmtId="0" fontId="33" fillId="0" borderId="0" xfId="60" applyFont="1">
      <alignment/>
      <protection/>
    </xf>
    <xf numFmtId="0" fontId="26" fillId="39" borderId="41" xfId="60" applyFont="1" applyFill="1" applyBorder="1">
      <alignment/>
      <protection/>
    </xf>
    <xf numFmtId="0" fontId="26" fillId="39" borderId="42" xfId="60" applyFont="1" applyFill="1" applyBorder="1">
      <alignment/>
      <protection/>
    </xf>
    <xf numFmtId="3" fontId="26" fillId="39" borderId="52" xfId="60" applyNumberFormat="1" applyFont="1" applyFill="1" applyBorder="1">
      <alignment/>
      <protection/>
    </xf>
    <xf numFmtId="0" fontId="57" fillId="39" borderId="0" xfId="60" applyFill="1">
      <alignment/>
      <protection/>
    </xf>
    <xf numFmtId="0" fontId="57" fillId="0" borderId="50" xfId="60" applyBorder="1">
      <alignment/>
      <protection/>
    </xf>
    <xf numFmtId="0" fontId="57" fillId="0" borderId="0" xfId="60" applyBorder="1">
      <alignment/>
      <protection/>
    </xf>
    <xf numFmtId="3" fontId="57" fillId="0" borderId="0" xfId="60" applyNumberFormat="1" applyBorder="1">
      <alignment/>
      <protection/>
    </xf>
    <xf numFmtId="3" fontId="57" fillId="0" borderId="63" xfId="60" applyNumberFormat="1" applyBorder="1">
      <alignment/>
      <protection/>
    </xf>
    <xf numFmtId="0" fontId="57" fillId="34" borderId="50" xfId="60" applyFill="1" applyBorder="1">
      <alignment/>
      <protection/>
    </xf>
    <xf numFmtId="0" fontId="57" fillId="34" borderId="0" xfId="60" applyFill="1" applyBorder="1">
      <alignment/>
      <protection/>
    </xf>
    <xf numFmtId="3" fontId="57" fillId="34" borderId="0" xfId="60" applyNumberFormat="1" applyFill="1" applyBorder="1">
      <alignment/>
      <protection/>
    </xf>
    <xf numFmtId="3" fontId="57" fillId="34" borderId="63" xfId="60" applyNumberFormat="1" applyFill="1" applyBorder="1">
      <alignment/>
      <protection/>
    </xf>
    <xf numFmtId="0" fontId="57" fillId="0" borderId="0" xfId="60" applyFill="1" applyBorder="1" applyAlignment="1">
      <alignment horizontal="left" wrapText="1"/>
      <protection/>
    </xf>
    <xf numFmtId="3" fontId="57" fillId="0" borderId="63" xfId="60" applyNumberFormat="1" applyFill="1" applyBorder="1">
      <alignment/>
      <protection/>
    </xf>
    <xf numFmtId="3" fontId="24" fillId="0" borderId="0" xfId="60" applyNumberFormat="1" applyFont="1">
      <alignment/>
      <protection/>
    </xf>
    <xf numFmtId="0" fontId="24" fillId="0" borderId="0" xfId="60" applyFont="1" applyBorder="1" applyAlignment="1">
      <alignment wrapText="1"/>
      <protection/>
    </xf>
    <xf numFmtId="0" fontId="34" fillId="0" borderId="0" xfId="60" applyFont="1" applyBorder="1" applyAlignment="1">
      <alignment wrapText="1"/>
      <protection/>
    </xf>
    <xf numFmtId="3" fontId="35" fillId="0" borderId="0" xfId="60" applyNumberFormat="1" applyFont="1">
      <alignment/>
      <protection/>
    </xf>
    <xf numFmtId="0" fontId="57" fillId="0" borderId="50" xfId="60" applyFill="1" applyBorder="1">
      <alignment/>
      <protection/>
    </xf>
    <xf numFmtId="3" fontId="25" fillId="0" borderId="63" xfId="60" applyNumberFormat="1" applyFont="1" applyFill="1" applyBorder="1">
      <alignment/>
      <protection/>
    </xf>
    <xf numFmtId="0" fontId="24" fillId="0" borderId="50" xfId="60" applyFont="1" applyFill="1" applyBorder="1" applyAlignment="1">
      <alignment horizontal="right" wrapText="1"/>
      <protection/>
    </xf>
    <xf numFmtId="0" fontId="27" fillId="34" borderId="42" xfId="60" applyFont="1" applyFill="1" applyBorder="1">
      <alignment/>
      <protection/>
    </xf>
    <xf numFmtId="3" fontId="27" fillId="34" borderId="42" xfId="60" applyNumberFormat="1" applyFont="1" applyFill="1" applyBorder="1">
      <alignment/>
      <protection/>
    </xf>
    <xf numFmtId="3" fontId="27" fillId="34" borderId="52" xfId="60" applyNumberFormat="1" applyFont="1" applyFill="1" applyBorder="1">
      <alignment/>
      <protection/>
    </xf>
    <xf numFmtId="0" fontId="27" fillId="0" borderId="41" xfId="60" applyFont="1" applyFill="1" applyBorder="1">
      <alignment/>
      <protection/>
    </xf>
    <xf numFmtId="0" fontId="27" fillId="0" borderId="42" xfId="60" applyFont="1" applyFill="1" applyBorder="1">
      <alignment/>
      <protection/>
    </xf>
    <xf numFmtId="3" fontId="27" fillId="0" borderId="52" xfId="60" applyNumberFormat="1" applyFont="1" applyFill="1" applyBorder="1">
      <alignment/>
      <protection/>
    </xf>
    <xf numFmtId="3" fontId="27" fillId="0" borderId="0" xfId="60" applyNumberFormat="1" applyFont="1" applyFill="1" applyBorder="1">
      <alignment/>
      <protection/>
    </xf>
    <xf numFmtId="0" fontId="37" fillId="39" borderId="41" xfId="60" applyFont="1" applyFill="1" applyBorder="1" applyAlignment="1">
      <alignment horizontal="right"/>
      <protection/>
    </xf>
    <xf numFmtId="0" fontId="37" fillId="39" borderId="42" xfId="60" applyFont="1" applyFill="1" applyBorder="1" applyAlignment="1">
      <alignment wrapText="1"/>
      <protection/>
    </xf>
    <xf numFmtId="3" fontId="57" fillId="39" borderId="52" xfId="60" applyNumberFormat="1" applyFill="1" applyBorder="1">
      <alignment/>
      <protection/>
    </xf>
    <xf numFmtId="3" fontId="57" fillId="40" borderId="0" xfId="60" applyNumberFormat="1" applyFill="1">
      <alignment/>
      <protection/>
    </xf>
    <xf numFmtId="0" fontId="57" fillId="40" borderId="0" xfId="60" applyFill="1">
      <alignment/>
      <protection/>
    </xf>
    <xf numFmtId="0" fontId="34" fillId="0" borderId="0" xfId="60" applyFont="1" applyFill="1" applyBorder="1" applyAlignment="1">
      <alignment wrapText="1"/>
      <protection/>
    </xf>
    <xf numFmtId="3" fontId="57" fillId="0" borderId="0" xfId="60" applyNumberFormat="1" applyBorder="1" applyAlignment="1">
      <alignment wrapText="1"/>
      <protection/>
    </xf>
    <xf numFmtId="3" fontId="57" fillId="0" borderId="0" xfId="60" applyNumberFormat="1" applyBorder="1" applyAlignment="1">
      <alignment vertical="top" wrapText="1"/>
      <protection/>
    </xf>
    <xf numFmtId="3" fontId="26" fillId="0" borderId="63" xfId="60" applyNumberFormat="1" applyFont="1" applyFill="1" applyBorder="1">
      <alignment/>
      <protection/>
    </xf>
    <xf numFmtId="3" fontId="24" fillId="0" borderId="63" xfId="60" applyNumberFormat="1" applyFont="1" applyFill="1" applyBorder="1">
      <alignment/>
      <protection/>
    </xf>
    <xf numFmtId="0" fontId="27" fillId="40" borderId="41" xfId="60" applyFont="1" applyFill="1" applyBorder="1">
      <alignment/>
      <protection/>
    </xf>
    <xf numFmtId="0" fontId="27" fillId="40" borderId="42" xfId="60" applyFont="1" applyFill="1" applyBorder="1">
      <alignment/>
      <protection/>
    </xf>
    <xf numFmtId="3" fontId="27" fillId="40" borderId="52" xfId="60" applyNumberFormat="1" applyFont="1" applyFill="1" applyBorder="1">
      <alignment/>
      <protection/>
    </xf>
    <xf numFmtId="3" fontId="27" fillId="40" borderId="0" xfId="60" applyNumberFormat="1" applyFont="1" applyFill="1" applyBorder="1">
      <alignment/>
      <protection/>
    </xf>
    <xf numFmtId="0" fontId="57" fillId="40" borderId="50" xfId="60" applyFill="1" applyBorder="1">
      <alignment/>
      <protection/>
    </xf>
    <xf numFmtId="0" fontId="57" fillId="40" borderId="0" xfId="60" applyFill="1" applyBorder="1">
      <alignment/>
      <protection/>
    </xf>
    <xf numFmtId="3" fontId="57" fillId="40" borderId="0" xfId="60" applyNumberFormat="1" applyFill="1" applyBorder="1">
      <alignment/>
      <protection/>
    </xf>
    <xf numFmtId="0" fontId="57" fillId="0" borderId="50" xfId="60" applyBorder="1" applyAlignment="1">
      <alignment vertical="top"/>
      <protection/>
    </xf>
    <xf numFmtId="0" fontId="27" fillId="0" borderId="0" xfId="60" applyFont="1" applyFill="1" applyBorder="1">
      <alignment/>
      <protection/>
    </xf>
    <xf numFmtId="3" fontId="27" fillId="0" borderId="63" xfId="60" applyNumberFormat="1" applyFont="1" applyFill="1" applyBorder="1">
      <alignment/>
      <protection/>
    </xf>
    <xf numFmtId="0" fontId="24" fillId="0" borderId="0" xfId="60" applyFont="1" applyBorder="1">
      <alignment/>
      <protection/>
    </xf>
    <xf numFmtId="0" fontId="57" fillId="0" borderId="50" xfId="60" applyFill="1" applyBorder="1" applyAlignment="1">
      <alignment horizontal="right" wrapText="1"/>
      <protection/>
    </xf>
    <xf numFmtId="0" fontId="34" fillId="0" borderId="0" xfId="60" applyFont="1" applyFill="1">
      <alignment/>
      <protection/>
    </xf>
    <xf numFmtId="3" fontId="57" fillId="40" borderId="52" xfId="60" applyNumberFormat="1" applyFill="1" applyBorder="1">
      <alignment/>
      <protection/>
    </xf>
    <xf numFmtId="0" fontId="57" fillId="0" borderId="0" xfId="60" applyBorder="1" applyAlignment="1">
      <alignment horizontal="left" wrapText="1"/>
      <protection/>
    </xf>
    <xf numFmtId="0" fontId="34" fillId="0" borderId="0" xfId="60" applyFont="1" applyFill="1" applyBorder="1">
      <alignment/>
      <protection/>
    </xf>
    <xf numFmtId="3" fontId="57" fillId="40" borderId="63" xfId="60" applyNumberFormat="1" applyFill="1" applyBorder="1">
      <alignment/>
      <protection/>
    </xf>
    <xf numFmtId="0" fontId="26" fillId="34" borderId="41" xfId="60" applyFont="1" applyFill="1" applyBorder="1">
      <alignment/>
      <protection/>
    </xf>
    <xf numFmtId="0" fontId="26" fillId="34" borderId="42" xfId="60" applyFont="1" applyFill="1" applyBorder="1">
      <alignment/>
      <protection/>
    </xf>
    <xf numFmtId="3" fontId="26" fillId="34" borderId="52" xfId="60" applyNumberFormat="1" applyFont="1" applyFill="1" applyBorder="1">
      <alignment/>
      <protection/>
    </xf>
    <xf numFmtId="0" fontId="24" fillId="34" borderId="50" xfId="60" applyFont="1" applyFill="1" applyBorder="1">
      <alignment/>
      <protection/>
    </xf>
    <xf numFmtId="3" fontId="25" fillId="0" borderId="63" xfId="60" applyNumberFormat="1" applyFont="1" applyBorder="1">
      <alignment/>
      <protection/>
    </xf>
    <xf numFmtId="0" fontId="57" fillId="0" borderId="0" xfId="60" applyBorder="1" applyAlignment="1">
      <alignment vertical="center"/>
      <protection/>
    </xf>
    <xf numFmtId="0" fontId="24" fillId="0" borderId="0" xfId="60" applyFont="1" applyFill="1" applyBorder="1">
      <alignment/>
      <protection/>
    </xf>
    <xf numFmtId="0" fontId="25" fillId="0" borderId="64" xfId="60" applyFont="1" applyBorder="1">
      <alignment/>
      <protection/>
    </xf>
    <xf numFmtId="0" fontId="57" fillId="0" borderId="40" xfId="60" applyBorder="1">
      <alignment/>
      <protection/>
    </xf>
    <xf numFmtId="3" fontId="57" fillId="0" borderId="65" xfId="60" applyNumberFormat="1" applyBorder="1">
      <alignment/>
      <protection/>
    </xf>
    <xf numFmtId="0" fontId="25" fillId="0" borderId="66" xfId="60" applyFont="1" applyBorder="1">
      <alignment/>
      <protection/>
    </xf>
    <xf numFmtId="0" fontId="57" fillId="0" borderId="66" xfId="60" applyBorder="1">
      <alignment/>
      <protection/>
    </xf>
    <xf numFmtId="0" fontId="57" fillId="0" borderId="0" xfId="60" applyAlignment="1">
      <alignment horizontal="right"/>
      <protection/>
    </xf>
    <xf numFmtId="0" fontId="24" fillId="0" borderId="66" xfId="60" applyFont="1" applyBorder="1">
      <alignment/>
      <protection/>
    </xf>
    <xf numFmtId="0" fontId="57" fillId="0" borderId="67" xfId="60" applyFont="1" applyBorder="1" applyAlignment="1">
      <alignment horizontal="right"/>
      <protection/>
    </xf>
    <xf numFmtId="3" fontId="76" fillId="0" borderId="62" xfId="60" applyNumberFormat="1" applyFont="1" applyBorder="1">
      <alignment/>
      <protection/>
    </xf>
    <xf numFmtId="3" fontId="72" fillId="0" borderId="0" xfId="60" applyNumberFormat="1" applyFont="1">
      <alignment/>
      <protection/>
    </xf>
    <xf numFmtId="0" fontId="35" fillId="0" borderId="66" xfId="60" applyFont="1" applyFill="1" applyBorder="1">
      <alignment/>
      <protection/>
    </xf>
    <xf numFmtId="0" fontId="35" fillId="0" borderId="0" xfId="60" applyFont="1" applyBorder="1">
      <alignment/>
      <protection/>
    </xf>
    <xf numFmtId="3" fontId="35" fillId="0" borderId="58" xfId="60" applyNumberFormat="1" applyFont="1" applyBorder="1">
      <alignment/>
      <protection/>
    </xf>
    <xf numFmtId="0" fontId="57" fillId="0" borderId="67" xfId="60" applyBorder="1">
      <alignment/>
      <protection/>
    </xf>
    <xf numFmtId="0" fontId="57" fillId="0" borderId="62" xfId="60" applyBorder="1">
      <alignment/>
      <protection/>
    </xf>
    <xf numFmtId="3" fontId="25" fillId="0" borderId="35" xfId="60" applyNumberFormat="1" applyFont="1" applyBorder="1">
      <alignment/>
      <protection/>
    </xf>
    <xf numFmtId="3" fontId="25" fillId="10" borderId="11" xfId="60" applyNumberFormat="1" applyFont="1" applyFill="1" applyBorder="1" applyAlignment="1">
      <alignment horizontal="center"/>
      <protection/>
    </xf>
    <xf numFmtId="0" fontId="57" fillId="10" borderId="11" xfId="60" applyFill="1" applyBorder="1" applyAlignment="1">
      <alignment wrapText="1"/>
      <protection/>
    </xf>
    <xf numFmtId="3" fontId="57" fillId="10" borderId="11" xfId="60" applyNumberFormat="1" applyFill="1" applyBorder="1">
      <alignment/>
      <protection/>
    </xf>
    <xf numFmtId="3" fontId="57" fillId="41" borderId="0" xfId="60" applyNumberFormat="1" applyFill="1">
      <alignment/>
      <protection/>
    </xf>
    <xf numFmtId="3" fontId="57" fillId="41" borderId="11" xfId="60" applyNumberFormat="1" applyFill="1" applyBorder="1" applyAlignment="1">
      <alignment horizontal="center" wrapText="1"/>
      <protection/>
    </xf>
    <xf numFmtId="3" fontId="57" fillId="41" borderId="11" xfId="60" applyNumberFormat="1" applyFill="1" applyBorder="1">
      <alignment/>
      <protection/>
    </xf>
    <xf numFmtId="3" fontId="25" fillId="41" borderId="11" xfId="60" applyNumberFormat="1" applyFont="1" applyFill="1" applyBorder="1" applyAlignment="1">
      <alignment horizontal="center"/>
      <protection/>
    </xf>
    <xf numFmtId="3" fontId="57" fillId="41" borderId="11" xfId="60" applyNumberFormat="1" applyFill="1" applyBorder="1" applyAlignment="1">
      <alignment horizontal="right"/>
      <protection/>
    </xf>
    <xf numFmtId="3" fontId="57" fillId="41" borderId="41" xfId="60" applyNumberFormat="1" applyFill="1" applyBorder="1">
      <alignment/>
      <protection/>
    </xf>
    <xf numFmtId="3" fontId="57" fillId="41" borderId="57" xfId="60" applyNumberFormat="1" applyFill="1" applyBorder="1" applyAlignment="1">
      <alignment horizontal="left" wrapText="1"/>
      <protection/>
    </xf>
    <xf numFmtId="3" fontId="57" fillId="41" borderId="0" xfId="60" applyNumberFormat="1" applyFill="1" applyBorder="1">
      <alignment/>
      <protection/>
    </xf>
    <xf numFmtId="3" fontId="25" fillId="41" borderId="0" xfId="60" applyNumberFormat="1" applyFont="1" applyFill="1" applyBorder="1">
      <alignment/>
      <protection/>
    </xf>
    <xf numFmtId="3" fontId="26" fillId="41" borderId="57" xfId="60" applyNumberFormat="1" applyFont="1" applyFill="1" applyBorder="1">
      <alignment/>
      <protection/>
    </xf>
    <xf numFmtId="0" fontId="25" fillId="41" borderId="57" xfId="60" applyFont="1" applyFill="1" applyBorder="1" applyAlignment="1">
      <alignment horizontal="center" vertical="center" wrapText="1"/>
      <protection/>
    </xf>
    <xf numFmtId="3" fontId="57" fillId="41" borderId="59" xfId="60" applyNumberFormat="1" applyFill="1" applyBorder="1">
      <alignment/>
      <protection/>
    </xf>
    <xf numFmtId="0" fontId="57" fillId="41" borderId="0" xfId="60" applyFill="1">
      <alignment/>
      <protection/>
    </xf>
    <xf numFmtId="0" fontId="57" fillId="41" borderId="11" xfId="60" applyFill="1" applyBorder="1">
      <alignment/>
      <protection/>
    </xf>
    <xf numFmtId="0" fontId="30" fillId="41" borderId="11" xfId="60" applyFont="1" applyFill="1" applyBorder="1">
      <alignment/>
      <protection/>
    </xf>
    <xf numFmtId="3" fontId="57" fillId="41" borderId="62" xfId="60" applyNumberFormat="1" applyFill="1" applyBorder="1">
      <alignment/>
      <protection/>
    </xf>
    <xf numFmtId="3" fontId="57" fillId="10" borderId="47" xfId="60" applyNumberFormat="1" applyFill="1" applyBorder="1">
      <alignment/>
      <protection/>
    </xf>
    <xf numFmtId="49" fontId="27" fillId="34" borderId="41" xfId="60" applyNumberFormat="1" applyFont="1" applyFill="1" applyBorder="1">
      <alignment/>
      <protection/>
    </xf>
    <xf numFmtId="3" fontId="57" fillId="10" borderId="58" xfId="60" applyNumberFormat="1" applyFill="1" applyBorder="1">
      <alignment/>
      <protection/>
    </xf>
    <xf numFmtId="3" fontId="30" fillId="0" borderId="11" xfId="60" applyNumberFormat="1" applyFont="1" applyFill="1" applyBorder="1">
      <alignment/>
      <protection/>
    </xf>
    <xf numFmtId="3" fontId="0" fillId="34" borderId="14" xfId="60" applyNumberFormat="1" applyFont="1" applyFill="1" applyBorder="1">
      <alignment/>
      <protection/>
    </xf>
    <xf numFmtId="3" fontId="57" fillId="10" borderId="0" xfId="60" applyNumberFormat="1" applyFill="1">
      <alignment/>
      <protection/>
    </xf>
    <xf numFmtId="3" fontId="57" fillId="10" borderId="63" xfId="60" applyNumberFormat="1" applyFill="1" applyBorder="1">
      <alignment/>
      <protection/>
    </xf>
    <xf numFmtId="3" fontId="26" fillId="41" borderId="42" xfId="60" applyNumberFormat="1" applyFont="1" applyFill="1" applyBorder="1">
      <alignment/>
      <protection/>
    </xf>
    <xf numFmtId="3" fontId="57" fillId="41" borderId="0" xfId="60" applyNumberFormat="1" applyFill="1" applyBorder="1" applyAlignment="1">
      <alignment vertical="top" wrapText="1"/>
      <protection/>
    </xf>
    <xf numFmtId="3" fontId="27" fillId="41" borderId="42" xfId="60" applyNumberFormat="1" applyFont="1" applyFill="1" applyBorder="1">
      <alignment/>
      <protection/>
    </xf>
    <xf numFmtId="3" fontId="57" fillId="41" borderId="42" xfId="60" applyNumberFormat="1" applyFill="1" applyBorder="1">
      <alignment/>
      <protection/>
    </xf>
    <xf numFmtId="3" fontId="57" fillId="41" borderId="0" xfId="60" applyNumberFormat="1" applyFill="1" applyBorder="1" applyAlignment="1">
      <alignment horizontal="right"/>
      <protection/>
    </xf>
    <xf numFmtId="3" fontId="26" fillId="41" borderId="0" xfId="60" applyNumberFormat="1" applyFont="1" applyFill="1" applyBorder="1">
      <alignment/>
      <protection/>
    </xf>
    <xf numFmtId="3" fontId="27" fillId="41" borderId="0" xfId="60" applyNumberFormat="1" applyFont="1" applyFill="1" applyBorder="1">
      <alignment/>
      <protection/>
    </xf>
    <xf numFmtId="3" fontId="34" fillId="41" borderId="0" xfId="60" applyNumberFormat="1" applyFont="1" applyFill="1" applyBorder="1">
      <alignment/>
      <protection/>
    </xf>
    <xf numFmtId="3" fontId="57" fillId="41" borderId="0" xfId="60" applyNumberFormat="1" applyFill="1" applyBorder="1" applyAlignment="1">
      <alignment horizontal="right" wrapText="1"/>
      <protection/>
    </xf>
    <xf numFmtId="3" fontId="57" fillId="41" borderId="40" xfId="60" applyNumberFormat="1" applyFill="1" applyBorder="1">
      <alignment/>
      <protection/>
    </xf>
    <xf numFmtId="3" fontId="35" fillId="41" borderId="0" xfId="60" applyNumberFormat="1" applyFont="1" applyFill="1" applyBorder="1">
      <alignment/>
      <protection/>
    </xf>
    <xf numFmtId="3" fontId="25" fillId="41" borderId="62" xfId="60" applyNumberFormat="1" applyFont="1" applyFill="1" applyBorder="1">
      <alignment/>
      <protection/>
    </xf>
    <xf numFmtId="49" fontId="57" fillId="41" borderId="0" xfId="60" applyNumberFormat="1" applyFill="1">
      <alignment/>
      <protection/>
    </xf>
    <xf numFmtId="3" fontId="32" fillId="10" borderId="0" xfId="60" applyNumberFormat="1" applyFont="1" applyFill="1">
      <alignment/>
      <protection/>
    </xf>
    <xf numFmtId="49" fontId="26" fillId="34" borderId="41" xfId="60" applyNumberFormat="1" applyFont="1" applyFill="1" applyBorder="1">
      <alignment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66" xfId="61" applyFont="1" applyFill="1" applyBorder="1" applyAlignment="1" applyProtection="1">
      <alignment horizontal="left" vertical="center" wrapText="1" indent="1"/>
      <protection/>
    </xf>
    <xf numFmtId="0" fontId="8" fillId="0" borderId="61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164" fontId="17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61" applyFont="1" applyFill="1">
      <alignment/>
      <protection/>
    </xf>
    <xf numFmtId="166" fontId="3" fillId="0" borderId="20" xfId="61" applyNumberFormat="1" applyFont="1" applyFill="1" applyBorder="1">
      <alignment/>
      <protection/>
    </xf>
    <xf numFmtId="166" fontId="3" fillId="0" borderId="16" xfId="61" applyNumberFormat="1" applyFont="1" applyFill="1" applyBorder="1">
      <alignment/>
      <protection/>
    </xf>
    <xf numFmtId="0" fontId="3" fillId="0" borderId="16" xfId="61" applyFont="1" applyFill="1" applyBorder="1">
      <alignment/>
      <protection/>
    </xf>
    <xf numFmtId="0" fontId="3" fillId="0" borderId="18" xfId="61" applyFont="1" applyFill="1" applyBorder="1" applyAlignment="1">
      <alignment horizontal="center" vertical="center"/>
      <protection/>
    </xf>
    <xf numFmtId="166" fontId="0" fillId="0" borderId="24" xfId="42" applyNumberFormat="1" applyFont="1" applyFill="1" applyBorder="1" applyAlignment="1">
      <alignment/>
    </xf>
    <xf numFmtId="166" fontId="0" fillId="0" borderId="15" xfId="42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0" fontId="0" fillId="0" borderId="25" xfId="61" applyFont="1" applyFill="1" applyBorder="1" applyAlignment="1">
      <alignment horizontal="center" vertical="center"/>
      <protection/>
    </xf>
    <xf numFmtId="166" fontId="0" fillId="0" borderId="11" xfId="42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0" fontId="0" fillId="0" borderId="19" xfId="61" applyFont="1" applyFill="1" applyBorder="1" applyAlignment="1">
      <alignment horizontal="center" vertical="center"/>
      <protection/>
    </xf>
    <xf numFmtId="166" fontId="0" fillId="0" borderId="27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 applyProtection="1">
      <alignment/>
      <protection locked="0"/>
    </xf>
    <xf numFmtId="0" fontId="0" fillId="0" borderId="12" xfId="61" applyFont="1" applyFill="1" applyBorder="1" applyProtection="1">
      <alignment/>
      <protection locked="0"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172" fontId="3" fillId="0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69" xfId="0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64" fontId="15" fillId="0" borderId="20" xfId="0" applyNumberFormat="1" applyFont="1" applyFill="1" applyBorder="1" applyAlignment="1" applyProtection="1">
      <alignment vertical="center"/>
      <protection/>
    </xf>
    <xf numFmtId="164" fontId="15" fillId="0" borderId="16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vertical="center" wrapText="1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164" fontId="15" fillId="0" borderId="24" xfId="0" applyNumberFormat="1" applyFont="1" applyFill="1" applyBorder="1" applyAlignment="1" applyProtection="1">
      <alignment vertical="center"/>
      <protection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 wrapText="1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24" fillId="0" borderId="46" xfId="60" applyFont="1" applyFill="1" applyBorder="1" applyAlignment="1">
      <alignment horizontal="right"/>
      <protection/>
    </xf>
    <xf numFmtId="0" fontId="24" fillId="0" borderId="14" xfId="60" applyFont="1" applyFill="1" applyBorder="1" applyAlignment="1">
      <alignment horizontal="right"/>
      <protection/>
    </xf>
    <xf numFmtId="0" fontId="28" fillId="0" borderId="41" xfId="60" applyFont="1" applyBorder="1" applyAlignment="1">
      <alignment horizontal="center"/>
      <protection/>
    </xf>
    <xf numFmtId="0" fontId="28" fillId="0" borderId="42" xfId="60" applyFont="1" applyBorder="1" applyAlignment="1">
      <alignment horizontal="center"/>
      <protection/>
    </xf>
    <xf numFmtId="0" fontId="28" fillId="0" borderId="52" xfId="60" applyFont="1" applyBorder="1" applyAlignment="1">
      <alignment horizontal="center"/>
      <protection/>
    </xf>
    <xf numFmtId="0" fontId="26" fillId="0" borderId="0" xfId="60" applyFont="1" applyAlignment="1">
      <alignment horizontal="left" wrapText="1"/>
      <protection/>
    </xf>
    <xf numFmtId="49" fontId="57" fillId="34" borderId="11" xfId="60" applyNumberFormat="1" applyFill="1" applyBorder="1" applyAlignment="1">
      <alignment horizontal="left" wrapText="1"/>
      <protection/>
    </xf>
    <xf numFmtId="0" fontId="57" fillId="0" borderId="46" xfId="60" applyFill="1" applyBorder="1" applyAlignment="1">
      <alignment horizontal="center" wrapText="1"/>
      <protection/>
    </xf>
    <xf numFmtId="0" fontId="57" fillId="0" borderId="14" xfId="60" applyFill="1" applyBorder="1" applyAlignment="1">
      <alignment horizontal="center" wrapText="1"/>
      <protection/>
    </xf>
    <xf numFmtId="0" fontId="25" fillId="36" borderId="46" xfId="60" applyFont="1" applyFill="1" applyBorder="1" applyAlignment="1">
      <alignment horizontal="center" vertical="center" wrapText="1"/>
      <protection/>
    </xf>
    <xf numFmtId="0" fontId="25" fillId="36" borderId="57" xfId="60" applyFont="1" applyFill="1" applyBorder="1" applyAlignment="1">
      <alignment horizontal="center" vertical="center" wrapText="1"/>
      <protection/>
    </xf>
    <xf numFmtId="0" fontId="25" fillId="36" borderId="14" xfId="60" applyFont="1" applyFill="1" applyBorder="1" applyAlignment="1">
      <alignment horizontal="center" vertical="center" wrapText="1"/>
      <protection/>
    </xf>
    <xf numFmtId="0" fontId="57" fillId="0" borderId="0" xfId="60" applyAlignment="1">
      <alignment horizontal="center" wrapText="1"/>
      <protection/>
    </xf>
    <xf numFmtId="0" fontId="57" fillId="0" borderId="70" xfId="60" applyFill="1" applyBorder="1" applyAlignment="1">
      <alignment horizontal="center"/>
      <protection/>
    </xf>
    <xf numFmtId="0" fontId="57" fillId="0" borderId="71" xfId="60" applyFill="1" applyBorder="1" applyAlignment="1">
      <alignment horizontal="center"/>
      <protection/>
    </xf>
    <xf numFmtId="3" fontId="36" fillId="0" borderId="11" xfId="60" applyNumberFormat="1" applyFont="1" applyBorder="1" applyAlignment="1">
      <alignment horizontal="center" vertical="center"/>
      <protection/>
    </xf>
    <xf numFmtId="3" fontId="57" fillId="0" borderId="11" xfId="60" applyNumberFormat="1" applyBorder="1" applyAlignment="1">
      <alignment horizontal="center" vertical="center"/>
      <protection/>
    </xf>
    <xf numFmtId="0" fontId="57" fillId="0" borderId="11" xfId="60" applyBorder="1" applyAlignment="1">
      <alignment horizontal="center" vertical="center"/>
      <protection/>
    </xf>
    <xf numFmtId="0" fontId="57" fillId="0" borderId="59" xfId="60" applyBorder="1" applyAlignment="1">
      <alignment horizontal="right" vertical="center"/>
      <protection/>
    </xf>
    <xf numFmtId="0" fontId="57" fillId="0" borderId="50" xfId="60" applyBorder="1" applyAlignment="1">
      <alignment horizontal="right" vertical="center"/>
      <protection/>
    </xf>
    <xf numFmtId="0" fontId="27" fillId="0" borderId="11" xfId="60" applyFont="1" applyFill="1" applyBorder="1" applyAlignment="1">
      <alignment horizontal="center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 applyProtection="1">
      <alignment horizontal="left"/>
      <protection/>
    </xf>
    <xf numFmtId="0" fontId="7" fillId="0" borderId="16" xfId="61" applyFont="1" applyFill="1" applyBorder="1" applyAlignment="1" applyProtection="1">
      <alignment horizontal="left"/>
      <protection/>
    </xf>
    <xf numFmtId="0" fontId="17" fillId="0" borderId="60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6" fillId="0" borderId="74" xfId="62" applyFont="1" applyFill="1" applyBorder="1" applyAlignment="1" applyProtection="1">
      <alignment horizontal="left" vertical="center" indent="1"/>
      <protection/>
    </xf>
    <xf numFmtId="0" fontId="16" fillId="0" borderId="42" xfId="62" applyFont="1" applyFill="1" applyBorder="1" applyAlignment="1" applyProtection="1">
      <alignment horizontal="left" vertical="center" indent="1"/>
      <protection/>
    </xf>
    <xf numFmtId="0" fontId="16" fillId="0" borderId="60" xfId="62" applyFont="1" applyFill="1" applyBorder="1" applyAlignment="1" applyProtection="1">
      <alignment horizontal="left" vertical="center" indent="1"/>
      <protection/>
    </xf>
    <xf numFmtId="0" fontId="16" fillId="0" borderId="52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17" fillId="0" borderId="6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NDE~1\AppData\Local\Temp\Rar$DIa0.831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NDE~1\AppData\Local\Temp\Rar$DIa0.287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90" zoomScaleNormal="90" zoomScalePageLayoutView="0" workbookViewId="0" topLeftCell="A109">
      <selection activeCell="E93" sqref="E93"/>
    </sheetView>
  </sheetViews>
  <sheetFormatPr defaultColWidth="9.00390625" defaultRowHeight="12.75"/>
  <cols>
    <col min="1" max="1" width="14.625" style="304" customWidth="1"/>
    <col min="2" max="2" width="53.875" style="281" customWidth="1"/>
    <col min="3" max="3" width="22.375" style="420" customWidth="1"/>
    <col min="4" max="4" width="26.50390625" style="280" customWidth="1"/>
    <col min="5" max="5" width="14.00390625" style="281" bestFit="1" customWidth="1"/>
    <col min="6" max="6" width="16.375" style="280" customWidth="1"/>
    <col min="7" max="7" width="15.00390625" style="281" customWidth="1"/>
    <col min="8" max="16384" width="9.375" style="281" customWidth="1"/>
  </cols>
  <sheetData>
    <row r="1" spans="1:2" ht="36" customHeight="1">
      <c r="A1" s="531" t="s">
        <v>569</v>
      </c>
      <c r="B1" s="531"/>
    </row>
    <row r="3" spans="1:4" ht="32.25" customHeight="1">
      <c r="A3" s="532" t="s">
        <v>542</v>
      </c>
      <c r="B3" s="532"/>
      <c r="C3" s="421">
        <v>2015</v>
      </c>
      <c r="D3" s="282">
        <v>2016</v>
      </c>
    </row>
    <row r="4" spans="1:4" ht="30" customHeight="1">
      <c r="A4" s="283"/>
      <c r="B4" s="284" t="s">
        <v>422</v>
      </c>
      <c r="C4" s="422">
        <v>804</v>
      </c>
      <c r="D4" s="285">
        <v>805</v>
      </c>
    </row>
    <row r="5" spans="1:4" ht="28.5" customHeight="1">
      <c r="A5" s="283"/>
      <c r="B5" s="284" t="s">
        <v>423</v>
      </c>
      <c r="C5" s="422">
        <v>992</v>
      </c>
      <c r="D5" s="285">
        <v>1024</v>
      </c>
    </row>
    <row r="6" spans="1:4" ht="23.25" customHeight="1">
      <c r="A6" s="283"/>
      <c r="B6" s="286" t="s">
        <v>424</v>
      </c>
      <c r="C6" s="422">
        <v>100</v>
      </c>
      <c r="D6" s="285">
        <v>100</v>
      </c>
    </row>
    <row r="7" spans="1:4" ht="28.5" customHeight="1">
      <c r="A7" s="283"/>
      <c r="B7" s="284" t="s">
        <v>425</v>
      </c>
      <c r="C7" s="422">
        <v>1360</v>
      </c>
      <c r="D7" s="285">
        <v>1360</v>
      </c>
    </row>
    <row r="8" spans="1:4" ht="28.5" customHeight="1">
      <c r="A8" s="283"/>
      <c r="B8" s="284" t="s">
        <v>426</v>
      </c>
      <c r="C8" s="423">
        <f>SUM(C4:C7)</f>
        <v>3256</v>
      </c>
      <c r="D8" s="417">
        <f>SUM(D4:D7)</f>
        <v>3289</v>
      </c>
    </row>
    <row r="9" spans="1:4" ht="28.5" customHeight="1">
      <c r="A9" s="283"/>
      <c r="B9" s="284" t="s">
        <v>427</v>
      </c>
      <c r="C9" s="424">
        <v>4000</v>
      </c>
      <c r="D9" s="285">
        <v>5000</v>
      </c>
    </row>
    <row r="10" spans="1:4" ht="28.5" customHeight="1">
      <c r="A10" s="283"/>
      <c r="B10" s="284" t="s">
        <v>428</v>
      </c>
      <c r="C10" s="424">
        <v>-86</v>
      </c>
      <c r="D10" s="285">
        <v>-96</v>
      </c>
    </row>
    <row r="11" spans="1:4" ht="28.5" customHeight="1">
      <c r="A11" s="283"/>
      <c r="B11" s="284" t="s">
        <v>571</v>
      </c>
      <c r="C11" s="422">
        <v>0</v>
      </c>
      <c r="D11" s="285">
        <v>5</v>
      </c>
    </row>
    <row r="12" spans="1:4" ht="28.5" customHeight="1">
      <c r="A12" s="283"/>
      <c r="B12" s="284" t="s">
        <v>572</v>
      </c>
      <c r="C12" s="422">
        <v>0</v>
      </c>
      <c r="D12" s="285">
        <v>17</v>
      </c>
    </row>
    <row r="13" spans="1:5" ht="28.5" customHeight="1">
      <c r="A13" s="283"/>
      <c r="B13" s="284" t="s">
        <v>429</v>
      </c>
      <c r="C13" s="422">
        <v>2500</v>
      </c>
      <c r="D13" s="285">
        <v>2500</v>
      </c>
      <c r="E13" s="287"/>
    </row>
    <row r="14" spans="1:4" ht="28.5" customHeight="1">
      <c r="A14" s="283"/>
      <c r="B14" s="284" t="s">
        <v>430</v>
      </c>
      <c r="C14" s="422">
        <v>1822</v>
      </c>
      <c r="D14" s="285">
        <v>3048</v>
      </c>
    </row>
    <row r="15" spans="1:5" ht="28.5" customHeight="1">
      <c r="A15" s="283"/>
      <c r="B15" s="284" t="s">
        <v>570</v>
      </c>
      <c r="C15" s="422">
        <v>0</v>
      </c>
      <c r="D15" s="285">
        <v>120</v>
      </c>
      <c r="E15" s="280"/>
    </row>
    <row r="16" spans="1:5" ht="28.5" customHeight="1">
      <c r="A16" s="283"/>
      <c r="B16" s="284" t="s">
        <v>564</v>
      </c>
      <c r="C16" s="422">
        <v>1200</v>
      </c>
      <c r="D16" s="285">
        <v>1200</v>
      </c>
      <c r="E16" s="280"/>
    </row>
    <row r="17" spans="1:5" ht="28.5" customHeight="1">
      <c r="A17" s="283"/>
      <c r="B17" s="418" t="s">
        <v>431</v>
      </c>
      <c r="C17" s="422">
        <f>SUM(C8:C15)</f>
        <v>11492</v>
      </c>
      <c r="D17" s="419">
        <f>SUM(D8:D16)</f>
        <v>15083</v>
      </c>
      <c r="E17" s="280"/>
    </row>
    <row r="18" spans="1:7" ht="50.25" customHeight="1">
      <c r="A18" s="283">
        <v>922141</v>
      </c>
      <c r="B18" s="284" t="s">
        <v>432</v>
      </c>
      <c r="C18" s="422">
        <v>400</v>
      </c>
      <c r="D18" s="285">
        <v>395</v>
      </c>
      <c r="E18" s="281" t="s">
        <v>433</v>
      </c>
      <c r="G18" s="280"/>
    </row>
    <row r="19" spans="1:4" ht="31.5" customHeight="1">
      <c r="A19" s="283">
        <v>92314</v>
      </c>
      <c r="B19" s="284" t="s">
        <v>434</v>
      </c>
      <c r="C19" s="422">
        <v>1200</v>
      </c>
      <c r="D19" s="285">
        <v>1300</v>
      </c>
    </row>
    <row r="20" spans="1:7" ht="28.5" customHeight="1">
      <c r="A20" s="283">
        <v>94312</v>
      </c>
      <c r="B20" s="533" t="s">
        <v>435</v>
      </c>
      <c r="C20" s="534"/>
      <c r="D20" s="285"/>
      <c r="G20" s="280"/>
    </row>
    <row r="21" spans="1:4" ht="37.5" customHeight="1">
      <c r="A21" s="283"/>
      <c r="B21" s="284" t="s">
        <v>541</v>
      </c>
      <c r="C21" s="422">
        <v>2189</v>
      </c>
      <c r="D21" s="285">
        <v>0</v>
      </c>
    </row>
    <row r="22" spans="1:4" ht="31.5" customHeight="1">
      <c r="A22" s="283"/>
      <c r="B22" s="288" t="s">
        <v>436</v>
      </c>
      <c r="C22" s="422">
        <v>0</v>
      </c>
      <c r="D22" s="285">
        <v>0</v>
      </c>
    </row>
    <row r="23" spans="1:4" ht="45.75" thickBot="1">
      <c r="A23" s="283"/>
      <c r="B23" s="284" t="s">
        <v>549</v>
      </c>
      <c r="C23" s="422">
        <v>371</v>
      </c>
      <c r="D23" s="285">
        <v>0</v>
      </c>
    </row>
    <row r="24" spans="1:4" ht="27" customHeight="1" thickBot="1">
      <c r="A24" s="437" t="s">
        <v>544</v>
      </c>
      <c r="B24" s="290" t="s">
        <v>543</v>
      </c>
      <c r="C24" s="425">
        <f>SUM(C17,C18,C19,C21,C22,C23)</f>
        <v>15652</v>
      </c>
      <c r="D24" s="436">
        <f>SUM(D17:D23)</f>
        <v>16778</v>
      </c>
    </row>
    <row r="25" spans="1:4" ht="26.25" customHeight="1" thickBot="1">
      <c r="A25" s="283"/>
      <c r="B25" s="292"/>
      <c r="C25" s="422"/>
      <c r="D25" s="293"/>
    </row>
    <row r="26" spans="1:4" ht="28.5" customHeight="1" thickBot="1">
      <c r="A26" s="437" t="s">
        <v>545</v>
      </c>
      <c r="B26" s="294" t="s">
        <v>438</v>
      </c>
      <c r="C26" s="422"/>
      <c r="D26" s="295"/>
    </row>
    <row r="27" spans="1:4" ht="15">
      <c r="A27" s="283"/>
      <c r="B27" s="292"/>
      <c r="C27" s="422"/>
      <c r="D27" s="293"/>
    </row>
    <row r="28" spans="1:5" ht="18.75" customHeight="1">
      <c r="A28" s="284">
        <v>916141</v>
      </c>
      <c r="B28" s="296" t="s">
        <v>439</v>
      </c>
      <c r="C28" s="422">
        <v>5</v>
      </c>
      <c r="D28" s="419">
        <v>0</v>
      </c>
      <c r="E28" s="297"/>
    </row>
    <row r="29" spans="1:5" ht="16.5" customHeight="1" thickBot="1">
      <c r="A29" s="283"/>
      <c r="B29" s="292"/>
      <c r="C29" s="422"/>
      <c r="D29" s="293"/>
      <c r="E29" s="297"/>
    </row>
    <row r="30" spans="1:4" ht="27" customHeight="1" thickBot="1">
      <c r="A30" s="437" t="s">
        <v>545</v>
      </c>
      <c r="B30" s="290" t="s">
        <v>437</v>
      </c>
      <c r="C30" s="425"/>
      <c r="D30" s="291">
        <f>SUM(D28)</f>
        <v>0</v>
      </c>
    </row>
    <row r="31" spans="1:5" ht="16.5" customHeight="1" thickBot="1">
      <c r="A31" s="283"/>
      <c r="B31" s="292"/>
      <c r="C31" s="422"/>
      <c r="D31" s="293"/>
      <c r="E31" s="297"/>
    </row>
    <row r="32" spans="1:5" ht="31.5" customHeight="1" thickBot="1">
      <c r="A32" s="437" t="s">
        <v>546</v>
      </c>
      <c r="B32" s="294" t="s">
        <v>440</v>
      </c>
      <c r="C32" s="422"/>
      <c r="D32" s="298"/>
      <c r="E32" s="297"/>
    </row>
    <row r="33" spans="1:5" ht="38.25" customHeight="1">
      <c r="A33" s="284">
        <v>91219</v>
      </c>
      <c r="B33" s="288" t="s">
        <v>547</v>
      </c>
      <c r="C33" s="422">
        <v>2100</v>
      </c>
      <c r="D33" s="419">
        <v>0</v>
      </c>
      <c r="E33" s="297"/>
    </row>
    <row r="34" spans="1:5" ht="75">
      <c r="A34" s="284">
        <v>47122</v>
      </c>
      <c r="B34" s="288" t="s">
        <v>441</v>
      </c>
      <c r="C34" s="422">
        <v>802</v>
      </c>
      <c r="D34" s="419">
        <v>200</v>
      </c>
      <c r="E34" s="297"/>
    </row>
    <row r="35" spans="1:5" ht="33.75" customHeight="1" thickBot="1">
      <c r="A35" s="284"/>
      <c r="B35" s="284" t="s">
        <v>442</v>
      </c>
      <c r="C35" s="422">
        <v>350</v>
      </c>
      <c r="D35" s="419">
        <v>400</v>
      </c>
      <c r="E35" s="297"/>
    </row>
    <row r="36" spans="1:4" ht="27" customHeight="1" thickBot="1">
      <c r="A36" s="437" t="s">
        <v>546</v>
      </c>
      <c r="B36" s="290" t="s">
        <v>437</v>
      </c>
      <c r="C36" s="425"/>
      <c r="D36" s="291">
        <f>SUM(D33:D35)</f>
        <v>600</v>
      </c>
    </row>
    <row r="38" spans="1:4" ht="43.5" customHeight="1">
      <c r="A38" s="535" t="s">
        <v>443</v>
      </c>
      <c r="B38" s="536"/>
      <c r="C38" s="536"/>
      <c r="D38" s="537"/>
    </row>
    <row r="41" spans="1:4" ht="32.25" customHeight="1">
      <c r="A41" s="301"/>
      <c r="B41" s="302" t="s">
        <v>444</v>
      </c>
      <c r="C41" s="426"/>
      <c r="D41" s="303"/>
    </row>
    <row r="42" spans="1:4" ht="30">
      <c r="A42" s="304">
        <v>464123</v>
      </c>
      <c r="B42" s="305" t="s">
        <v>445</v>
      </c>
      <c r="D42" s="306"/>
    </row>
    <row r="43" spans="2:4" ht="15">
      <c r="B43" s="307" t="s">
        <v>446</v>
      </c>
      <c r="C43" s="427">
        <v>197</v>
      </c>
      <c r="D43" s="438">
        <v>244</v>
      </c>
    </row>
    <row r="44" ht="15">
      <c r="D44" s="306"/>
    </row>
    <row r="45" spans="1:4" ht="32.25" customHeight="1">
      <c r="A45" s="301"/>
      <c r="B45" s="302" t="s">
        <v>548</v>
      </c>
      <c r="C45" s="426"/>
      <c r="D45" s="303"/>
    </row>
    <row r="46" spans="2:4" ht="30">
      <c r="B46" s="304" t="s">
        <v>447</v>
      </c>
      <c r="C46" s="420">
        <v>13415</v>
      </c>
      <c r="D46" s="438">
        <v>3235</v>
      </c>
    </row>
    <row r="47" spans="1:7" s="280" customFormat="1" ht="32.25" customHeight="1">
      <c r="A47" s="301"/>
      <c r="B47" s="302" t="s">
        <v>448</v>
      </c>
      <c r="C47" s="426"/>
      <c r="D47" s="303"/>
      <c r="E47" s="281"/>
      <c r="G47" s="281"/>
    </row>
    <row r="48" spans="1:7" s="280" customFormat="1" ht="39.75" customHeight="1">
      <c r="A48" s="311"/>
      <c r="B48" s="308" t="s">
        <v>573</v>
      </c>
      <c r="C48" s="427"/>
      <c r="D48" s="438">
        <v>19161</v>
      </c>
      <c r="G48" s="281"/>
    </row>
    <row r="49" spans="1:6" s="297" customFormat="1" ht="29.25" customHeight="1">
      <c r="A49" s="312" t="s">
        <v>449</v>
      </c>
      <c r="B49" s="313"/>
      <c r="C49" s="429"/>
      <c r="D49" s="440">
        <f>SUM(D43,D46,D48)</f>
        <v>22640</v>
      </c>
      <c r="F49" s="287"/>
    </row>
    <row r="50" spans="1:6" s="297" customFormat="1" ht="25.5" customHeight="1">
      <c r="A50" s="312"/>
      <c r="B50" s="313"/>
      <c r="C50" s="429"/>
      <c r="D50" s="315"/>
      <c r="F50" s="287"/>
    </row>
    <row r="51" spans="1:4" ht="25.5" customHeight="1">
      <c r="A51" s="316" t="s">
        <v>450</v>
      </c>
      <c r="B51" s="317"/>
      <c r="C51" s="429"/>
      <c r="D51" s="319">
        <f>SUM(D24,D30,D36,D49)</f>
        <v>40018</v>
      </c>
    </row>
    <row r="52" spans="1:6" s="297" customFormat="1" ht="53.25" customHeight="1">
      <c r="A52" s="305"/>
      <c r="B52" s="305"/>
      <c r="C52" s="420"/>
      <c r="D52" s="309"/>
      <c r="E52" s="281"/>
      <c r="F52" s="287"/>
    </row>
    <row r="53" spans="1:4" ht="43.5" customHeight="1">
      <c r="A53" s="299">
        <v>66020</v>
      </c>
      <c r="B53" s="299" t="s">
        <v>451</v>
      </c>
      <c r="C53" s="430"/>
      <c r="D53" s="300"/>
    </row>
    <row r="54" spans="2:4" ht="53.25" customHeight="1">
      <c r="B54" s="320" t="s">
        <v>560</v>
      </c>
      <c r="C54" s="420">
        <v>10000</v>
      </c>
      <c r="D54" s="438">
        <v>0</v>
      </c>
    </row>
    <row r="55" spans="2:4" ht="48.75" customHeight="1">
      <c r="B55" s="321" t="s">
        <v>562</v>
      </c>
      <c r="C55" s="420">
        <v>1660</v>
      </c>
      <c r="D55" s="438">
        <v>0</v>
      </c>
    </row>
    <row r="56" spans="2:4" ht="62.25" customHeight="1">
      <c r="B56" s="322"/>
      <c r="D56" s="438"/>
    </row>
    <row r="57" spans="2:4" ht="39" customHeight="1">
      <c r="B57" s="322"/>
      <c r="D57" s="438"/>
    </row>
    <row r="58" spans="2:4" ht="39" customHeight="1">
      <c r="B58" s="323"/>
      <c r="D58" s="325"/>
    </row>
    <row r="59" spans="2:4" ht="39" customHeight="1">
      <c r="B59" s="323"/>
      <c r="D59" s="326"/>
    </row>
    <row r="60" spans="1:6" s="297" customFormat="1" ht="25.5" customHeight="1">
      <c r="A60" s="312" t="s">
        <v>452</v>
      </c>
      <c r="B60" s="313"/>
      <c r="C60" s="429"/>
      <c r="D60" s="314">
        <f>SUM(D54:D59)</f>
        <v>0</v>
      </c>
      <c r="F60" s="287"/>
    </row>
    <row r="61" spans="1:2" ht="27.75" customHeight="1" thickBot="1">
      <c r="A61" s="538"/>
      <c r="B61" s="538"/>
    </row>
    <row r="62" spans="1:4" ht="28.5" customHeight="1" thickBot="1">
      <c r="A62" s="437" t="s">
        <v>545</v>
      </c>
      <c r="B62" s="294" t="s">
        <v>438</v>
      </c>
      <c r="C62" s="422"/>
      <c r="D62" s="293"/>
    </row>
    <row r="63" spans="1:4" ht="15">
      <c r="A63" s="283"/>
      <c r="B63" s="292"/>
      <c r="C63" s="422"/>
      <c r="D63" s="293"/>
    </row>
    <row r="64" spans="1:5" ht="18.75" customHeight="1">
      <c r="A64" s="284"/>
      <c r="B64" s="296" t="s">
        <v>453</v>
      </c>
      <c r="C64" s="422">
        <v>174</v>
      </c>
      <c r="D64" s="419">
        <v>145</v>
      </c>
      <c r="E64" s="297"/>
    </row>
    <row r="65" spans="1:5" ht="18.75" customHeight="1" thickBot="1">
      <c r="A65" s="284"/>
      <c r="B65" s="296" t="s">
        <v>454</v>
      </c>
      <c r="C65" s="422">
        <v>3507</v>
      </c>
      <c r="D65" s="419">
        <v>2172</v>
      </c>
      <c r="E65" s="297"/>
    </row>
    <row r="66" spans="1:4" ht="27" customHeight="1">
      <c r="A66" s="327"/>
      <c r="B66" s="328" t="s">
        <v>455</v>
      </c>
      <c r="C66" s="431"/>
      <c r="D66" s="329">
        <f>SUM(D64:D65)</f>
        <v>2317</v>
      </c>
    </row>
    <row r="67" spans="1:6" s="297" customFormat="1" ht="27" customHeight="1">
      <c r="A67" s="330"/>
      <c r="B67" s="526" t="s">
        <v>456</v>
      </c>
      <c r="C67" s="527"/>
      <c r="D67" s="419">
        <v>1117</v>
      </c>
      <c r="F67" s="287"/>
    </row>
    <row r="68" spans="1:6" s="297" customFormat="1" ht="27" customHeight="1">
      <c r="A68" s="330"/>
      <c r="B68" s="526" t="s">
        <v>457</v>
      </c>
      <c r="C68" s="527"/>
      <c r="D68" s="419">
        <v>1200</v>
      </c>
      <c r="E68" s="287">
        <f>SUM(D67:D68)</f>
        <v>2317</v>
      </c>
      <c r="F68" s="287"/>
    </row>
    <row r="69" ht="15.75" thickBot="1"/>
    <row r="70" spans="1:5" ht="21" thickBot="1">
      <c r="A70" s="281"/>
      <c r="B70" s="528" t="s">
        <v>458</v>
      </c>
      <c r="C70" s="529"/>
      <c r="D70" s="530"/>
      <c r="E70" s="297"/>
    </row>
    <row r="71" spans="1:5" ht="15">
      <c r="A71" s="281"/>
      <c r="C71" s="432"/>
      <c r="D71" s="281"/>
      <c r="E71" s="297"/>
    </row>
    <row r="72" spans="1:4" ht="15">
      <c r="A72" s="292"/>
      <c r="B72" s="292" t="s">
        <v>459</v>
      </c>
      <c r="C72" s="433"/>
      <c r="D72" s="285">
        <f>SUM(D24)</f>
        <v>16778</v>
      </c>
    </row>
    <row r="73" spans="1:4" ht="15">
      <c r="A73" s="331"/>
      <c r="B73" s="332" t="s">
        <v>614</v>
      </c>
      <c r="C73" s="434"/>
      <c r="D73" s="439">
        <f>SUM(D36)</f>
        <v>600</v>
      </c>
    </row>
    <row r="74" spans="1:4" ht="15">
      <c r="A74" s="292"/>
      <c r="B74" s="292" t="s">
        <v>460</v>
      </c>
      <c r="C74" s="433"/>
      <c r="D74" s="285">
        <f>SUM(D30)</f>
        <v>0</v>
      </c>
    </row>
    <row r="75" spans="1:4" ht="15">
      <c r="A75" s="292"/>
      <c r="B75" s="292" t="s">
        <v>461</v>
      </c>
      <c r="C75" s="433"/>
      <c r="D75" s="285">
        <f>D67</f>
        <v>1117</v>
      </c>
    </row>
    <row r="76" spans="1:4" ht="15">
      <c r="A76" s="292"/>
      <c r="B76" s="292" t="s">
        <v>462</v>
      </c>
      <c r="C76" s="433"/>
      <c r="D76" s="285">
        <f>SUM(D49)</f>
        <v>22640</v>
      </c>
    </row>
    <row r="77" spans="1:4" ht="15">
      <c r="A77" s="292"/>
      <c r="B77" s="292" t="s">
        <v>463</v>
      </c>
      <c r="C77" s="433"/>
      <c r="D77" s="285">
        <f>SUM(D60,D68)</f>
        <v>1200</v>
      </c>
    </row>
    <row r="79" spans="1:7" s="280" customFormat="1" ht="15.75">
      <c r="A79" s="304"/>
      <c r="B79" s="333" t="s">
        <v>464</v>
      </c>
      <c r="C79" s="420"/>
      <c r="D79" s="441">
        <f>SUM(D17:D23,D30,D36,D49,D67)</f>
        <v>41135</v>
      </c>
      <c r="E79" s="281"/>
      <c r="G79" s="281"/>
    </row>
    <row r="80" spans="1:7" s="280" customFormat="1" ht="15.75">
      <c r="A80" s="304"/>
      <c r="B80" s="334" t="s">
        <v>465</v>
      </c>
      <c r="C80" s="435"/>
      <c r="D80" s="335">
        <f>SUM(Kiadások!E229)</f>
        <v>41135</v>
      </c>
      <c r="E80" s="281"/>
      <c r="G80" s="281"/>
    </row>
    <row r="81" spans="1:7" s="280" customFormat="1" ht="15">
      <c r="A81" s="304"/>
      <c r="B81" s="336" t="s">
        <v>466</v>
      </c>
      <c r="C81" s="420"/>
      <c r="D81" s="280">
        <f>D79-D80</f>
        <v>0</v>
      </c>
      <c r="E81" s="281"/>
      <c r="G81" s="281"/>
    </row>
    <row r="82" spans="1:7" s="280" customFormat="1" ht="15">
      <c r="A82" s="304"/>
      <c r="C82" s="420"/>
      <c r="E82" s="281"/>
      <c r="G82" s="281"/>
    </row>
    <row r="83" spans="1:7" s="280" customFormat="1" ht="15.75">
      <c r="A83" s="304"/>
      <c r="B83" s="333" t="s">
        <v>467</v>
      </c>
      <c r="C83" s="420"/>
      <c r="D83" s="456">
        <f>SUM(D24,D30,D36,D49,D60,D66)</f>
        <v>42335</v>
      </c>
      <c r="E83" s="281" t="s">
        <v>468</v>
      </c>
      <c r="G83" s="281"/>
    </row>
    <row r="84" spans="1:7" s="280" customFormat="1" ht="15.75">
      <c r="A84" s="304"/>
      <c r="B84" s="334" t="s">
        <v>469</v>
      </c>
      <c r="C84" s="435"/>
      <c r="D84" s="337">
        <f>SUM(Kiadások!E229,Kiadások!F235)</f>
        <v>42335</v>
      </c>
      <c r="E84" s="281" t="s">
        <v>468</v>
      </c>
      <c r="G84" s="281"/>
    </row>
    <row r="85" spans="1:7" s="280" customFormat="1" ht="15">
      <c r="A85" s="304"/>
      <c r="B85" s="336" t="s">
        <v>466</v>
      </c>
      <c r="C85" s="420"/>
      <c r="D85" s="280">
        <f>D83-D84</f>
        <v>0</v>
      </c>
      <c r="E85" s="281"/>
      <c r="G85" s="281"/>
    </row>
  </sheetData>
  <sheetProtection/>
  <mergeCells count="8">
    <mergeCell ref="B68:C68"/>
    <mergeCell ref="B70:D70"/>
    <mergeCell ref="A1:B1"/>
    <mergeCell ref="A3:B3"/>
    <mergeCell ref="B20:C20"/>
    <mergeCell ref="A38:D38"/>
    <mergeCell ref="A61:B61"/>
    <mergeCell ref="B67:C67"/>
  </mergeCells>
  <printOptions gridLines="1"/>
  <pageMargins left="0.7" right="0.31" top="0.77" bottom="1.06" header="0.3" footer="0.3"/>
  <pageSetup horizontalDpi="300" verticalDpi="300" orientation="portrait" paperSize="9" scale="68" r:id="rId1"/>
  <rowBreaks count="2" manualBreakCount="2">
    <brk id="37" max="255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22" sqref="C22"/>
    </sheetView>
  </sheetViews>
  <sheetFormatPr defaultColWidth="9.00390625" defaultRowHeight="12.75"/>
  <cols>
    <col min="1" max="1" width="5.625" style="104" customWidth="1"/>
    <col min="2" max="2" width="68.625" style="104" customWidth="1"/>
    <col min="3" max="3" width="19.50390625" style="104" customWidth="1"/>
    <col min="4" max="16384" width="9.375" style="104" customWidth="1"/>
  </cols>
  <sheetData>
    <row r="1" spans="1:3" ht="33" customHeight="1">
      <c r="A1" s="553" t="s">
        <v>563</v>
      </c>
      <c r="B1" s="553"/>
      <c r="C1" s="553"/>
    </row>
    <row r="2" spans="1:4" ht="15.75" customHeight="1" thickBot="1">
      <c r="A2" s="105"/>
      <c r="B2" s="105"/>
      <c r="C2" s="107" t="s">
        <v>43</v>
      </c>
      <c r="D2" s="106"/>
    </row>
    <row r="3" spans="1:3" ht="26.25" customHeight="1" thickBot="1">
      <c r="A3" s="108" t="s">
        <v>9</v>
      </c>
      <c r="B3" s="109" t="s">
        <v>155</v>
      </c>
      <c r="C3" s="110" t="s">
        <v>612</v>
      </c>
    </row>
    <row r="4" spans="1:3" ht="15.75" thickBot="1">
      <c r="A4" s="111" t="s">
        <v>394</v>
      </c>
      <c r="B4" s="112" t="s">
        <v>395</v>
      </c>
      <c r="C4" s="113" t="s">
        <v>396</v>
      </c>
    </row>
    <row r="5" spans="1:3" ht="15">
      <c r="A5" s="114" t="s">
        <v>11</v>
      </c>
      <c r="B5" s="218" t="s">
        <v>401</v>
      </c>
      <c r="C5" s="215">
        <f>SUM('1.1. sz. mell'!C31:C34)</f>
        <v>1695</v>
      </c>
    </row>
    <row r="6" spans="1:3" ht="24.75">
      <c r="A6" s="115" t="s">
        <v>12</v>
      </c>
      <c r="B6" s="229" t="s">
        <v>185</v>
      </c>
      <c r="C6" s="216"/>
    </row>
    <row r="7" spans="1:3" ht="15">
      <c r="A7" s="115" t="s">
        <v>13</v>
      </c>
      <c r="B7" s="230" t="s">
        <v>402</v>
      </c>
      <c r="C7" s="216"/>
    </row>
    <row r="8" spans="1:3" ht="24.75">
      <c r="A8" s="115" t="s">
        <v>14</v>
      </c>
      <c r="B8" s="230" t="s">
        <v>187</v>
      </c>
      <c r="C8" s="216"/>
    </row>
    <row r="9" spans="1:3" ht="15">
      <c r="A9" s="116" t="s">
        <v>15</v>
      </c>
      <c r="B9" s="230" t="s">
        <v>186</v>
      </c>
      <c r="C9" s="217"/>
    </row>
    <row r="10" spans="1:3" ht="15.75" thickBot="1">
      <c r="A10" s="115" t="s">
        <v>16</v>
      </c>
      <c r="B10" s="231" t="s">
        <v>403</v>
      </c>
      <c r="C10" s="216"/>
    </row>
    <row r="11" spans="1:3" ht="15.75" thickBot="1">
      <c r="A11" s="562" t="s">
        <v>156</v>
      </c>
      <c r="B11" s="563"/>
      <c r="C11" s="117">
        <f>SUM(C5:C10)</f>
        <v>1695</v>
      </c>
    </row>
    <row r="12" spans="1:3" ht="23.25" customHeight="1">
      <c r="A12" s="564" t="s">
        <v>161</v>
      </c>
      <c r="B12" s="564"/>
      <c r="C12" s="56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scaleWithDoc="0" alignWithMargins="0">
    <oddHeader>&amp;R&amp;"Times New Roman CE,Félkövér dőlt"&amp;11 4. melléklet a 2/2016. (II.11.)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21" customWidth="1"/>
    <col min="2" max="2" width="15.625" style="20" customWidth="1"/>
    <col min="3" max="3" width="16.375" style="20" customWidth="1"/>
    <col min="4" max="4" width="18.00390625" style="20" customWidth="1"/>
    <col min="5" max="5" width="16.625" style="20" customWidth="1"/>
    <col min="6" max="6" width="18.875" style="30" customWidth="1"/>
    <col min="7" max="8" width="12.875" style="20" customWidth="1"/>
    <col min="9" max="9" width="13.875" style="20" customWidth="1"/>
    <col min="10" max="16384" width="9.375" style="20" customWidth="1"/>
  </cols>
  <sheetData>
    <row r="1" spans="1:6" ht="25.5" customHeight="1">
      <c r="A1" s="565" t="s">
        <v>0</v>
      </c>
      <c r="B1" s="565"/>
      <c r="C1" s="565"/>
      <c r="D1" s="565"/>
      <c r="E1" s="565"/>
      <c r="F1" s="565"/>
    </row>
    <row r="2" spans="1:6" ht="22.5" customHeight="1" thickBot="1">
      <c r="A2" s="118"/>
      <c r="B2" s="30"/>
      <c r="C2" s="30"/>
      <c r="D2" s="30"/>
      <c r="E2" s="30"/>
      <c r="F2" s="25" t="s">
        <v>50</v>
      </c>
    </row>
    <row r="3" spans="1:6" s="23" customFormat="1" ht="44.25" customHeight="1" thickBot="1">
      <c r="A3" s="119" t="s">
        <v>54</v>
      </c>
      <c r="B3" s="120" t="s">
        <v>55</v>
      </c>
      <c r="C3" s="120" t="s">
        <v>56</v>
      </c>
      <c r="D3" s="120" t="s">
        <v>609</v>
      </c>
      <c r="E3" s="120" t="s">
        <v>608</v>
      </c>
      <c r="F3" s="26" t="s">
        <v>610</v>
      </c>
    </row>
    <row r="4" spans="1:6" s="30" customFormat="1" ht="12" customHeight="1" thickBot="1">
      <c r="A4" s="27" t="s">
        <v>394</v>
      </c>
      <c r="B4" s="28" t="s">
        <v>395</v>
      </c>
      <c r="C4" s="28" t="s">
        <v>396</v>
      </c>
      <c r="D4" s="28" t="s">
        <v>398</v>
      </c>
      <c r="E4" s="28" t="s">
        <v>397</v>
      </c>
      <c r="F4" s="29" t="s">
        <v>400</v>
      </c>
    </row>
    <row r="5" spans="1:6" ht="15.75" customHeight="1">
      <c r="A5" s="269"/>
      <c r="B5" s="12"/>
      <c r="C5" s="271"/>
      <c r="D5" s="12"/>
      <c r="E5" s="12"/>
      <c r="F5" s="31">
        <f aca="true" t="shared" si="0" ref="F5:F22">B5-D5-E5</f>
        <v>0</v>
      </c>
    </row>
    <row r="6" spans="1:6" ht="15.75" customHeight="1">
      <c r="A6" s="269"/>
      <c r="B6" s="12"/>
      <c r="C6" s="271"/>
      <c r="D6" s="12"/>
      <c r="E6" s="12"/>
      <c r="F6" s="31">
        <f t="shared" si="0"/>
        <v>0</v>
      </c>
    </row>
    <row r="7" spans="1:6" ht="15.75" customHeight="1">
      <c r="A7" s="269"/>
      <c r="B7" s="12"/>
      <c r="C7" s="271"/>
      <c r="D7" s="12"/>
      <c r="E7" s="12"/>
      <c r="F7" s="31">
        <f t="shared" si="0"/>
        <v>0</v>
      </c>
    </row>
    <row r="8" spans="1:6" ht="15.75" customHeight="1">
      <c r="A8" s="270"/>
      <c r="B8" s="12"/>
      <c r="C8" s="271"/>
      <c r="D8" s="12"/>
      <c r="E8" s="12"/>
      <c r="F8" s="31">
        <f t="shared" si="0"/>
        <v>0</v>
      </c>
    </row>
    <row r="9" spans="1:6" ht="15.75" customHeight="1">
      <c r="A9" s="269"/>
      <c r="B9" s="12"/>
      <c r="C9" s="271"/>
      <c r="D9" s="12"/>
      <c r="E9" s="12"/>
      <c r="F9" s="31">
        <f t="shared" si="0"/>
        <v>0</v>
      </c>
    </row>
    <row r="10" spans="1:6" ht="15.75" customHeight="1">
      <c r="A10" s="270"/>
      <c r="B10" s="12"/>
      <c r="C10" s="271"/>
      <c r="D10" s="12"/>
      <c r="E10" s="12"/>
      <c r="F10" s="31">
        <f t="shared" si="0"/>
        <v>0</v>
      </c>
    </row>
    <row r="11" spans="1:6" ht="15.75" customHeight="1">
      <c r="A11" s="269"/>
      <c r="B11" s="12"/>
      <c r="C11" s="271"/>
      <c r="D11" s="12"/>
      <c r="E11" s="12"/>
      <c r="F11" s="31">
        <f t="shared" si="0"/>
        <v>0</v>
      </c>
    </row>
    <row r="12" spans="1:6" ht="15.75" customHeight="1">
      <c r="A12" s="269"/>
      <c r="B12" s="12"/>
      <c r="C12" s="271"/>
      <c r="D12" s="12"/>
      <c r="E12" s="12"/>
      <c r="F12" s="31">
        <f t="shared" si="0"/>
        <v>0</v>
      </c>
    </row>
    <row r="13" spans="1:6" ht="15.75" customHeight="1">
      <c r="A13" s="269"/>
      <c r="B13" s="12"/>
      <c r="C13" s="271"/>
      <c r="D13" s="12"/>
      <c r="E13" s="12"/>
      <c r="F13" s="31">
        <f t="shared" si="0"/>
        <v>0</v>
      </c>
    </row>
    <row r="14" spans="1:6" ht="15.75" customHeight="1">
      <c r="A14" s="269"/>
      <c r="B14" s="12"/>
      <c r="C14" s="271"/>
      <c r="D14" s="12"/>
      <c r="E14" s="12"/>
      <c r="F14" s="31">
        <f t="shared" si="0"/>
        <v>0</v>
      </c>
    </row>
    <row r="15" spans="1:6" ht="15.75" customHeight="1">
      <c r="A15" s="269"/>
      <c r="B15" s="12"/>
      <c r="C15" s="271"/>
      <c r="D15" s="12"/>
      <c r="E15" s="12"/>
      <c r="F15" s="31">
        <f t="shared" si="0"/>
        <v>0</v>
      </c>
    </row>
    <row r="16" spans="1:6" ht="15.75" customHeight="1">
      <c r="A16" s="269"/>
      <c r="B16" s="12"/>
      <c r="C16" s="271"/>
      <c r="D16" s="12"/>
      <c r="E16" s="12"/>
      <c r="F16" s="31">
        <f t="shared" si="0"/>
        <v>0</v>
      </c>
    </row>
    <row r="17" spans="1:6" ht="15.75" customHeight="1">
      <c r="A17" s="269"/>
      <c r="B17" s="12"/>
      <c r="C17" s="271"/>
      <c r="D17" s="12"/>
      <c r="E17" s="12"/>
      <c r="F17" s="31">
        <f t="shared" si="0"/>
        <v>0</v>
      </c>
    </row>
    <row r="18" spans="1:6" ht="15.75" customHeight="1">
      <c r="A18" s="269"/>
      <c r="B18" s="12"/>
      <c r="C18" s="271"/>
      <c r="D18" s="12"/>
      <c r="E18" s="12"/>
      <c r="F18" s="31">
        <f t="shared" si="0"/>
        <v>0</v>
      </c>
    </row>
    <row r="19" spans="1:6" ht="15.75" customHeight="1">
      <c r="A19" s="269"/>
      <c r="B19" s="12"/>
      <c r="C19" s="271"/>
      <c r="D19" s="12"/>
      <c r="E19" s="12"/>
      <c r="F19" s="31">
        <f t="shared" si="0"/>
        <v>0</v>
      </c>
    </row>
    <row r="20" spans="1:6" ht="15.75" customHeight="1">
      <c r="A20" s="269"/>
      <c r="B20" s="12"/>
      <c r="C20" s="271"/>
      <c r="D20" s="12"/>
      <c r="E20" s="12"/>
      <c r="F20" s="31">
        <f t="shared" si="0"/>
        <v>0</v>
      </c>
    </row>
    <row r="21" spans="1:6" ht="15.75" customHeight="1">
      <c r="A21" s="269"/>
      <c r="B21" s="12"/>
      <c r="C21" s="271"/>
      <c r="D21" s="12"/>
      <c r="E21" s="12"/>
      <c r="F21" s="31">
        <f t="shared" si="0"/>
        <v>0</v>
      </c>
    </row>
    <row r="22" spans="1:6" ht="15.75" customHeight="1" thickBot="1">
      <c r="A22" s="32"/>
      <c r="B22" s="13"/>
      <c r="C22" s="272"/>
      <c r="D22" s="13"/>
      <c r="E22" s="13"/>
      <c r="F22" s="33">
        <f t="shared" si="0"/>
        <v>0</v>
      </c>
    </row>
    <row r="23" spans="1:6" s="36" customFormat="1" ht="18" customHeight="1" thickBot="1">
      <c r="A23" s="121" t="s">
        <v>53</v>
      </c>
      <c r="B23" s="34">
        <f>SUM(B5:B22)</f>
        <v>0</v>
      </c>
      <c r="C23" s="89"/>
      <c r="D23" s="34">
        <f>SUM(D5:D22)</f>
        <v>0</v>
      </c>
      <c r="E23" s="34">
        <f>SUM(E5:E22)</f>
        <v>0</v>
      </c>
      <c r="F23" s="3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2 /2016. (II.11.)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0.625" style="21" customWidth="1"/>
    <col min="2" max="2" width="15.625" style="20" customWidth="1"/>
    <col min="3" max="3" width="16.375" style="20" customWidth="1"/>
    <col min="4" max="4" width="18.00390625" style="20" customWidth="1"/>
    <col min="5" max="5" width="16.625" style="20" customWidth="1"/>
    <col min="6" max="6" width="18.875" style="20" customWidth="1"/>
    <col min="7" max="8" width="12.875" style="20" customWidth="1"/>
    <col min="9" max="9" width="13.875" style="20" customWidth="1"/>
    <col min="10" max="16384" width="9.375" style="20" customWidth="1"/>
  </cols>
  <sheetData>
    <row r="1" spans="1:6" ht="24.75" customHeight="1">
      <c r="A1" s="565" t="s">
        <v>1</v>
      </c>
      <c r="B1" s="565"/>
      <c r="C1" s="565"/>
      <c r="D1" s="565"/>
      <c r="E1" s="565"/>
      <c r="F1" s="565"/>
    </row>
    <row r="2" spans="1:6" ht="23.25" customHeight="1" thickBot="1">
      <c r="A2" s="118"/>
      <c r="B2" s="30"/>
      <c r="C2" s="30"/>
      <c r="D2" s="30"/>
      <c r="E2" s="30"/>
      <c r="F2" s="25" t="s">
        <v>50</v>
      </c>
    </row>
    <row r="3" spans="1:6" s="23" customFormat="1" ht="48.75" customHeight="1" thickBot="1">
      <c r="A3" s="119" t="s">
        <v>57</v>
      </c>
      <c r="B3" s="120" t="s">
        <v>55</v>
      </c>
      <c r="C3" s="120" t="s">
        <v>56</v>
      </c>
      <c r="D3" s="120" t="str">
        <f>+'5.sz.mell.'!D3</f>
        <v>Felhasználás
2016. XII.31-ig</v>
      </c>
      <c r="E3" s="120" t="str">
        <f>+'5.sz.mell.'!E3</f>
        <v>2016. évi előirányzat</v>
      </c>
      <c r="F3" s="26" t="s">
        <v>611</v>
      </c>
    </row>
    <row r="4" spans="1:6" s="30" customFormat="1" ht="15" customHeight="1" thickBot="1">
      <c r="A4" s="27" t="s">
        <v>394</v>
      </c>
      <c r="B4" s="28" t="s">
        <v>395</v>
      </c>
      <c r="C4" s="28" t="s">
        <v>396</v>
      </c>
      <c r="D4" s="28" t="s">
        <v>398</v>
      </c>
      <c r="E4" s="28" t="s">
        <v>397</v>
      </c>
      <c r="F4" s="29" t="s">
        <v>399</v>
      </c>
    </row>
    <row r="5" spans="1:6" ht="15.75" customHeight="1">
      <c r="A5" s="37"/>
      <c r="B5" s="38"/>
      <c r="C5" s="273"/>
      <c r="D5" s="38"/>
      <c r="E5" s="38"/>
      <c r="F5" s="39">
        <f aca="true" t="shared" si="0" ref="F5:F23">B5-D5-E5</f>
        <v>0</v>
      </c>
    </row>
    <row r="6" spans="1:6" ht="15.75" customHeight="1">
      <c r="A6" s="37"/>
      <c r="B6" s="38"/>
      <c r="C6" s="273"/>
      <c r="D6" s="38"/>
      <c r="E6" s="38"/>
      <c r="F6" s="39">
        <f t="shared" si="0"/>
        <v>0</v>
      </c>
    </row>
    <row r="7" spans="1:6" ht="15.75" customHeight="1">
      <c r="A7" s="37"/>
      <c r="B7" s="38"/>
      <c r="C7" s="273"/>
      <c r="D7" s="38"/>
      <c r="E7" s="38"/>
      <c r="F7" s="39">
        <f t="shared" si="0"/>
        <v>0</v>
      </c>
    </row>
    <row r="8" spans="1:6" ht="15.75" customHeight="1">
      <c r="A8" s="37"/>
      <c r="B8" s="38"/>
      <c r="C8" s="273"/>
      <c r="D8" s="38"/>
      <c r="E8" s="38"/>
      <c r="F8" s="39">
        <f t="shared" si="0"/>
        <v>0</v>
      </c>
    </row>
    <row r="9" spans="1:6" ht="15.75" customHeight="1">
      <c r="A9" s="37"/>
      <c r="B9" s="38"/>
      <c r="C9" s="273"/>
      <c r="D9" s="38"/>
      <c r="E9" s="38"/>
      <c r="F9" s="39">
        <f t="shared" si="0"/>
        <v>0</v>
      </c>
    </row>
    <row r="10" spans="1:6" ht="15.75" customHeight="1">
      <c r="A10" s="37"/>
      <c r="B10" s="38"/>
      <c r="C10" s="273"/>
      <c r="D10" s="38"/>
      <c r="E10" s="38"/>
      <c r="F10" s="39">
        <f t="shared" si="0"/>
        <v>0</v>
      </c>
    </row>
    <row r="11" spans="1:6" ht="15.75" customHeight="1">
      <c r="A11" s="37"/>
      <c r="B11" s="38"/>
      <c r="C11" s="273"/>
      <c r="D11" s="38"/>
      <c r="E11" s="38"/>
      <c r="F11" s="39">
        <f t="shared" si="0"/>
        <v>0</v>
      </c>
    </row>
    <row r="12" spans="1:6" ht="15.75" customHeight="1">
      <c r="A12" s="37"/>
      <c r="B12" s="38"/>
      <c r="C12" s="273"/>
      <c r="D12" s="38"/>
      <c r="E12" s="38"/>
      <c r="F12" s="39">
        <f t="shared" si="0"/>
        <v>0</v>
      </c>
    </row>
    <row r="13" spans="1:6" ht="15.75" customHeight="1">
      <c r="A13" s="37"/>
      <c r="B13" s="38"/>
      <c r="C13" s="273"/>
      <c r="D13" s="38"/>
      <c r="E13" s="38"/>
      <c r="F13" s="39">
        <f t="shared" si="0"/>
        <v>0</v>
      </c>
    </row>
    <row r="14" spans="1:6" ht="15.75" customHeight="1">
      <c r="A14" s="37"/>
      <c r="B14" s="38"/>
      <c r="C14" s="273"/>
      <c r="D14" s="38"/>
      <c r="E14" s="38"/>
      <c r="F14" s="39">
        <f t="shared" si="0"/>
        <v>0</v>
      </c>
    </row>
    <row r="15" spans="1:6" ht="15.75" customHeight="1">
      <c r="A15" s="37"/>
      <c r="B15" s="38"/>
      <c r="C15" s="273"/>
      <c r="D15" s="38"/>
      <c r="E15" s="38"/>
      <c r="F15" s="39">
        <f t="shared" si="0"/>
        <v>0</v>
      </c>
    </row>
    <row r="16" spans="1:6" ht="15.75" customHeight="1">
      <c r="A16" s="37"/>
      <c r="B16" s="38"/>
      <c r="C16" s="273"/>
      <c r="D16" s="38"/>
      <c r="E16" s="38"/>
      <c r="F16" s="39">
        <f t="shared" si="0"/>
        <v>0</v>
      </c>
    </row>
    <row r="17" spans="1:6" ht="15.75" customHeight="1">
      <c r="A17" s="37"/>
      <c r="B17" s="38"/>
      <c r="C17" s="273"/>
      <c r="D17" s="38"/>
      <c r="E17" s="38"/>
      <c r="F17" s="39">
        <f t="shared" si="0"/>
        <v>0</v>
      </c>
    </row>
    <row r="18" spans="1:6" ht="15.75" customHeight="1">
      <c r="A18" s="37"/>
      <c r="B18" s="38"/>
      <c r="C18" s="273"/>
      <c r="D18" s="38"/>
      <c r="E18" s="38"/>
      <c r="F18" s="39">
        <f t="shared" si="0"/>
        <v>0</v>
      </c>
    </row>
    <row r="19" spans="1:6" ht="15.75" customHeight="1">
      <c r="A19" s="37"/>
      <c r="B19" s="38"/>
      <c r="C19" s="273"/>
      <c r="D19" s="38"/>
      <c r="E19" s="38"/>
      <c r="F19" s="39">
        <f t="shared" si="0"/>
        <v>0</v>
      </c>
    </row>
    <row r="20" spans="1:6" ht="15.75" customHeight="1">
      <c r="A20" s="37"/>
      <c r="B20" s="38"/>
      <c r="C20" s="273"/>
      <c r="D20" s="38"/>
      <c r="E20" s="38"/>
      <c r="F20" s="39">
        <f t="shared" si="0"/>
        <v>0</v>
      </c>
    </row>
    <row r="21" spans="1:6" ht="15.75" customHeight="1">
      <c r="A21" s="37"/>
      <c r="B21" s="38"/>
      <c r="C21" s="273"/>
      <c r="D21" s="38"/>
      <c r="E21" s="38"/>
      <c r="F21" s="39">
        <f t="shared" si="0"/>
        <v>0</v>
      </c>
    </row>
    <row r="22" spans="1:6" ht="15.75" customHeight="1">
      <c r="A22" s="37"/>
      <c r="B22" s="38"/>
      <c r="C22" s="273"/>
      <c r="D22" s="38"/>
      <c r="E22" s="38"/>
      <c r="F22" s="39">
        <f t="shared" si="0"/>
        <v>0</v>
      </c>
    </row>
    <row r="23" spans="1:6" ht="15.75" customHeight="1" thickBot="1">
      <c r="A23" s="40"/>
      <c r="B23" s="41"/>
      <c r="C23" s="274"/>
      <c r="D23" s="41"/>
      <c r="E23" s="41"/>
      <c r="F23" s="42">
        <f t="shared" si="0"/>
        <v>0</v>
      </c>
    </row>
    <row r="24" spans="1:6" s="36" customFormat="1" ht="18" customHeight="1" thickBot="1">
      <c r="A24" s="121" t="s">
        <v>53</v>
      </c>
      <c r="B24" s="122">
        <f>SUM(B5:B23)</f>
        <v>0</v>
      </c>
      <c r="C24" s="90"/>
      <c r="D24" s="122">
        <f>SUM(D5:D23)</f>
        <v>0</v>
      </c>
      <c r="E24" s="122">
        <f>SUM(E5:E23)</f>
        <v>0</v>
      </c>
      <c r="F24" s="4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a 2/2016. (II.11.)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view="pageLayout" workbookViewId="0" topLeftCell="F1">
      <selection activeCell="T3" sqref="T3"/>
    </sheetView>
  </sheetViews>
  <sheetFormatPr defaultColWidth="9.00390625" defaultRowHeight="12.75"/>
  <cols>
    <col min="1" max="1" width="4.875" style="67" customWidth="1"/>
    <col min="2" max="2" width="31.125" style="85" customWidth="1"/>
    <col min="3" max="4" width="9.00390625" style="85" customWidth="1"/>
    <col min="5" max="5" width="9.50390625" style="85" customWidth="1"/>
    <col min="6" max="6" width="8.875" style="85" customWidth="1"/>
    <col min="7" max="7" width="8.625" style="85" customWidth="1"/>
    <col min="8" max="8" width="8.875" style="85" customWidth="1"/>
    <col min="9" max="9" width="8.125" style="85" customWidth="1"/>
    <col min="10" max="14" width="9.50390625" style="85" customWidth="1"/>
    <col min="15" max="15" width="12.625" style="67" customWidth="1"/>
    <col min="16" max="16384" width="9.375" style="85" customWidth="1"/>
  </cols>
  <sheetData>
    <row r="1" spans="1:15" ht="31.5" customHeight="1">
      <c r="A1" s="570" t="s">
        <v>613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ht="16.5" thickBot="1">
      <c r="O2" s="3" t="s">
        <v>43</v>
      </c>
    </row>
    <row r="3" spans="1:15" s="67" customFormat="1" ht="25.5" customHeight="1" thickBot="1">
      <c r="A3" s="64" t="s">
        <v>9</v>
      </c>
      <c r="B3" s="65" t="s">
        <v>51</v>
      </c>
      <c r="C3" s="65" t="s">
        <v>61</v>
      </c>
      <c r="D3" s="65" t="s">
        <v>62</v>
      </c>
      <c r="E3" s="65" t="s">
        <v>63</v>
      </c>
      <c r="F3" s="65" t="s">
        <v>64</v>
      </c>
      <c r="G3" s="65" t="s">
        <v>65</v>
      </c>
      <c r="H3" s="65" t="s">
        <v>66</v>
      </c>
      <c r="I3" s="65" t="s">
        <v>67</v>
      </c>
      <c r="J3" s="65" t="s">
        <v>68</v>
      </c>
      <c r="K3" s="65" t="s">
        <v>69</v>
      </c>
      <c r="L3" s="65" t="s">
        <v>70</v>
      </c>
      <c r="M3" s="65" t="s">
        <v>71</v>
      </c>
      <c r="N3" s="65" t="s">
        <v>72</v>
      </c>
      <c r="O3" s="66" t="s">
        <v>41</v>
      </c>
    </row>
    <row r="4" spans="1:15" s="69" customFormat="1" ht="15" customHeight="1" thickBot="1">
      <c r="A4" s="68" t="s">
        <v>11</v>
      </c>
      <c r="B4" s="566" t="s">
        <v>46</v>
      </c>
      <c r="C4" s="567"/>
      <c r="D4" s="567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9"/>
    </row>
    <row r="5" spans="1:17" s="69" customFormat="1" ht="22.5">
      <c r="A5" s="70" t="s">
        <v>12</v>
      </c>
      <c r="B5" s="275" t="s">
        <v>313</v>
      </c>
      <c r="C5" s="71">
        <f>Q5</f>
        <v>1256.9166666666667</v>
      </c>
      <c r="D5" s="71">
        <f>Q5</f>
        <v>1256.9166666666667</v>
      </c>
      <c r="E5" s="74">
        <f>Q5</f>
        <v>1256.9166666666667</v>
      </c>
      <c r="F5" s="74">
        <f>Q5</f>
        <v>1256.9166666666667</v>
      </c>
      <c r="G5" s="74">
        <f>Q5</f>
        <v>1256.9166666666667</v>
      </c>
      <c r="H5" s="74">
        <f>SUM(Q5)</f>
        <v>1256.9166666666667</v>
      </c>
      <c r="I5" s="74">
        <f>SUM(Q5)</f>
        <v>1256.9166666666667</v>
      </c>
      <c r="J5" s="74">
        <f>SUM(Q5)</f>
        <v>1256.9166666666667</v>
      </c>
      <c r="K5" s="74">
        <f>SUM(Q5)</f>
        <v>1256.9166666666667</v>
      </c>
      <c r="L5" s="74">
        <f>SUM(Q5)</f>
        <v>1256.9166666666667</v>
      </c>
      <c r="M5" s="74">
        <f>SUM(Q5)</f>
        <v>1256.9166666666667</v>
      </c>
      <c r="N5" s="74">
        <f>SUM(Q5)</f>
        <v>1256.9166666666667</v>
      </c>
      <c r="O5" s="72">
        <f aca="true" t="shared" si="0" ref="O5:O25">SUM(C5:N5)</f>
        <v>15082.999999999998</v>
      </c>
      <c r="P5" s="69">
        <f>SUM('1.1. sz. mell'!C8)</f>
        <v>15083</v>
      </c>
      <c r="Q5" s="69">
        <f>P5/12</f>
        <v>1256.9166666666667</v>
      </c>
    </row>
    <row r="6" spans="1:17" s="76" customFormat="1" ht="22.5">
      <c r="A6" s="73" t="s">
        <v>13</v>
      </c>
      <c r="B6" s="154" t="s">
        <v>340</v>
      </c>
      <c r="C6" s="74">
        <f aca="true" t="shared" si="1" ref="C6:C13">Q6</f>
        <v>50</v>
      </c>
      <c r="D6" s="74">
        <f aca="true" t="shared" si="2" ref="D6:D13">Q6</f>
        <v>50</v>
      </c>
      <c r="E6" s="74">
        <f aca="true" t="shared" si="3" ref="E6:E13">Q6</f>
        <v>50</v>
      </c>
      <c r="F6" s="74">
        <f aca="true" t="shared" si="4" ref="F6:F13">Q6</f>
        <v>50</v>
      </c>
      <c r="G6" s="74">
        <f aca="true" t="shared" si="5" ref="G6:G13">Q6</f>
        <v>50</v>
      </c>
      <c r="H6" s="74">
        <f aca="true" t="shared" si="6" ref="H6:H13">SUM(Q6)</f>
        <v>50</v>
      </c>
      <c r="I6" s="74">
        <f aca="true" t="shared" si="7" ref="I6:I13">SUM(Q6)</f>
        <v>50</v>
      </c>
      <c r="J6" s="74">
        <f aca="true" t="shared" si="8" ref="J6:J13">SUM(Q6)</f>
        <v>50</v>
      </c>
      <c r="K6" s="74">
        <f aca="true" t="shared" si="9" ref="K6:K13">SUM(Q6)</f>
        <v>50</v>
      </c>
      <c r="L6" s="74">
        <f aca="true" t="shared" si="10" ref="L6:L13">SUM(Q6)</f>
        <v>50</v>
      </c>
      <c r="M6" s="74">
        <f aca="true" t="shared" si="11" ref="M6:M13">SUM(Q6)</f>
        <v>50</v>
      </c>
      <c r="N6" s="74">
        <f aca="true" t="shared" si="12" ref="N6:N13">SUM(Q6)</f>
        <v>50</v>
      </c>
      <c r="O6" s="75">
        <f>SUM(C6:N6)</f>
        <v>600</v>
      </c>
      <c r="P6" s="76">
        <f>SUM('1.1. sz. mell'!C15)</f>
        <v>600</v>
      </c>
      <c r="Q6" s="69">
        <f aca="true" t="shared" si="13" ref="Q6:Q13">P6/12</f>
        <v>50</v>
      </c>
    </row>
    <row r="7" spans="1:17" s="76" customFormat="1" ht="22.5">
      <c r="A7" s="73" t="s">
        <v>14</v>
      </c>
      <c r="B7" s="153" t="s">
        <v>341</v>
      </c>
      <c r="C7" s="74">
        <f t="shared" si="1"/>
        <v>0</v>
      </c>
      <c r="D7" s="74">
        <f t="shared" si="2"/>
        <v>0</v>
      </c>
      <c r="E7" s="74">
        <f t="shared" si="3"/>
        <v>0</v>
      </c>
      <c r="F7" s="74">
        <f t="shared" si="4"/>
        <v>0</v>
      </c>
      <c r="G7" s="74">
        <f t="shared" si="5"/>
        <v>0</v>
      </c>
      <c r="H7" s="74">
        <f t="shared" si="6"/>
        <v>0</v>
      </c>
      <c r="I7" s="74">
        <f t="shared" si="7"/>
        <v>0</v>
      </c>
      <c r="J7" s="74">
        <f t="shared" si="8"/>
        <v>0</v>
      </c>
      <c r="K7" s="74">
        <f t="shared" si="9"/>
        <v>0</v>
      </c>
      <c r="L7" s="74">
        <f t="shared" si="10"/>
        <v>0</v>
      </c>
      <c r="M7" s="74">
        <f t="shared" si="11"/>
        <v>0</v>
      </c>
      <c r="N7" s="74">
        <f t="shared" si="12"/>
        <v>0</v>
      </c>
      <c r="O7" s="78">
        <f t="shared" si="0"/>
        <v>0</v>
      </c>
      <c r="P7" s="76">
        <f>SUM('1.1. sz. mell'!C22)</f>
        <v>0</v>
      </c>
      <c r="Q7" s="69">
        <f t="shared" si="13"/>
        <v>0</v>
      </c>
    </row>
    <row r="8" spans="1:17" s="76" customFormat="1" ht="13.5" customHeight="1">
      <c r="A8" s="73" t="s">
        <v>15</v>
      </c>
      <c r="B8" s="152" t="s">
        <v>133</v>
      </c>
      <c r="C8" s="74">
        <f t="shared" si="1"/>
        <v>141.25</v>
      </c>
      <c r="D8" s="74">
        <f t="shared" si="2"/>
        <v>141.25</v>
      </c>
      <c r="E8" s="74">
        <f t="shared" si="3"/>
        <v>141.25</v>
      </c>
      <c r="F8" s="74">
        <f t="shared" si="4"/>
        <v>141.25</v>
      </c>
      <c r="G8" s="74">
        <f t="shared" si="5"/>
        <v>141.25</v>
      </c>
      <c r="H8" s="74">
        <f t="shared" si="6"/>
        <v>141.25</v>
      </c>
      <c r="I8" s="74">
        <f t="shared" si="7"/>
        <v>141.25</v>
      </c>
      <c r="J8" s="74">
        <f t="shared" si="8"/>
        <v>141.25</v>
      </c>
      <c r="K8" s="74">
        <f t="shared" si="9"/>
        <v>141.25</v>
      </c>
      <c r="L8" s="74">
        <f t="shared" si="10"/>
        <v>141.25</v>
      </c>
      <c r="M8" s="74">
        <f t="shared" si="11"/>
        <v>141.25</v>
      </c>
      <c r="N8" s="74">
        <f t="shared" si="12"/>
        <v>141.25</v>
      </c>
      <c r="O8" s="75">
        <f t="shared" si="0"/>
        <v>1695</v>
      </c>
      <c r="P8" s="76">
        <f>SUM('1.1. sz. mell'!C29)</f>
        <v>1695</v>
      </c>
      <c r="Q8" s="69">
        <f t="shared" si="13"/>
        <v>141.25</v>
      </c>
    </row>
    <row r="9" spans="1:17" s="76" customFormat="1" ht="13.5" customHeight="1">
      <c r="A9" s="73" t="s">
        <v>16</v>
      </c>
      <c r="B9" s="152" t="s">
        <v>342</v>
      </c>
      <c r="C9" s="74">
        <f t="shared" si="1"/>
        <v>0</v>
      </c>
      <c r="D9" s="74">
        <f t="shared" si="2"/>
        <v>0</v>
      </c>
      <c r="E9" s="74">
        <f t="shared" si="3"/>
        <v>0</v>
      </c>
      <c r="F9" s="74">
        <f t="shared" si="4"/>
        <v>0</v>
      </c>
      <c r="G9" s="74">
        <f t="shared" si="5"/>
        <v>0</v>
      </c>
      <c r="H9" s="74">
        <f t="shared" si="6"/>
        <v>0</v>
      </c>
      <c r="I9" s="74">
        <f t="shared" si="7"/>
        <v>0</v>
      </c>
      <c r="J9" s="74">
        <f t="shared" si="8"/>
        <v>0</v>
      </c>
      <c r="K9" s="74">
        <f t="shared" si="9"/>
        <v>0</v>
      </c>
      <c r="L9" s="74">
        <f t="shared" si="10"/>
        <v>0</v>
      </c>
      <c r="M9" s="74">
        <f t="shared" si="11"/>
        <v>0</v>
      </c>
      <c r="N9" s="74">
        <f t="shared" si="12"/>
        <v>0</v>
      </c>
      <c r="O9" s="75">
        <f t="shared" si="0"/>
        <v>0</v>
      </c>
      <c r="P9" s="76">
        <f>SUM('1.1. sz. mell'!C37)</f>
        <v>0</v>
      </c>
      <c r="Q9" s="69">
        <f t="shared" si="13"/>
        <v>0</v>
      </c>
    </row>
    <row r="10" spans="1:17" s="76" customFormat="1" ht="13.5" customHeight="1">
      <c r="A10" s="73" t="s">
        <v>17</v>
      </c>
      <c r="B10" s="152" t="s">
        <v>5</v>
      </c>
      <c r="C10" s="74">
        <f t="shared" si="1"/>
        <v>0</v>
      </c>
      <c r="D10" s="74">
        <f t="shared" si="2"/>
        <v>0</v>
      </c>
      <c r="E10" s="74">
        <f t="shared" si="3"/>
        <v>0</v>
      </c>
      <c r="F10" s="74">
        <f t="shared" si="4"/>
        <v>0</v>
      </c>
      <c r="G10" s="74">
        <f t="shared" si="5"/>
        <v>0</v>
      </c>
      <c r="H10" s="74">
        <f t="shared" si="6"/>
        <v>0</v>
      </c>
      <c r="I10" s="74">
        <f t="shared" si="7"/>
        <v>0</v>
      </c>
      <c r="J10" s="74">
        <f t="shared" si="8"/>
        <v>0</v>
      </c>
      <c r="K10" s="74">
        <f t="shared" si="9"/>
        <v>0</v>
      </c>
      <c r="L10" s="74">
        <f t="shared" si="10"/>
        <v>0</v>
      </c>
      <c r="M10" s="74">
        <f t="shared" si="11"/>
        <v>0</v>
      </c>
      <c r="N10" s="74">
        <f t="shared" si="12"/>
        <v>0</v>
      </c>
      <c r="O10" s="75">
        <f t="shared" si="0"/>
        <v>0</v>
      </c>
      <c r="P10" s="76">
        <f>SUM('1.1. sz. mell'!C49)</f>
        <v>0</v>
      </c>
      <c r="Q10" s="69">
        <f t="shared" si="13"/>
        <v>0</v>
      </c>
    </row>
    <row r="11" spans="1:17" s="76" customFormat="1" ht="13.5" customHeight="1">
      <c r="A11" s="73" t="s">
        <v>18</v>
      </c>
      <c r="B11" s="152" t="s">
        <v>315</v>
      </c>
      <c r="C11" s="74">
        <f t="shared" si="1"/>
        <v>1886.6666666666667</v>
      </c>
      <c r="D11" s="74">
        <f t="shared" si="2"/>
        <v>1886.6666666666667</v>
      </c>
      <c r="E11" s="74">
        <f t="shared" si="3"/>
        <v>1886.6666666666667</v>
      </c>
      <c r="F11" s="74">
        <f t="shared" si="4"/>
        <v>1886.6666666666667</v>
      </c>
      <c r="G11" s="74">
        <f t="shared" si="5"/>
        <v>1886.6666666666667</v>
      </c>
      <c r="H11" s="74">
        <f t="shared" si="6"/>
        <v>1886.6666666666667</v>
      </c>
      <c r="I11" s="74">
        <f t="shared" si="7"/>
        <v>1886.6666666666667</v>
      </c>
      <c r="J11" s="74">
        <f t="shared" si="8"/>
        <v>1886.6666666666667</v>
      </c>
      <c r="K11" s="74">
        <f t="shared" si="9"/>
        <v>1886.6666666666667</v>
      </c>
      <c r="L11" s="74">
        <f t="shared" si="10"/>
        <v>1886.6666666666667</v>
      </c>
      <c r="M11" s="74">
        <f t="shared" si="11"/>
        <v>1886.6666666666667</v>
      </c>
      <c r="N11" s="74">
        <f t="shared" si="12"/>
        <v>1886.6666666666667</v>
      </c>
      <c r="O11" s="75">
        <f t="shared" si="0"/>
        <v>22640.000000000004</v>
      </c>
      <c r="P11" s="76">
        <f>SUM('1.1. sz. mell'!C55)</f>
        <v>22640</v>
      </c>
      <c r="Q11" s="69">
        <f t="shared" si="13"/>
        <v>1886.6666666666667</v>
      </c>
    </row>
    <row r="12" spans="1:17" s="76" customFormat="1" ht="22.5">
      <c r="A12" s="73" t="s">
        <v>19</v>
      </c>
      <c r="B12" s="154" t="s">
        <v>339</v>
      </c>
      <c r="C12" s="74">
        <f t="shared" si="1"/>
        <v>0</v>
      </c>
      <c r="D12" s="74">
        <f t="shared" si="2"/>
        <v>0</v>
      </c>
      <c r="E12" s="74">
        <f t="shared" si="3"/>
        <v>0</v>
      </c>
      <c r="F12" s="74">
        <f t="shared" si="4"/>
        <v>0</v>
      </c>
      <c r="G12" s="74">
        <f t="shared" si="5"/>
        <v>0</v>
      </c>
      <c r="H12" s="74">
        <f t="shared" si="6"/>
        <v>0</v>
      </c>
      <c r="I12" s="74">
        <f t="shared" si="7"/>
        <v>0</v>
      </c>
      <c r="J12" s="74">
        <f t="shared" si="8"/>
        <v>0</v>
      </c>
      <c r="K12" s="74">
        <f t="shared" si="9"/>
        <v>0</v>
      </c>
      <c r="L12" s="74">
        <f t="shared" si="10"/>
        <v>0</v>
      </c>
      <c r="M12" s="74">
        <f t="shared" si="11"/>
        <v>0</v>
      </c>
      <c r="N12" s="74">
        <f t="shared" si="12"/>
        <v>0</v>
      </c>
      <c r="O12" s="75">
        <f t="shared" si="0"/>
        <v>0</v>
      </c>
      <c r="P12" s="76">
        <f>SUM('1.1. sz. mell'!C60)</f>
        <v>0</v>
      </c>
      <c r="Q12" s="69">
        <f t="shared" si="13"/>
        <v>0</v>
      </c>
    </row>
    <row r="13" spans="1:17" s="76" customFormat="1" ht="13.5" customHeight="1" thickBot="1">
      <c r="A13" s="73" t="s">
        <v>20</v>
      </c>
      <c r="B13" s="152" t="s">
        <v>6</v>
      </c>
      <c r="C13" s="71">
        <f t="shared" si="1"/>
        <v>193.08333333333334</v>
      </c>
      <c r="D13" s="71">
        <f t="shared" si="2"/>
        <v>193.08333333333334</v>
      </c>
      <c r="E13" s="71">
        <f t="shared" si="3"/>
        <v>193.08333333333334</v>
      </c>
      <c r="F13" s="71">
        <f t="shared" si="4"/>
        <v>193.08333333333334</v>
      </c>
      <c r="G13" s="71">
        <f t="shared" si="5"/>
        <v>193.08333333333334</v>
      </c>
      <c r="H13" s="71">
        <f t="shared" si="6"/>
        <v>193.08333333333334</v>
      </c>
      <c r="I13" s="71">
        <f t="shared" si="7"/>
        <v>193.08333333333334</v>
      </c>
      <c r="J13" s="71">
        <f t="shared" si="8"/>
        <v>193.08333333333334</v>
      </c>
      <c r="K13" s="71">
        <f t="shared" si="9"/>
        <v>193.08333333333334</v>
      </c>
      <c r="L13" s="71">
        <f t="shared" si="10"/>
        <v>193.08333333333334</v>
      </c>
      <c r="M13" s="71">
        <f t="shared" si="11"/>
        <v>193.08333333333334</v>
      </c>
      <c r="N13" s="71">
        <f t="shared" si="12"/>
        <v>193.08333333333334</v>
      </c>
      <c r="O13" s="75">
        <f t="shared" si="0"/>
        <v>2317</v>
      </c>
      <c r="P13" s="76">
        <f>SUM('1.1. sz. mell'!C89)</f>
        <v>2317</v>
      </c>
      <c r="Q13" s="69">
        <f t="shared" si="13"/>
        <v>193.08333333333334</v>
      </c>
    </row>
    <row r="14" spans="1:16" s="69" customFormat="1" ht="15.75" customHeight="1" thickBot="1">
      <c r="A14" s="68" t="s">
        <v>21</v>
      </c>
      <c r="B14" s="19" t="s">
        <v>95</v>
      </c>
      <c r="C14" s="79">
        <f aca="true" t="shared" si="14" ref="C14:N14">SUM(C5:C13)</f>
        <v>3527.916666666667</v>
      </c>
      <c r="D14" s="79">
        <f t="shared" si="14"/>
        <v>3527.916666666667</v>
      </c>
      <c r="E14" s="79">
        <f t="shared" si="14"/>
        <v>3527.916666666667</v>
      </c>
      <c r="F14" s="79">
        <f t="shared" si="14"/>
        <v>3527.916666666667</v>
      </c>
      <c r="G14" s="79">
        <f t="shared" si="14"/>
        <v>3527.916666666667</v>
      </c>
      <c r="H14" s="79">
        <f t="shared" si="14"/>
        <v>3527.916666666667</v>
      </c>
      <c r="I14" s="79">
        <f t="shared" si="14"/>
        <v>3527.916666666667</v>
      </c>
      <c r="J14" s="79">
        <f t="shared" si="14"/>
        <v>3527.916666666667</v>
      </c>
      <c r="K14" s="79">
        <f t="shared" si="14"/>
        <v>3527.916666666667</v>
      </c>
      <c r="L14" s="79">
        <f t="shared" si="14"/>
        <v>3527.916666666667</v>
      </c>
      <c r="M14" s="79">
        <f t="shared" si="14"/>
        <v>3527.916666666667</v>
      </c>
      <c r="N14" s="79">
        <f t="shared" si="14"/>
        <v>3527.916666666667</v>
      </c>
      <c r="O14" s="80">
        <f>SUM(C14:N14)</f>
        <v>42335</v>
      </c>
      <c r="P14" s="69">
        <f>SUM(P5:P13)</f>
        <v>42335</v>
      </c>
    </row>
    <row r="15" spans="1:15" s="69" customFormat="1" ht="15" customHeight="1" thickBot="1">
      <c r="A15" s="68" t="s">
        <v>22</v>
      </c>
      <c r="B15" s="566" t="s">
        <v>47</v>
      </c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9"/>
    </row>
    <row r="16" spans="1:17" s="76" customFormat="1" ht="16.5" customHeight="1">
      <c r="A16" s="81" t="s">
        <v>23</v>
      </c>
      <c r="B16" s="155" t="s">
        <v>52</v>
      </c>
      <c r="C16" s="77">
        <f>SUM(Q16)</f>
        <v>1884.25</v>
      </c>
      <c r="D16" s="77">
        <f>SUM(Q16)</f>
        <v>1884.25</v>
      </c>
      <c r="E16" s="77">
        <f>SUM(Q16)</f>
        <v>1884.25</v>
      </c>
      <c r="F16" s="77">
        <f>SUM(Q16)</f>
        <v>1884.25</v>
      </c>
      <c r="G16" s="77">
        <f>SUM(Q16)</f>
        <v>1884.25</v>
      </c>
      <c r="H16" s="77">
        <f>SUM(Q16)</f>
        <v>1884.25</v>
      </c>
      <c r="I16" s="77">
        <f>SUM(Q16)</f>
        <v>1884.25</v>
      </c>
      <c r="J16" s="77">
        <f>SUM(Q16)</f>
        <v>1884.25</v>
      </c>
      <c r="K16" s="77">
        <f>SUM(Q16)</f>
        <v>1884.25</v>
      </c>
      <c r="L16" s="77">
        <f>SUM(Q16)</f>
        <v>1884.25</v>
      </c>
      <c r="M16" s="77">
        <f>SUM(Q16)</f>
        <v>1884.25</v>
      </c>
      <c r="N16" s="77">
        <f>SUM(Q16)</f>
        <v>1884.25</v>
      </c>
      <c r="O16" s="78">
        <f t="shared" si="0"/>
        <v>22611</v>
      </c>
      <c r="P16" s="76">
        <f>SUM('1.1. sz. mell'!C94)</f>
        <v>22611</v>
      </c>
      <c r="Q16" s="76">
        <f>P16/12</f>
        <v>1884.25</v>
      </c>
    </row>
    <row r="17" spans="1:17" s="76" customFormat="1" ht="27" customHeight="1">
      <c r="A17" s="73" t="s">
        <v>24</v>
      </c>
      <c r="B17" s="154" t="s">
        <v>142</v>
      </c>
      <c r="C17" s="77">
        <f aca="true" t="shared" si="15" ref="C17:C24">SUM(Q17)</f>
        <v>335.8333333333333</v>
      </c>
      <c r="D17" s="77">
        <f aca="true" t="shared" si="16" ref="D17:D24">SUM(Q17)</f>
        <v>335.8333333333333</v>
      </c>
      <c r="E17" s="77">
        <f aca="true" t="shared" si="17" ref="E17:E24">SUM(Q17)</f>
        <v>335.8333333333333</v>
      </c>
      <c r="F17" s="77">
        <f aca="true" t="shared" si="18" ref="F17:F24">SUM(Q17)</f>
        <v>335.8333333333333</v>
      </c>
      <c r="G17" s="77">
        <f aca="true" t="shared" si="19" ref="G17:G24">SUM(Q17)</f>
        <v>335.8333333333333</v>
      </c>
      <c r="H17" s="77">
        <f aca="true" t="shared" si="20" ref="H17:H24">SUM(Q17)</f>
        <v>335.8333333333333</v>
      </c>
      <c r="I17" s="77">
        <f aca="true" t="shared" si="21" ref="I17:I24">SUM(Q17)</f>
        <v>335.8333333333333</v>
      </c>
      <c r="J17" s="77">
        <f aca="true" t="shared" si="22" ref="J17:J24">SUM(Q17)</f>
        <v>335.8333333333333</v>
      </c>
      <c r="K17" s="77">
        <f aca="true" t="shared" si="23" ref="K17:K24">SUM(Q17)</f>
        <v>335.8333333333333</v>
      </c>
      <c r="L17" s="77">
        <f aca="true" t="shared" si="24" ref="L17:L24">SUM(Q17)</f>
        <v>335.8333333333333</v>
      </c>
      <c r="M17" s="77">
        <f aca="true" t="shared" si="25" ref="M17:M24">SUM(Q17)</f>
        <v>335.8333333333333</v>
      </c>
      <c r="N17" s="77">
        <f aca="true" t="shared" si="26" ref="N17:N24">SUM(Q17)</f>
        <v>335.8333333333333</v>
      </c>
      <c r="O17" s="75">
        <f t="shared" si="0"/>
        <v>4030.0000000000005</v>
      </c>
      <c r="P17" s="76">
        <f>SUM('1.1. sz. mell'!C95)</f>
        <v>4030</v>
      </c>
      <c r="Q17" s="76">
        <f aca="true" t="shared" si="27" ref="Q17:Q22">P17/12</f>
        <v>335.8333333333333</v>
      </c>
    </row>
    <row r="18" spans="1:17" s="76" customFormat="1" ht="13.5" customHeight="1">
      <c r="A18" s="73" t="s">
        <v>25</v>
      </c>
      <c r="B18" s="152" t="s">
        <v>111</v>
      </c>
      <c r="C18" s="77">
        <f t="shared" si="15"/>
        <v>960.4166666666666</v>
      </c>
      <c r="D18" s="77">
        <f t="shared" si="16"/>
        <v>960.4166666666666</v>
      </c>
      <c r="E18" s="77">
        <f t="shared" si="17"/>
        <v>960.4166666666666</v>
      </c>
      <c r="F18" s="77">
        <f t="shared" si="18"/>
        <v>960.4166666666666</v>
      </c>
      <c r="G18" s="77">
        <f t="shared" si="19"/>
        <v>960.4166666666666</v>
      </c>
      <c r="H18" s="77">
        <f t="shared" si="20"/>
        <v>960.4166666666666</v>
      </c>
      <c r="I18" s="77">
        <f t="shared" si="21"/>
        <v>960.4166666666666</v>
      </c>
      <c r="J18" s="77">
        <f t="shared" si="22"/>
        <v>960.4166666666666</v>
      </c>
      <c r="K18" s="77">
        <f t="shared" si="23"/>
        <v>960.4166666666666</v>
      </c>
      <c r="L18" s="77">
        <f t="shared" si="24"/>
        <v>960.4166666666666</v>
      </c>
      <c r="M18" s="77">
        <f t="shared" si="25"/>
        <v>960.4166666666666</v>
      </c>
      <c r="N18" s="77">
        <f t="shared" si="26"/>
        <v>960.4166666666666</v>
      </c>
      <c r="O18" s="75">
        <f t="shared" si="0"/>
        <v>11524.999999999998</v>
      </c>
      <c r="P18" s="76">
        <f>SUM('1.1. sz. mell'!C96)</f>
        <v>11525</v>
      </c>
      <c r="Q18" s="76">
        <f t="shared" si="27"/>
        <v>960.4166666666666</v>
      </c>
    </row>
    <row r="19" spans="1:17" s="76" customFormat="1" ht="13.5" customHeight="1">
      <c r="A19" s="73" t="s">
        <v>26</v>
      </c>
      <c r="B19" s="152" t="s">
        <v>143</v>
      </c>
      <c r="C19" s="77">
        <f t="shared" si="15"/>
        <v>226.16666666666666</v>
      </c>
      <c r="D19" s="77">
        <f t="shared" si="16"/>
        <v>226.16666666666666</v>
      </c>
      <c r="E19" s="77">
        <f t="shared" si="17"/>
        <v>226.16666666666666</v>
      </c>
      <c r="F19" s="77">
        <f t="shared" si="18"/>
        <v>226.16666666666666</v>
      </c>
      <c r="G19" s="77">
        <f t="shared" si="19"/>
        <v>226.16666666666666</v>
      </c>
      <c r="H19" s="77">
        <f t="shared" si="20"/>
        <v>226.16666666666666</v>
      </c>
      <c r="I19" s="77">
        <f t="shared" si="21"/>
        <v>226.16666666666666</v>
      </c>
      <c r="J19" s="77">
        <f t="shared" si="22"/>
        <v>226.16666666666666</v>
      </c>
      <c r="K19" s="77">
        <f t="shared" si="23"/>
        <v>226.16666666666666</v>
      </c>
      <c r="L19" s="77">
        <f t="shared" si="24"/>
        <v>226.16666666666666</v>
      </c>
      <c r="M19" s="77">
        <f t="shared" si="25"/>
        <v>226.16666666666666</v>
      </c>
      <c r="N19" s="77">
        <f t="shared" si="26"/>
        <v>226.16666666666666</v>
      </c>
      <c r="O19" s="75">
        <f t="shared" si="0"/>
        <v>2714</v>
      </c>
      <c r="P19" s="76">
        <f>SUM('1.1. sz. mell'!C97)</f>
        <v>2714</v>
      </c>
      <c r="Q19" s="76">
        <f t="shared" si="27"/>
        <v>226.16666666666666</v>
      </c>
    </row>
    <row r="20" spans="1:17" s="76" customFormat="1" ht="13.5" customHeight="1">
      <c r="A20" s="73" t="s">
        <v>27</v>
      </c>
      <c r="B20" s="152" t="s">
        <v>7</v>
      </c>
      <c r="C20" s="77">
        <f t="shared" si="15"/>
        <v>21.25</v>
      </c>
      <c r="D20" s="77">
        <f t="shared" si="16"/>
        <v>21.25</v>
      </c>
      <c r="E20" s="77">
        <f t="shared" si="17"/>
        <v>21.25</v>
      </c>
      <c r="F20" s="77">
        <f t="shared" si="18"/>
        <v>21.25</v>
      </c>
      <c r="G20" s="77">
        <f t="shared" si="19"/>
        <v>21.25</v>
      </c>
      <c r="H20" s="77">
        <f t="shared" si="20"/>
        <v>21.25</v>
      </c>
      <c r="I20" s="77">
        <f t="shared" si="21"/>
        <v>21.25</v>
      </c>
      <c r="J20" s="77">
        <f t="shared" si="22"/>
        <v>21.25</v>
      </c>
      <c r="K20" s="77">
        <f t="shared" si="23"/>
        <v>21.25</v>
      </c>
      <c r="L20" s="77">
        <f t="shared" si="24"/>
        <v>21.25</v>
      </c>
      <c r="M20" s="77">
        <f t="shared" si="25"/>
        <v>21.25</v>
      </c>
      <c r="N20" s="77">
        <f t="shared" si="26"/>
        <v>21.25</v>
      </c>
      <c r="O20" s="75">
        <f t="shared" si="0"/>
        <v>255</v>
      </c>
      <c r="P20" s="76">
        <f>SUM('1.1. sz. mell'!C98)</f>
        <v>255</v>
      </c>
      <c r="Q20" s="76">
        <f t="shared" si="27"/>
        <v>21.25</v>
      </c>
    </row>
    <row r="21" spans="1:17" s="76" customFormat="1" ht="13.5" customHeight="1">
      <c r="A21" s="73" t="s">
        <v>28</v>
      </c>
      <c r="B21" s="152" t="s">
        <v>164</v>
      </c>
      <c r="C21" s="77">
        <f t="shared" si="15"/>
        <v>0</v>
      </c>
      <c r="D21" s="77">
        <f t="shared" si="16"/>
        <v>0</v>
      </c>
      <c r="E21" s="77">
        <f t="shared" si="17"/>
        <v>0</v>
      </c>
      <c r="F21" s="77">
        <f t="shared" si="18"/>
        <v>0</v>
      </c>
      <c r="G21" s="77">
        <f t="shared" si="19"/>
        <v>0</v>
      </c>
      <c r="H21" s="77">
        <f t="shared" si="20"/>
        <v>0</v>
      </c>
      <c r="I21" s="77">
        <f t="shared" si="21"/>
        <v>0</v>
      </c>
      <c r="J21" s="77">
        <f t="shared" si="22"/>
        <v>0</v>
      </c>
      <c r="K21" s="77">
        <f t="shared" si="23"/>
        <v>0</v>
      </c>
      <c r="L21" s="77">
        <f t="shared" si="24"/>
        <v>0</v>
      </c>
      <c r="M21" s="77">
        <f t="shared" si="25"/>
        <v>0</v>
      </c>
      <c r="N21" s="77">
        <f t="shared" si="26"/>
        <v>0</v>
      </c>
      <c r="O21" s="75">
        <f t="shared" si="0"/>
        <v>0</v>
      </c>
      <c r="P21" s="76">
        <f>SUM('1.1. sz. mell'!C115)</f>
        <v>0</v>
      </c>
      <c r="Q21" s="76">
        <f t="shared" si="27"/>
        <v>0</v>
      </c>
    </row>
    <row r="22" spans="1:17" s="76" customFormat="1" ht="15.75">
      <c r="A22" s="73" t="s">
        <v>29</v>
      </c>
      <c r="B22" s="154" t="s">
        <v>146</v>
      </c>
      <c r="C22" s="77">
        <f t="shared" si="15"/>
        <v>0</v>
      </c>
      <c r="D22" s="77">
        <f t="shared" si="16"/>
        <v>0</v>
      </c>
      <c r="E22" s="77">
        <f t="shared" si="17"/>
        <v>0</v>
      </c>
      <c r="F22" s="77">
        <f t="shared" si="18"/>
        <v>0</v>
      </c>
      <c r="G22" s="77">
        <f t="shared" si="19"/>
        <v>0</v>
      </c>
      <c r="H22" s="77">
        <f t="shared" si="20"/>
        <v>0</v>
      </c>
      <c r="I22" s="77">
        <f t="shared" si="21"/>
        <v>0</v>
      </c>
      <c r="J22" s="77">
        <f t="shared" si="22"/>
        <v>0</v>
      </c>
      <c r="K22" s="77">
        <f t="shared" si="23"/>
        <v>0</v>
      </c>
      <c r="L22" s="77">
        <f t="shared" si="24"/>
        <v>0</v>
      </c>
      <c r="M22" s="77">
        <f t="shared" si="25"/>
        <v>0</v>
      </c>
      <c r="N22" s="77">
        <f t="shared" si="26"/>
        <v>0</v>
      </c>
      <c r="O22" s="75">
        <f t="shared" si="0"/>
        <v>0</v>
      </c>
      <c r="P22" s="76">
        <f>SUM('1.1. sz. mell'!C117)</f>
        <v>0</v>
      </c>
      <c r="Q22" s="76">
        <f t="shared" si="27"/>
        <v>0</v>
      </c>
    </row>
    <row r="23" spans="1:15" s="76" customFormat="1" ht="13.5" customHeight="1">
      <c r="A23" s="73" t="s">
        <v>30</v>
      </c>
      <c r="B23" s="152" t="s">
        <v>166</v>
      </c>
      <c r="C23" s="77">
        <f t="shared" si="15"/>
        <v>0</v>
      </c>
      <c r="D23" s="77">
        <f t="shared" si="16"/>
        <v>0</v>
      </c>
      <c r="E23" s="77">
        <f t="shared" si="17"/>
        <v>0</v>
      </c>
      <c r="F23" s="77">
        <f t="shared" si="18"/>
        <v>0</v>
      </c>
      <c r="G23" s="77">
        <f t="shared" si="19"/>
        <v>0</v>
      </c>
      <c r="H23" s="77">
        <f t="shared" si="20"/>
        <v>0</v>
      </c>
      <c r="I23" s="77">
        <f t="shared" si="21"/>
        <v>0</v>
      </c>
      <c r="J23" s="77">
        <f t="shared" si="22"/>
        <v>0</v>
      </c>
      <c r="K23" s="77">
        <f t="shared" si="23"/>
        <v>0</v>
      </c>
      <c r="L23" s="77">
        <f t="shared" si="24"/>
        <v>0</v>
      </c>
      <c r="M23" s="77">
        <f t="shared" si="25"/>
        <v>0</v>
      </c>
      <c r="N23" s="77">
        <f t="shared" si="26"/>
        <v>0</v>
      </c>
      <c r="O23" s="75">
        <f t="shared" si="0"/>
        <v>0</v>
      </c>
    </row>
    <row r="24" spans="1:17" s="76" customFormat="1" ht="13.5" customHeight="1" thickBot="1">
      <c r="A24" s="73" t="s">
        <v>31</v>
      </c>
      <c r="B24" s="152" t="s">
        <v>8</v>
      </c>
      <c r="C24" s="77">
        <f t="shared" si="15"/>
        <v>100</v>
      </c>
      <c r="D24" s="77">
        <f t="shared" si="16"/>
        <v>100</v>
      </c>
      <c r="E24" s="77">
        <f t="shared" si="17"/>
        <v>100</v>
      </c>
      <c r="F24" s="77">
        <f t="shared" si="18"/>
        <v>100</v>
      </c>
      <c r="G24" s="77">
        <f t="shared" si="19"/>
        <v>100</v>
      </c>
      <c r="H24" s="77">
        <f t="shared" si="20"/>
        <v>100</v>
      </c>
      <c r="I24" s="77">
        <f t="shared" si="21"/>
        <v>100</v>
      </c>
      <c r="J24" s="77">
        <f t="shared" si="22"/>
        <v>100</v>
      </c>
      <c r="K24" s="77">
        <f t="shared" si="23"/>
        <v>100</v>
      </c>
      <c r="L24" s="77">
        <f t="shared" si="24"/>
        <v>100</v>
      </c>
      <c r="M24" s="77">
        <f t="shared" si="25"/>
        <v>100</v>
      </c>
      <c r="N24" s="77">
        <f t="shared" si="26"/>
        <v>100</v>
      </c>
      <c r="O24" s="75">
        <f t="shared" si="0"/>
        <v>1200</v>
      </c>
      <c r="P24" s="76">
        <f>SUM('1.1. sz. mell'!C154)</f>
        <v>1200</v>
      </c>
      <c r="Q24" s="76">
        <f>P24/12</f>
        <v>100</v>
      </c>
    </row>
    <row r="25" spans="1:16" s="69" customFormat="1" ht="15.75" customHeight="1" thickBot="1">
      <c r="A25" s="82" t="s">
        <v>32</v>
      </c>
      <c r="B25" s="19" t="s">
        <v>96</v>
      </c>
      <c r="C25" s="79">
        <f aca="true" t="shared" si="28" ref="C25:N25">SUM(C16:C24)</f>
        <v>3527.9166666666665</v>
      </c>
      <c r="D25" s="79">
        <f t="shared" si="28"/>
        <v>3527.9166666666665</v>
      </c>
      <c r="E25" s="79">
        <f t="shared" si="28"/>
        <v>3527.9166666666665</v>
      </c>
      <c r="F25" s="79">
        <f t="shared" si="28"/>
        <v>3527.9166666666665</v>
      </c>
      <c r="G25" s="79">
        <f t="shared" si="28"/>
        <v>3527.9166666666665</v>
      </c>
      <c r="H25" s="79">
        <f t="shared" si="28"/>
        <v>3527.9166666666665</v>
      </c>
      <c r="I25" s="79">
        <f t="shared" si="28"/>
        <v>3527.9166666666665</v>
      </c>
      <c r="J25" s="79">
        <f t="shared" si="28"/>
        <v>3527.9166666666665</v>
      </c>
      <c r="K25" s="79">
        <f t="shared" si="28"/>
        <v>3527.9166666666665</v>
      </c>
      <c r="L25" s="79">
        <f t="shared" si="28"/>
        <v>3527.9166666666665</v>
      </c>
      <c r="M25" s="79">
        <f t="shared" si="28"/>
        <v>3527.9166666666665</v>
      </c>
      <c r="N25" s="79">
        <f t="shared" si="28"/>
        <v>3527.9166666666665</v>
      </c>
      <c r="O25" s="80">
        <f t="shared" si="0"/>
        <v>42335</v>
      </c>
      <c r="P25" s="69">
        <f>SUM(P16:P24)</f>
        <v>42335</v>
      </c>
    </row>
    <row r="26" spans="1:15" ht="16.5" thickBot="1">
      <c r="A26" s="82" t="s">
        <v>33</v>
      </c>
      <c r="B26" s="156" t="s">
        <v>97</v>
      </c>
      <c r="C26" s="83">
        <f aca="true" t="shared" si="29" ref="C26:O26">C14-C25</f>
        <v>0</v>
      </c>
      <c r="D26" s="83">
        <f t="shared" si="29"/>
        <v>0</v>
      </c>
      <c r="E26" s="83">
        <f t="shared" si="29"/>
        <v>0</v>
      </c>
      <c r="F26" s="83">
        <f t="shared" si="29"/>
        <v>0</v>
      </c>
      <c r="G26" s="83">
        <f t="shared" si="29"/>
        <v>0</v>
      </c>
      <c r="H26" s="83">
        <f t="shared" si="29"/>
        <v>0</v>
      </c>
      <c r="I26" s="83">
        <f t="shared" si="29"/>
        <v>0</v>
      </c>
      <c r="J26" s="83">
        <f t="shared" si="29"/>
        <v>0</v>
      </c>
      <c r="K26" s="83">
        <f t="shared" si="29"/>
        <v>0</v>
      </c>
      <c r="L26" s="83">
        <f t="shared" si="29"/>
        <v>0</v>
      </c>
      <c r="M26" s="83">
        <f t="shared" si="29"/>
        <v>0</v>
      </c>
      <c r="N26" s="83">
        <f t="shared" si="29"/>
        <v>0</v>
      </c>
      <c r="O26" s="84">
        <f t="shared" si="29"/>
        <v>0</v>
      </c>
    </row>
    <row r="27" ht="15.75">
      <c r="A27" s="86"/>
    </row>
    <row r="28" spans="2:15" ht="15.75">
      <c r="B28" s="87"/>
      <c r="C28" s="88"/>
      <c r="D28" s="88"/>
      <c r="O28" s="85"/>
    </row>
    <row r="29" ht="15.75">
      <c r="O29" s="85"/>
    </row>
    <row r="30" ht="15.75">
      <c r="O30" s="85"/>
    </row>
    <row r="31" ht="15.75">
      <c r="O31" s="85"/>
    </row>
    <row r="32" ht="15.75">
      <c r="O32" s="85"/>
    </row>
    <row r="33" ht="15.75">
      <c r="O33" s="85"/>
    </row>
    <row r="34" ht="15.75">
      <c r="O34" s="85"/>
    </row>
    <row r="35" ht="15.75">
      <c r="O35" s="85"/>
    </row>
    <row r="36" ht="15.75">
      <c r="O36" s="85"/>
    </row>
    <row r="37" ht="15.75">
      <c r="O37" s="85"/>
    </row>
    <row r="38" ht="15.75">
      <c r="O38" s="85"/>
    </row>
    <row r="39" ht="15.75">
      <c r="O39" s="85"/>
    </row>
    <row r="40" ht="15.75">
      <c r="O40" s="85"/>
    </row>
    <row r="41" ht="15.75">
      <c r="O41" s="85"/>
    </row>
    <row r="42" ht="15.75">
      <c r="O42" s="85"/>
    </row>
    <row r="43" ht="15.75">
      <c r="O43" s="85"/>
    </row>
    <row r="44" ht="15.75">
      <c r="O44" s="85"/>
    </row>
    <row r="45" ht="15.75">
      <c r="O45" s="85"/>
    </row>
    <row r="46" ht="15.75">
      <c r="O46" s="85"/>
    </row>
    <row r="47" ht="15.75">
      <c r="O47" s="85"/>
    </row>
    <row r="48" ht="15.75">
      <c r="O48" s="85"/>
    </row>
    <row r="49" ht="15.75">
      <c r="O49" s="85"/>
    </row>
    <row r="50" ht="15.75">
      <c r="O50" s="85"/>
    </row>
    <row r="51" ht="15.75">
      <c r="O51" s="85"/>
    </row>
    <row r="52" ht="15.75">
      <c r="O52" s="85"/>
    </row>
    <row r="53" ht="15.75">
      <c r="O53" s="85"/>
    </row>
    <row r="54" ht="15.75">
      <c r="O54" s="85"/>
    </row>
    <row r="55" ht="15.75">
      <c r="O55" s="85"/>
    </row>
    <row r="56" ht="15.75">
      <c r="O56" s="85"/>
    </row>
    <row r="57" ht="15.75">
      <c r="O57" s="85"/>
    </row>
    <row r="58" ht="15.75">
      <c r="O58" s="85"/>
    </row>
    <row r="59" ht="15.75">
      <c r="O59" s="85"/>
    </row>
    <row r="60" ht="15.75">
      <c r="O60" s="85"/>
    </row>
    <row r="61" ht="15.75">
      <c r="O61" s="85"/>
    </row>
    <row r="62" ht="15.75">
      <c r="O62" s="85"/>
    </row>
    <row r="63" ht="15.75">
      <c r="O63" s="85"/>
    </row>
    <row r="64" ht="15.75">
      <c r="O64" s="85"/>
    </row>
    <row r="65" ht="15.75">
      <c r="O65" s="85"/>
    </row>
    <row r="66" ht="15.75">
      <c r="O66" s="85"/>
    </row>
    <row r="67" ht="15.75">
      <c r="O67" s="85"/>
    </row>
    <row r="68" ht="15.75">
      <c r="O68" s="85"/>
    </row>
    <row r="69" ht="15.75">
      <c r="O69" s="85"/>
    </row>
    <row r="70" ht="15.75">
      <c r="O70" s="85"/>
    </row>
    <row r="71" ht="15.75">
      <c r="O71" s="85"/>
    </row>
    <row r="72" ht="15.75">
      <c r="O72" s="85"/>
    </row>
    <row r="73" ht="15.75">
      <c r="O73" s="85"/>
    </row>
    <row r="74" ht="15.75">
      <c r="O74" s="85"/>
    </row>
    <row r="75" ht="15.75">
      <c r="O75" s="85"/>
    </row>
    <row r="76" ht="15.75">
      <c r="O76" s="85"/>
    </row>
    <row r="77" ht="15.75">
      <c r="O77" s="85"/>
    </row>
    <row r="78" ht="15.75">
      <c r="O78" s="85"/>
    </row>
    <row r="79" ht="15.75">
      <c r="O79" s="85"/>
    </row>
    <row r="80" ht="15.75">
      <c r="O80" s="85"/>
    </row>
    <row r="81" ht="15.75">
      <c r="O81" s="8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7.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F19" sqref="F19"/>
    </sheetView>
  </sheetViews>
  <sheetFormatPr defaultColWidth="9.00390625" defaultRowHeight="12.75"/>
  <cols>
    <col min="1" max="1" width="5.50390625" style="483" customWidth="1"/>
    <col min="2" max="2" width="33.125" style="483" customWidth="1"/>
    <col min="3" max="3" width="12.375" style="483" customWidth="1"/>
    <col min="4" max="4" width="11.50390625" style="483" customWidth="1"/>
    <col min="5" max="5" width="11.375" style="483" customWidth="1"/>
    <col min="6" max="6" width="11.00390625" style="483" customWidth="1"/>
    <col min="7" max="7" width="14.375" style="483" customWidth="1"/>
    <col min="8" max="16384" width="9.375" style="483" customWidth="1"/>
  </cols>
  <sheetData>
    <row r="1" spans="1:7" ht="43.5" customHeight="1">
      <c r="A1" s="572" t="s">
        <v>635</v>
      </c>
      <c r="B1" s="572"/>
      <c r="C1" s="572"/>
      <c r="D1" s="572"/>
      <c r="E1" s="572"/>
      <c r="F1" s="572"/>
      <c r="G1" s="572"/>
    </row>
    <row r="3" spans="1:7" s="490" customFormat="1" ht="27" customHeight="1">
      <c r="A3" s="514" t="s">
        <v>634</v>
      </c>
      <c r="B3" s="513"/>
      <c r="C3" s="573" t="s">
        <v>637</v>
      </c>
      <c r="D3" s="573"/>
      <c r="E3" s="573"/>
      <c r="F3" s="573"/>
      <c r="G3" s="573"/>
    </row>
    <row r="4" spans="1:7" s="490" customFormat="1" ht="15.75">
      <c r="A4" s="513"/>
      <c r="B4" s="513"/>
      <c r="C4" s="513"/>
      <c r="D4" s="513"/>
      <c r="E4" s="513"/>
      <c r="F4" s="513"/>
      <c r="G4" s="513"/>
    </row>
    <row r="5" spans="1:7" s="490" customFormat="1" ht="24.75" customHeight="1">
      <c r="A5" s="514" t="s">
        <v>633</v>
      </c>
      <c r="B5" s="513"/>
      <c r="C5" s="573" t="s">
        <v>638</v>
      </c>
      <c r="D5" s="573"/>
      <c r="E5" s="573"/>
      <c r="F5" s="573"/>
      <c r="G5" s="513"/>
    </row>
    <row r="6" spans="1:7" s="489" customFormat="1" ht="12.75">
      <c r="A6" s="486"/>
      <c r="B6" s="486"/>
      <c r="C6" s="486"/>
      <c r="D6" s="486"/>
      <c r="E6" s="486"/>
      <c r="F6" s="486"/>
      <c r="G6" s="486"/>
    </row>
    <row r="7" spans="1:7" s="509" customFormat="1" ht="15" customHeight="1">
      <c r="A7" s="511" t="s">
        <v>636</v>
      </c>
      <c r="B7" s="512"/>
      <c r="C7" s="512"/>
      <c r="D7" s="510"/>
      <c r="E7" s="510"/>
      <c r="F7" s="510"/>
      <c r="G7" s="510"/>
    </row>
    <row r="8" spans="1:7" s="509" customFormat="1" ht="15" customHeight="1" thickBot="1">
      <c r="A8" s="511" t="s">
        <v>632</v>
      </c>
      <c r="B8" s="510"/>
      <c r="C8" s="510"/>
      <c r="D8" s="510"/>
      <c r="E8" s="510"/>
      <c r="F8" s="510"/>
      <c r="G8" s="510"/>
    </row>
    <row r="9" spans="1:7" s="48" customFormat="1" ht="42" customHeight="1" thickBot="1">
      <c r="A9" s="508" t="s">
        <v>9</v>
      </c>
      <c r="B9" s="123" t="s">
        <v>631</v>
      </c>
      <c r="C9" s="123" t="s">
        <v>630</v>
      </c>
      <c r="D9" s="123" t="s">
        <v>629</v>
      </c>
      <c r="E9" s="123" t="s">
        <v>628</v>
      </c>
      <c r="F9" s="123" t="s">
        <v>627</v>
      </c>
      <c r="G9" s="124" t="s">
        <v>41</v>
      </c>
    </row>
    <row r="10" spans="1:7" ht="24" customHeight="1">
      <c r="A10" s="507" t="s">
        <v>11</v>
      </c>
      <c r="B10" s="506" t="s">
        <v>626</v>
      </c>
      <c r="C10" s="505"/>
      <c r="D10" s="505"/>
      <c r="E10" s="505"/>
      <c r="F10" s="505"/>
      <c r="G10" s="504">
        <f aca="true" t="shared" si="0" ref="G10:G16">SUM(C10:F10)</f>
        <v>0</v>
      </c>
    </row>
    <row r="11" spans="1:7" ht="24" customHeight="1">
      <c r="A11" s="503" t="s">
        <v>12</v>
      </c>
      <c r="B11" s="502" t="s">
        <v>625</v>
      </c>
      <c r="C11" s="501"/>
      <c r="D11" s="501"/>
      <c r="E11" s="501"/>
      <c r="F11" s="501"/>
      <c r="G11" s="500">
        <f t="shared" si="0"/>
        <v>0</v>
      </c>
    </row>
    <row r="12" spans="1:7" ht="24" customHeight="1">
      <c r="A12" s="503" t="s">
        <v>13</v>
      </c>
      <c r="B12" s="502" t="s">
        <v>624</v>
      </c>
      <c r="C12" s="501"/>
      <c r="D12" s="501"/>
      <c r="E12" s="501"/>
      <c r="F12" s="501"/>
      <c r="G12" s="500">
        <f t="shared" si="0"/>
        <v>0</v>
      </c>
    </row>
    <row r="13" spans="1:7" ht="24" customHeight="1">
      <c r="A13" s="503" t="s">
        <v>14</v>
      </c>
      <c r="B13" s="502" t="s">
        <v>623</v>
      </c>
      <c r="C13" s="501"/>
      <c r="D13" s="501"/>
      <c r="E13" s="501"/>
      <c r="F13" s="501"/>
      <c r="G13" s="500">
        <f t="shared" si="0"/>
        <v>0</v>
      </c>
    </row>
    <row r="14" spans="1:7" ht="24" customHeight="1">
      <c r="A14" s="503" t="s">
        <v>15</v>
      </c>
      <c r="B14" s="502" t="s">
        <v>622</v>
      </c>
      <c r="C14" s="501"/>
      <c r="D14" s="501"/>
      <c r="E14" s="501"/>
      <c r="F14" s="501"/>
      <c r="G14" s="500">
        <f t="shared" si="0"/>
        <v>0</v>
      </c>
    </row>
    <row r="15" spans="1:7" ht="24" customHeight="1" thickBot="1">
      <c r="A15" s="499" t="s">
        <v>16</v>
      </c>
      <c r="B15" s="498" t="s">
        <v>621</v>
      </c>
      <c r="C15" s="497">
        <v>1680</v>
      </c>
      <c r="D15" s="497"/>
      <c r="E15" s="497"/>
      <c r="F15" s="497"/>
      <c r="G15" s="496">
        <f t="shared" si="0"/>
        <v>1680</v>
      </c>
    </row>
    <row r="16" spans="1:7" s="491" customFormat="1" ht="24" customHeight="1" thickBot="1">
      <c r="A16" s="495" t="s">
        <v>17</v>
      </c>
      <c r="B16" s="494" t="s">
        <v>41</v>
      </c>
      <c r="C16" s="493">
        <f>SUM(C10:C15)</f>
        <v>1680</v>
      </c>
      <c r="D16" s="493">
        <f>SUM(D10:D15)</f>
        <v>0</v>
      </c>
      <c r="E16" s="493">
        <f>SUM(E10:E15)</f>
        <v>0</v>
      </c>
      <c r="F16" s="493">
        <f>SUM(F10:F15)</f>
        <v>0</v>
      </c>
      <c r="G16" s="492">
        <f t="shared" si="0"/>
        <v>1680</v>
      </c>
    </row>
    <row r="17" spans="1:7" s="489" customFormat="1" ht="12.75">
      <c r="A17" s="486"/>
      <c r="B17" s="486"/>
      <c r="C17" s="486"/>
      <c r="D17" s="486"/>
      <c r="E17" s="486"/>
      <c r="F17" s="486"/>
      <c r="G17" s="486"/>
    </row>
    <row r="18" spans="1:7" s="489" customFormat="1" ht="12.75">
      <c r="A18" s="486"/>
      <c r="B18" s="486"/>
      <c r="C18" s="486"/>
      <c r="D18" s="486"/>
      <c r="E18" s="486"/>
      <c r="F18" s="486"/>
      <c r="G18" s="486"/>
    </row>
    <row r="19" spans="1:7" s="489" customFormat="1" ht="12.75">
      <c r="A19" s="486"/>
      <c r="B19" s="486"/>
      <c r="C19" s="486"/>
      <c r="D19" s="486"/>
      <c r="E19" s="486"/>
      <c r="F19" s="486"/>
      <c r="G19" s="486"/>
    </row>
    <row r="20" spans="1:7" s="489" customFormat="1" ht="15.75">
      <c r="A20" s="490" t="str">
        <f>+CONCATENATE("......................, ",LEFT('[2]ÖSSZEFÜGGÉSEK'!A5,4),". .......................... hó ..... nap")</f>
        <v>......................, 2016. .......................... hó ..... nap</v>
      </c>
      <c r="B20" s="486"/>
      <c r="C20" s="486"/>
      <c r="D20" s="486"/>
      <c r="E20" s="486"/>
      <c r="F20" s="486"/>
      <c r="G20" s="486"/>
    </row>
    <row r="21" spans="1:7" s="489" customFormat="1" ht="12.75">
      <c r="A21" s="486"/>
      <c r="B21" s="486"/>
      <c r="C21" s="486"/>
      <c r="D21" s="486"/>
      <c r="E21" s="486"/>
      <c r="F21" s="486"/>
      <c r="G21" s="486"/>
    </row>
    <row r="22" spans="1:7" ht="12.75">
      <c r="A22" s="486"/>
      <c r="B22" s="486"/>
      <c r="C22" s="486"/>
      <c r="D22" s="486"/>
      <c r="E22" s="486"/>
      <c r="F22" s="486"/>
      <c r="G22" s="486"/>
    </row>
    <row r="23" spans="1:7" ht="12.75">
      <c r="A23" s="486"/>
      <c r="B23" s="486"/>
      <c r="C23" s="489"/>
      <c r="D23" s="489"/>
      <c r="E23" s="489"/>
      <c r="F23" s="489"/>
      <c r="G23" s="486"/>
    </row>
    <row r="24" spans="1:7" ht="13.5">
      <c r="A24" s="486"/>
      <c r="B24" s="486"/>
      <c r="C24" s="487"/>
      <c r="D24" s="488" t="s">
        <v>620</v>
      </c>
      <c r="E24" s="488"/>
      <c r="F24" s="487"/>
      <c r="G24" s="486"/>
    </row>
    <row r="25" spans="3:6" ht="13.5">
      <c r="C25" s="484"/>
      <c r="D25" s="485"/>
      <c r="E25" s="485"/>
      <c r="F25" s="484"/>
    </row>
    <row r="26" spans="3:6" ht="13.5">
      <c r="C26" s="484"/>
      <c r="D26" s="485"/>
      <c r="E26" s="485"/>
      <c r="F26" s="484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5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75" t="s">
        <v>2</v>
      </c>
      <c r="C1" s="575"/>
      <c r="D1" s="575"/>
    </row>
    <row r="2" spans="1:4" s="46" customFormat="1" ht="16.5" thickBot="1">
      <c r="A2" s="45"/>
      <c r="B2" s="227"/>
      <c r="D2" s="22" t="s">
        <v>50</v>
      </c>
    </row>
    <row r="3" spans="1:4" s="48" customFormat="1" ht="48" customHeight="1" thickBot="1">
      <c r="A3" s="47" t="s">
        <v>9</v>
      </c>
      <c r="B3" s="123" t="s">
        <v>10</v>
      </c>
      <c r="C3" s="123" t="s">
        <v>59</v>
      </c>
      <c r="D3" s="124" t="s">
        <v>60</v>
      </c>
    </row>
    <row r="4" spans="1:4" s="48" customFormat="1" ht="13.5" customHeight="1" thickBot="1">
      <c r="A4" s="17" t="s">
        <v>394</v>
      </c>
      <c r="B4" s="126" t="s">
        <v>395</v>
      </c>
      <c r="C4" s="126" t="s">
        <v>396</v>
      </c>
      <c r="D4" s="127" t="s">
        <v>398</v>
      </c>
    </row>
    <row r="5" spans="1:4" ht="18" customHeight="1">
      <c r="A5" s="98" t="s">
        <v>11</v>
      </c>
      <c r="B5" s="128" t="s">
        <v>126</v>
      </c>
      <c r="C5" s="96"/>
      <c r="D5" s="49"/>
    </row>
    <row r="6" spans="1:4" ht="18" customHeight="1">
      <c r="A6" s="50" t="s">
        <v>12</v>
      </c>
      <c r="B6" s="129" t="s">
        <v>127</v>
      </c>
      <c r="C6" s="97"/>
      <c r="D6" s="52"/>
    </row>
    <row r="7" spans="1:4" ht="18" customHeight="1">
      <c r="A7" s="50" t="s">
        <v>13</v>
      </c>
      <c r="B7" s="129" t="s">
        <v>106</v>
      </c>
      <c r="C7" s="97"/>
      <c r="D7" s="52"/>
    </row>
    <row r="8" spans="1:4" ht="18" customHeight="1">
      <c r="A8" s="50" t="s">
        <v>14</v>
      </c>
      <c r="B8" s="129" t="s">
        <v>107</v>
      </c>
      <c r="C8" s="97"/>
      <c r="D8" s="52"/>
    </row>
    <row r="9" spans="1:4" ht="18" customHeight="1">
      <c r="A9" s="50" t="s">
        <v>15</v>
      </c>
      <c r="B9" s="129" t="s">
        <v>119</v>
      </c>
      <c r="C9" s="97"/>
      <c r="D9" s="52"/>
    </row>
    <row r="10" spans="1:4" ht="18" customHeight="1">
      <c r="A10" s="50" t="s">
        <v>16</v>
      </c>
      <c r="B10" s="129" t="s">
        <v>120</v>
      </c>
      <c r="C10" s="97"/>
      <c r="D10" s="52"/>
    </row>
    <row r="11" spans="1:4" ht="18" customHeight="1">
      <c r="A11" s="50" t="s">
        <v>17</v>
      </c>
      <c r="B11" s="130" t="s">
        <v>121</v>
      </c>
      <c r="C11" s="97"/>
      <c r="D11" s="52"/>
    </row>
    <row r="12" spans="1:4" ht="18" customHeight="1">
      <c r="A12" s="50" t="s">
        <v>19</v>
      </c>
      <c r="B12" s="130" t="s">
        <v>122</v>
      </c>
      <c r="C12" s="97"/>
      <c r="D12" s="52"/>
    </row>
    <row r="13" spans="1:4" ht="18" customHeight="1">
      <c r="A13" s="50" t="s">
        <v>20</v>
      </c>
      <c r="B13" s="130" t="s">
        <v>123</v>
      </c>
      <c r="C13" s="97"/>
      <c r="D13" s="52"/>
    </row>
    <row r="14" spans="1:4" ht="18" customHeight="1">
      <c r="A14" s="50" t="s">
        <v>21</v>
      </c>
      <c r="B14" s="130" t="s">
        <v>124</v>
      </c>
      <c r="C14" s="97"/>
      <c r="D14" s="52"/>
    </row>
    <row r="15" spans="1:4" ht="22.5" customHeight="1">
      <c r="A15" s="50" t="s">
        <v>22</v>
      </c>
      <c r="B15" s="130" t="s">
        <v>125</v>
      </c>
      <c r="C15" s="97"/>
      <c r="D15" s="52"/>
    </row>
    <row r="16" spans="1:4" ht="18" customHeight="1">
      <c r="A16" s="50" t="s">
        <v>23</v>
      </c>
      <c r="B16" s="129" t="s">
        <v>108</v>
      </c>
      <c r="C16" s="97"/>
      <c r="D16" s="52"/>
    </row>
    <row r="17" spans="1:4" ht="18" customHeight="1">
      <c r="A17" s="50" t="s">
        <v>24</v>
      </c>
      <c r="B17" s="129" t="s">
        <v>4</v>
      </c>
      <c r="C17" s="97"/>
      <c r="D17" s="52"/>
    </row>
    <row r="18" spans="1:4" ht="18" customHeight="1">
      <c r="A18" s="50" t="s">
        <v>25</v>
      </c>
      <c r="B18" s="129" t="s">
        <v>3</v>
      </c>
      <c r="C18" s="97"/>
      <c r="D18" s="52"/>
    </row>
    <row r="19" spans="1:4" ht="18" customHeight="1">
      <c r="A19" s="50" t="s">
        <v>26</v>
      </c>
      <c r="B19" s="129" t="s">
        <v>109</v>
      </c>
      <c r="C19" s="97"/>
      <c r="D19" s="52"/>
    </row>
    <row r="20" spans="1:4" ht="18" customHeight="1">
      <c r="A20" s="50" t="s">
        <v>27</v>
      </c>
      <c r="B20" s="129" t="s">
        <v>110</v>
      </c>
      <c r="C20" s="97"/>
      <c r="D20" s="52"/>
    </row>
    <row r="21" spans="1:4" ht="18" customHeight="1">
      <c r="A21" s="50" t="s">
        <v>28</v>
      </c>
      <c r="B21" s="93"/>
      <c r="C21" s="51"/>
      <c r="D21" s="52"/>
    </row>
    <row r="22" spans="1:4" ht="18" customHeight="1">
      <c r="A22" s="50" t="s">
        <v>29</v>
      </c>
      <c r="B22" s="53"/>
      <c r="C22" s="51"/>
      <c r="D22" s="52"/>
    </row>
    <row r="23" spans="1:4" ht="18" customHeight="1">
      <c r="A23" s="50" t="s">
        <v>30</v>
      </c>
      <c r="B23" s="53"/>
      <c r="C23" s="51"/>
      <c r="D23" s="52"/>
    </row>
    <row r="24" spans="1:4" ht="18" customHeight="1">
      <c r="A24" s="50" t="s">
        <v>31</v>
      </c>
      <c r="B24" s="53"/>
      <c r="C24" s="51"/>
      <c r="D24" s="52"/>
    </row>
    <row r="25" spans="1:4" ht="18" customHeight="1">
      <c r="A25" s="50" t="s">
        <v>32</v>
      </c>
      <c r="B25" s="53"/>
      <c r="C25" s="51"/>
      <c r="D25" s="52"/>
    </row>
    <row r="26" spans="1:4" ht="18" customHeight="1">
      <c r="A26" s="50" t="s">
        <v>33</v>
      </c>
      <c r="B26" s="53"/>
      <c r="C26" s="51"/>
      <c r="D26" s="52"/>
    </row>
    <row r="27" spans="1:4" ht="18" customHeight="1">
      <c r="A27" s="50" t="s">
        <v>34</v>
      </c>
      <c r="B27" s="53"/>
      <c r="C27" s="51"/>
      <c r="D27" s="52"/>
    </row>
    <row r="28" spans="1:4" ht="18" customHeight="1">
      <c r="A28" s="50" t="s">
        <v>35</v>
      </c>
      <c r="B28" s="53"/>
      <c r="C28" s="51"/>
      <c r="D28" s="52"/>
    </row>
    <row r="29" spans="1:4" ht="18" customHeight="1" thickBot="1">
      <c r="A29" s="99" t="s">
        <v>36</v>
      </c>
      <c r="B29" s="54"/>
      <c r="C29" s="55"/>
      <c r="D29" s="56"/>
    </row>
    <row r="30" spans="1:4" ht="18" customHeight="1" thickBot="1">
      <c r="A30" s="18" t="s">
        <v>37</v>
      </c>
      <c r="B30" s="131" t="s">
        <v>41</v>
      </c>
      <c r="C30" s="132">
        <f>+C5+C6+C7+C8+C9+C16+C17+C18+C19+C20+C21+C22+C23+C24+C25+C26+C27+C28+C29</f>
        <v>0</v>
      </c>
      <c r="D30" s="133">
        <f>+D5+D6+D7+D8+D9+D16+D17+D18+D19+D20+D21+D22+D23+D24+D25+D26+D27+D28+D29</f>
        <v>0</v>
      </c>
    </row>
    <row r="31" spans="1:4" ht="8.25" customHeight="1">
      <c r="A31" s="57"/>
      <c r="B31" s="574"/>
      <c r="C31" s="574"/>
      <c r="D31" s="57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zoomScale="90" zoomScaleNormal="90" zoomScalePageLayoutView="0" workbookViewId="0" topLeftCell="A1">
      <selection activeCell="E237" sqref="E237"/>
    </sheetView>
  </sheetViews>
  <sheetFormatPr defaultColWidth="9.00390625" defaultRowHeight="12.75"/>
  <cols>
    <col min="1" max="1" width="13.875" style="281" customWidth="1"/>
    <col min="2" max="2" width="76.125" style="281" customWidth="1"/>
    <col min="3" max="3" width="18.00390625" style="420" customWidth="1"/>
    <col min="4" max="4" width="16.375" style="280" customWidth="1"/>
    <col min="5" max="5" width="20.125" style="281" customWidth="1"/>
    <col min="6" max="6" width="18.00390625" style="280" customWidth="1"/>
    <col min="7" max="7" width="12.875" style="280" bestFit="1" customWidth="1"/>
    <col min="8" max="8" width="12.875" style="281" bestFit="1" customWidth="1"/>
    <col min="9" max="16384" width="9.375" style="281" customWidth="1"/>
  </cols>
  <sheetData>
    <row r="1" ht="18.75">
      <c r="A1" s="338" t="s">
        <v>574</v>
      </c>
    </row>
    <row r="3" ht="15.75" thickBot="1"/>
    <row r="4" spans="1:7" s="342" customFormat="1" ht="18.75" customHeight="1" thickBot="1">
      <c r="A4" s="339">
        <v>841112</v>
      </c>
      <c r="B4" s="340" t="s">
        <v>470</v>
      </c>
      <c r="C4" s="443">
        <v>2015</v>
      </c>
      <c r="D4" s="341">
        <v>2016</v>
      </c>
      <c r="F4" s="324"/>
      <c r="G4" s="324"/>
    </row>
    <row r="5" spans="1:4" ht="14.25" customHeight="1">
      <c r="A5" s="343"/>
      <c r="B5" s="344"/>
      <c r="C5" s="427"/>
      <c r="D5" s="346"/>
    </row>
    <row r="6" spans="1:4" ht="16.5" customHeight="1">
      <c r="A6" s="347" t="s">
        <v>471</v>
      </c>
      <c r="B6" s="348"/>
      <c r="C6" s="427"/>
      <c r="D6" s="350"/>
    </row>
    <row r="7" spans="1:4" ht="15" customHeight="1">
      <c r="A7" s="343">
        <v>52216</v>
      </c>
      <c r="B7" s="351" t="s">
        <v>472</v>
      </c>
      <c r="C7" s="427"/>
      <c r="D7" s="352"/>
    </row>
    <row r="8" spans="1:7" ht="15">
      <c r="A8" s="343"/>
      <c r="B8" s="310" t="s">
        <v>473</v>
      </c>
      <c r="C8" s="427">
        <v>2320</v>
      </c>
      <c r="D8" s="442">
        <v>2320</v>
      </c>
      <c r="E8" s="297"/>
      <c r="F8" s="353"/>
      <c r="G8" s="287"/>
    </row>
    <row r="9" spans="1:6" ht="15">
      <c r="A9" s="347" t="s">
        <v>474</v>
      </c>
      <c r="B9" s="348"/>
      <c r="C9" s="427"/>
      <c r="D9" s="350"/>
      <c r="F9" s="353"/>
    </row>
    <row r="10" spans="1:6" ht="15">
      <c r="A10" s="343">
        <v>511112</v>
      </c>
      <c r="B10" s="344" t="s">
        <v>475</v>
      </c>
      <c r="C10" s="427"/>
      <c r="D10" s="346"/>
      <c r="E10" s="297"/>
      <c r="F10" s="353"/>
    </row>
    <row r="11" spans="1:6" ht="15">
      <c r="A11" s="343"/>
      <c r="B11" s="307" t="s">
        <v>551</v>
      </c>
      <c r="C11" s="427">
        <v>1795</v>
      </c>
      <c r="D11" s="442">
        <v>1795</v>
      </c>
      <c r="E11" s="297"/>
      <c r="F11" s="353"/>
    </row>
    <row r="12" spans="1:5" ht="15">
      <c r="A12" s="343"/>
      <c r="B12" s="344"/>
      <c r="C12" s="427"/>
      <c r="D12" s="346"/>
      <c r="E12" s="297"/>
    </row>
    <row r="13" spans="1:5" ht="15">
      <c r="A13" s="347" t="s">
        <v>476</v>
      </c>
      <c r="B13" s="348"/>
      <c r="C13" s="427"/>
      <c r="D13" s="350"/>
      <c r="E13" s="297"/>
    </row>
    <row r="14" spans="1:7" ht="15">
      <c r="A14" s="343"/>
      <c r="B14" s="344" t="s">
        <v>575</v>
      </c>
      <c r="C14" s="427">
        <v>0</v>
      </c>
      <c r="D14" s="346">
        <v>898</v>
      </c>
      <c r="E14" s="297"/>
      <c r="F14" s="345"/>
      <c r="G14" s="345"/>
    </row>
    <row r="15" spans="1:7" ht="15" hidden="1">
      <c r="A15" s="343"/>
      <c r="D15" s="346"/>
      <c r="E15" s="297"/>
      <c r="F15" s="345"/>
      <c r="G15" s="345"/>
    </row>
    <row r="16" spans="1:7" ht="15">
      <c r="A16" s="343"/>
      <c r="D16" s="346"/>
      <c r="E16" s="297"/>
      <c r="F16" s="345"/>
      <c r="G16" s="345"/>
    </row>
    <row r="17" spans="1:7" ht="15">
      <c r="A17" s="343"/>
      <c r="B17" s="307" t="s">
        <v>477</v>
      </c>
      <c r="C17" s="427"/>
      <c r="D17" s="352"/>
      <c r="E17" s="297"/>
      <c r="F17" s="345"/>
      <c r="G17" s="345"/>
    </row>
    <row r="18" spans="1:7" ht="15">
      <c r="A18" s="343">
        <v>514241</v>
      </c>
      <c r="B18" s="307" t="s">
        <v>478</v>
      </c>
      <c r="C18" s="427">
        <v>140</v>
      </c>
      <c r="D18" s="442">
        <v>148</v>
      </c>
      <c r="E18" s="297"/>
      <c r="F18" s="345"/>
      <c r="G18" s="345"/>
    </row>
    <row r="19" spans="1:7" ht="15">
      <c r="A19" s="343"/>
      <c r="B19" s="344"/>
      <c r="C19" s="427"/>
      <c r="D19" s="346"/>
      <c r="E19" s="297"/>
      <c r="F19" s="345"/>
      <c r="G19" s="345"/>
    </row>
    <row r="20" spans="1:5" ht="15">
      <c r="A20" s="343">
        <v>514192</v>
      </c>
      <c r="B20" s="307" t="s">
        <v>479</v>
      </c>
      <c r="C20" s="427">
        <v>269</v>
      </c>
      <c r="D20" s="442">
        <v>270</v>
      </c>
      <c r="E20" s="287"/>
    </row>
    <row r="21" spans="1:5" ht="15">
      <c r="A21" s="347" t="s">
        <v>480</v>
      </c>
      <c r="B21" s="348"/>
      <c r="C21" s="427"/>
      <c r="D21" s="350"/>
      <c r="E21" s="297"/>
    </row>
    <row r="22" spans="1:5" ht="15">
      <c r="A22" s="343"/>
      <c r="B22" s="344"/>
      <c r="C22" s="427"/>
      <c r="D22" s="346"/>
      <c r="E22" s="297"/>
    </row>
    <row r="23" spans="1:5" ht="30">
      <c r="A23" s="343">
        <v>53115</v>
      </c>
      <c r="B23" s="310" t="s">
        <v>481</v>
      </c>
      <c r="C23" s="427">
        <v>1184</v>
      </c>
      <c r="D23" s="442">
        <v>1494</v>
      </c>
      <c r="E23" s="297"/>
    </row>
    <row r="24" spans="1:5" ht="42.75" customHeight="1">
      <c r="A24" s="343">
        <v>5331</v>
      </c>
      <c r="B24" s="310" t="s">
        <v>482</v>
      </c>
      <c r="C24" s="427">
        <v>23</v>
      </c>
      <c r="D24" s="442">
        <v>25</v>
      </c>
      <c r="E24" s="287"/>
    </row>
    <row r="25" spans="1:5" ht="15">
      <c r="A25" s="343"/>
      <c r="B25" s="344"/>
      <c r="C25" s="427"/>
      <c r="D25" s="346"/>
      <c r="E25" s="297"/>
    </row>
    <row r="26" spans="1:5" ht="15">
      <c r="A26" s="343"/>
      <c r="B26" s="344"/>
      <c r="C26" s="427"/>
      <c r="D26" s="346"/>
      <c r="E26" s="297"/>
    </row>
    <row r="27" spans="1:5" ht="15">
      <c r="A27" s="347" t="s">
        <v>483</v>
      </c>
      <c r="B27" s="348"/>
      <c r="C27" s="427"/>
      <c r="D27" s="350"/>
      <c r="E27" s="297"/>
    </row>
    <row r="28" spans="1:5" ht="15">
      <c r="A28" s="343"/>
      <c r="B28" s="354" t="s">
        <v>484</v>
      </c>
      <c r="C28" s="444">
        <v>0</v>
      </c>
      <c r="D28" s="352">
        <v>0</v>
      </c>
      <c r="E28" s="297"/>
    </row>
    <row r="29" spans="1:5" ht="15">
      <c r="A29" s="343"/>
      <c r="B29" s="311" t="s">
        <v>485</v>
      </c>
      <c r="C29" s="427">
        <v>0</v>
      </c>
      <c r="D29" s="352"/>
      <c r="E29" s="287"/>
    </row>
    <row r="30" spans="1:5" ht="15">
      <c r="A30" s="343">
        <v>531263</v>
      </c>
      <c r="B30" s="355" t="s">
        <v>486</v>
      </c>
      <c r="C30" s="427">
        <v>110</v>
      </c>
      <c r="D30" s="352">
        <v>30</v>
      </c>
      <c r="E30" s="297"/>
    </row>
    <row r="31" spans="1:6" ht="15">
      <c r="A31" s="343">
        <v>531223</v>
      </c>
      <c r="B31" s="310" t="s">
        <v>576</v>
      </c>
      <c r="C31" s="427"/>
      <c r="D31" s="350">
        <v>50</v>
      </c>
      <c r="E31" s="297"/>
      <c r="F31" s="356"/>
    </row>
    <row r="32" spans="1:6" ht="15">
      <c r="A32" s="281">
        <v>532173</v>
      </c>
      <c r="B32" s="281" t="s">
        <v>577</v>
      </c>
      <c r="D32" s="346">
        <v>48</v>
      </c>
      <c r="E32" s="297"/>
      <c r="F32" s="345"/>
    </row>
    <row r="33" spans="1:6" ht="15">
      <c r="A33" s="281">
        <v>532213</v>
      </c>
      <c r="B33" s="281" t="s">
        <v>578</v>
      </c>
      <c r="C33" s="420">
        <v>0</v>
      </c>
      <c r="D33" s="346">
        <v>260</v>
      </c>
      <c r="E33" s="297"/>
      <c r="F33" s="345"/>
    </row>
    <row r="34" spans="1:6" ht="15">
      <c r="A34" s="281">
        <v>532113</v>
      </c>
      <c r="B34" s="281" t="s">
        <v>579</v>
      </c>
      <c r="C34" s="420">
        <v>0</v>
      </c>
      <c r="D34" s="346">
        <v>150</v>
      </c>
      <c r="E34" s="297"/>
      <c r="F34" s="345"/>
    </row>
    <row r="35" spans="1:5" ht="15">
      <c r="A35" s="343">
        <v>55111</v>
      </c>
      <c r="B35" s="311" t="s">
        <v>487</v>
      </c>
      <c r="C35" s="420">
        <v>355</v>
      </c>
      <c r="D35" s="352">
        <v>0</v>
      </c>
      <c r="E35" s="297"/>
    </row>
    <row r="36" spans="1:5" ht="15">
      <c r="A36" s="343">
        <v>55112</v>
      </c>
      <c r="B36" s="311" t="s">
        <v>488</v>
      </c>
      <c r="C36" s="420">
        <v>270</v>
      </c>
      <c r="D36" s="352">
        <v>0</v>
      </c>
      <c r="E36" s="297"/>
    </row>
    <row r="37" spans="1:5" ht="15">
      <c r="A37" s="343">
        <v>533123</v>
      </c>
      <c r="B37" s="311" t="s">
        <v>489</v>
      </c>
      <c r="C37" s="420">
        <v>567</v>
      </c>
      <c r="D37" s="352">
        <v>550</v>
      </c>
      <c r="E37" s="297"/>
    </row>
    <row r="38" spans="1:5" ht="35.25" customHeight="1">
      <c r="A38" s="343">
        <v>533113</v>
      </c>
      <c r="B38" s="355" t="s">
        <v>490</v>
      </c>
      <c r="C38" s="420">
        <v>316</v>
      </c>
      <c r="D38" s="352">
        <v>450</v>
      </c>
      <c r="E38" s="297"/>
    </row>
    <row r="39" spans="1:5" ht="15">
      <c r="A39" s="343">
        <v>533133</v>
      </c>
      <c r="B39" s="311" t="s">
        <v>491</v>
      </c>
      <c r="C39" s="420">
        <v>48</v>
      </c>
      <c r="D39" s="352">
        <v>40</v>
      </c>
      <c r="E39" s="297"/>
    </row>
    <row r="40" spans="1:5" ht="36.75" customHeight="1">
      <c r="A40" s="343">
        <v>533623</v>
      </c>
      <c r="B40" s="355" t="s">
        <v>492</v>
      </c>
      <c r="C40" s="427">
        <v>165</v>
      </c>
      <c r="D40" s="352">
        <v>120</v>
      </c>
      <c r="E40" s="297"/>
    </row>
    <row r="41" spans="1:5" ht="15">
      <c r="A41" s="343">
        <v>53343</v>
      </c>
      <c r="B41" s="311" t="s">
        <v>580</v>
      </c>
      <c r="C41" s="427">
        <v>120</v>
      </c>
      <c r="D41" s="352">
        <v>20</v>
      </c>
      <c r="E41" s="297"/>
    </row>
    <row r="42" spans="1:4" ht="15">
      <c r="A42" s="281">
        <v>533713</v>
      </c>
      <c r="B42" s="281" t="s">
        <v>582</v>
      </c>
      <c r="C42" s="420">
        <v>0</v>
      </c>
      <c r="D42" s="280">
        <v>70</v>
      </c>
    </row>
    <row r="43" spans="1:4" ht="15">
      <c r="A43" s="343"/>
      <c r="B43" s="311"/>
      <c r="C43" s="427"/>
      <c r="D43" s="350"/>
    </row>
    <row r="44" spans="1:5" ht="15">
      <c r="A44" s="357">
        <v>56319</v>
      </c>
      <c r="B44" s="310" t="s">
        <v>493</v>
      </c>
      <c r="C44" s="427">
        <v>250</v>
      </c>
      <c r="D44" s="346">
        <v>10</v>
      </c>
      <c r="E44" s="280"/>
    </row>
    <row r="45" spans="1:5" ht="15">
      <c r="A45" s="343">
        <v>561111</v>
      </c>
      <c r="B45" s="311" t="s">
        <v>494</v>
      </c>
      <c r="C45" s="428">
        <f>SUM(C28:C44)*0.27</f>
        <v>594.2700000000001</v>
      </c>
      <c r="D45" s="358">
        <v>483</v>
      </c>
      <c r="E45" s="287"/>
    </row>
    <row r="46" spans="4:5" ht="15">
      <c r="D46" s="346"/>
      <c r="E46" s="297"/>
    </row>
    <row r="47" spans="1:5" ht="15">
      <c r="A47" s="343">
        <v>5561</v>
      </c>
      <c r="B47" s="311" t="s">
        <v>581</v>
      </c>
      <c r="C47" s="427">
        <v>135</v>
      </c>
      <c r="D47" s="346">
        <v>400</v>
      </c>
      <c r="E47" s="297"/>
    </row>
    <row r="48" spans="1:4" ht="16.5" customHeight="1">
      <c r="A48" s="343">
        <v>57121</v>
      </c>
      <c r="B48" s="310" t="s">
        <v>495</v>
      </c>
      <c r="C48" s="427"/>
      <c r="D48" s="346"/>
    </row>
    <row r="49" spans="1:4" ht="15">
      <c r="A49" s="343"/>
      <c r="B49" s="310" t="s">
        <v>496</v>
      </c>
      <c r="C49" s="427">
        <v>27</v>
      </c>
      <c r="D49" s="442">
        <v>0</v>
      </c>
    </row>
    <row r="50" spans="1:4" ht="15">
      <c r="A50" s="359">
        <v>533723</v>
      </c>
      <c r="B50" s="310" t="s">
        <v>583</v>
      </c>
      <c r="C50" s="427">
        <v>187</v>
      </c>
      <c r="D50" s="442">
        <v>50</v>
      </c>
    </row>
    <row r="51" spans="1:4" ht="15">
      <c r="A51" s="357"/>
      <c r="B51" s="310"/>
      <c r="C51" s="427"/>
      <c r="D51" s="350"/>
    </row>
    <row r="52" spans="1:5" ht="15.75" thickBot="1">
      <c r="A52" s="539"/>
      <c r="B52" s="540"/>
      <c r="C52" s="540"/>
      <c r="D52" s="352"/>
      <c r="E52" s="280"/>
    </row>
    <row r="53" spans="1:8" ht="19.5" thickBot="1">
      <c r="A53" s="289">
        <v>841112</v>
      </c>
      <c r="B53" s="360" t="s">
        <v>437</v>
      </c>
      <c r="C53" s="445"/>
      <c r="D53" s="362"/>
      <c r="E53" s="361">
        <f>SUM(D8:D52)</f>
        <v>9681</v>
      </c>
      <c r="F53" s="541"/>
      <c r="G53" s="542"/>
      <c r="H53" s="542"/>
    </row>
    <row r="54" spans="1:8" s="297" customFormat="1" ht="19.5" thickBot="1">
      <c r="A54" s="363"/>
      <c r="B54" s="364"/>
      <c r="C54" s="445"/>
      <c r="D54" s="365"/>
      <c r="E54" s="366"/>
      <c r="F54" s="541"/>
      <c r="G54" s="542"/>
      <c r="H54" s="543"/>
    </row>
    <row r="55" spans="1:8" s="342" customFormat="1" ht="32.25" customHeight="1" thickBot="1">
      <c r="A55" s="367" t="s">
        <v>497</v>
      </c>
      <c r="B55" s="368" t="s">
        <v>498</v>
      </c>
      <c r="C55" s="446"/>
      <c r="D55" s="369"/>
      <c r="F55" s="541"/>
      <c r="G55" s="542"/>
      <c r="H55" s="543"/>
    </row>
    <row r="56" spans="1:8" ht="15">
      <c r="A56" s="343"/>
      <c r="B56" s="311"/>
      <c r="C56" s="427"/>
      <c r="D56" s="346"/>
      <c r="F56" s="541"/>
      <c r="G56" s="542"/>
      <c r="H56" s="543"/>
    </row>
    <row r="57" spans="1:8" ht="15.75" thickBot="1">
      <c r="A57" s="357">
        <v>37315</v>
      </c>
      <c r="B57" s="310" t="s">
        <v>584</v>
      </c>
      <c r="C57" s="447">
        <v>0</v>
      </c>
      <c r="D57" s="352">
        <v>0</v>
      </c>
      <c r="F57" s="541"/>
      <c r="G57" s="542"/>
      <c r="H57" s="543"/>
    </row>
    <row r="58" spans="1:8" ht="19.5" thickBot="1">
      <c r="A58" s="289" t="s">
        <v>497</v>
      </c>
      <c r="B58" s="360" t="s">
        <v>499</v>
      </c>
      <c r="C58" s="445"/>
      <c r="D58" s="362">
        <v>0</v>
      </c>
      <c r="E58" s="361"/>
      <c r="F58" s="541"/>
      <c r="G58" s="542"/>
      <c r="H58" s="543"/>
    </row>
    <row r="59" ht="15.75" thickBot="1">
      <c r="B59" s="304"/>
    </row>
    <row r="60" spans="1:7" s="342" customFormat="1" ht="19.5" thickBot="1">
      <c r="A60" s="339" t="s">
        <v>500</v>
      </c>
      <c r="B60" s="368" t="s">
        <v>501</v>
      </c>
      <c r="C60" s="446"/>
      <c r="D60" s="369"/>
      <c r="F60" s="324"/>
      <c r="G60" s="324"/>
    </row>
    <row r="61" spans="1:4" ht="15">
      <c r="A61" s="343"/>
      <c r="B61" s="311"/>
      <c r="C61" s="427"/>
      <c r="D61" s="346"/>
    </row>
    <row r="62" spans="1:7" s="371" customFormat="1" ht="15">
      <c r="A62" s="343">
        <v>55215</v>
      </c>
      <c r="B62" s="311" t="s">
        <v>502</v>
      </c>
      <c r="C62" s="427"/>
      <c r="D62" s="346"/>
      <c r="E62" s="281"/>
      <c r="F62" s="370"/>
      <c r="G62" s="370"/>
    </row>
    <row r="63" spans="1:5" ht="15">
      <c r="A63" s="343"/>
      <c r="B63" s="310"/>
      <c r="C63" s="427">
        <v>577</v>
      </c>
      <c r="D63" s="352">
        <v>600</v>
      </c>
      <c r="E63" s="297"/>
    </row>
    <row r="64" spans="1:4" ht="21" customHeight="1">
      <c r="A64" s="343"/>
      <c r="B64" s="311"/>
      <c r="C64" s="427"/>
      <c r="D64" s="346"/>
    </row>
    <row r="65" spans="1:5" ht="15.75" customHeight="1">
      <c r="A65" s="343">
        <v>55218</v>
      </c>
      <c r="B65" s="372" t="s">
        <v>503</v>
      </c>
      <c r="C65" s="427">
        <v>115</v>
      </c>
      <c r="D65" s="352">
        <v>150</v>
      </c>
      <c r="E65" s="287"/>
    </row>
    <row r="66" spans="1:4" ht="15">
      <c r="A66" s="343"/>
      <c r="B66" s="311"/>
      <c r="C66" s="427"/>
      <c r="D66" s="346"/>
    </row>
    <row r="67" spans="1:8" ht="24.75" customHeight="1">
      <c r="A67" s="343">
        <v>561111</v>
      </c>
      <c r="B67" s="310" t="s">
        <v>504</v>
      </c>
      <c r="C67" s="428">
        <f>SUM(C63:C66)*0.27</f>
        <v>186.84</v>
      </c>
      <c r="D67" s="358">
        <v>203</v>
      </c>
      <c r="F67" s="345"/>
      <c r="G67" s="373"/>
      <c r="H67" s="374"/>
    </row>
    <row r="68" spans="1:4" ht="32.25" customHeight="1" thickBot="1">
      <c r="A68" s="343"/>
      <c r="B68" s="311"/>
      <c r="C68" s="427"/>
      <c r="D68" s="346"/>
    </row>
    <row r="69" spans="1:5" ht="19.5" thickBot="1">
      <c r="A69" s="289">
        <v>841402</v>
      </c>
      <c r="B69" s="360" t="s">
        <v>499</v>
      </c>
      <c r="C69" s="445"/>
      <c r="D69" s="362"/>
      <c r="E69" s="362">
        <f>SUM(D63:D67)</f>
        <v>953</v>
      </c>
    </row>
    <row r="70" ht="15.75" thickBot="1">
      <c r="D70" s="346"/>
    </row>
    <row r="71" spans="1:7" s="342" customFormat="1" ht="19.5" thickBot="1">
      <c r="A71" s="339">
        <v>66020</v>
      </c>
      <c r="B71" s="340" t="s">
        <v>505</v>
      </c>
      <c r="C71" s="443"/>
      <c r="D71" s="341"/>
      <c r="F71" s="324"/>
      <c r="G71" s="324"/>
    </row>
    <row r="72" spans="1:7" s="371" customFormat="1" ht="18.75">
      <c r="A72" s="544">
        <v>5506083</v>
      </c>
      <c r="B72" s="307" t="s">
        <v>506</v>
      </c>
      <c r="C72" s="448"/>
      <c r="D72" s="375"/>
      <c r="E72" s="297"/>
      <c r="F72" s="370"/>
      <c r="G72" s="370"/>
    </row>
    <row r="73" spans="1:7" s="371" customFormat="1" ht="30">
      <c r="A73" s="545"/>
      <c r="B73" s="310" t="s">
        <v>606</v>
      </c>
      <c r="C73" s="427">
        <v>190</v>
      </c>
      <c r="D73" s="376">
        <v>50</v>
      </c>
      <c r="E73" s="287"/>
      <c r="F73" s="370"/>
      <c r="G73" s="370"/>
    </row>
    <row r="74" spans="1:7" s="371" customFormat="1" ht="31.5" customHeight="1">
      <c r="A74" s="343"/>
      <c r="B74" s="310" t="s">
        <v>607</v>
      </c>
      <c r="C74" s="427">
        <v>134</v>
      </c>
      <c r="D74" s="376">
        <v>205</v>
      </c>
      <c r="E74" s="287"/>
      <c r="F74" s="370"/>
      <c r="G74" s="370"/>
    </row>
    <row r="75" spans="1:7" s="371" customFormat="1" ht="15.75" thickBot="1">
      <c r="A75" s="343"/>
      <c r="B75" s="310" t="s">
        <v>558</v>
      </c>
      <c r="C75" s="427">
        <v>150</v>
      </c>
      <c r="D75" s="376">
        <v>0</v>
      </c>
      <c r="E75" s="287"/>
      <c r="F75" s="370"/>
      <c r="G75" s="370"/>
    </row>
    <row r="76" spans="1:5" ht="19.5" thickBot="1">
      <c r="A76" s="289">
        <v>66020</v>
      </c>
      <c r="B76" s="360" t="s">
        <v>507</v>
      </c>
      <c r="C76" s="445"/>
      <c r="D76" s="362"/>
      <c r="E76" s="362">
        <f>SUM(D73:D75)</f>
        <v>255</v>
      </c>
    </row>
    <row r="77" spans="1:7" s="371" customFormat="1" ht="19.5" thickBot="1">
      <c r="A77" s="377"/>
      <c r="B77" s="378"/>
      <c r="C77" s="445"/>
      <c r="D77" s="379"/>
      <c r="E77" s="380"/>
      <c r="F77" s="370"/>
      <c r="G77" s="370"/>
    </row>
    <row r="78" spans="1:4" ht="19.5" thickBot="1">
      <c r="A78" s="339">
        <v>66020</v>
      </c>
      <c r="B78" s="340" t="s">
        <v>508</v>
      </c>
      <c r="C78" s="443"/>
      <c r="D78" s="341"/>
    </row>
    <row r="79" spans="1:4" ht="15">
      <c r="A79" s="347" t="s">
        <v>483</v>
      </c>
      <c r="B79" s="348"/>
      <c r="C79" s="427"/>
      <c r="D79" s="349"/>
    </row>
    <row r="80" spans="1:4" ht="19.5" customHeight="1">
      <c r="A80" s="381"/>
      <c r="B80" s="382"/>
      <c r="C80" s="427"/>
      <c r="D80" s="346"/>
    </row>
    <row r="81" spans="1:5" ht="19.5" customHeight="1">
      <c r="A81" s="357">
        <v>531233</v>
      </c>
      <c r="B81" s="307" t="s">
        <v>509</v>
      </c>
      <c r="C81" s="427">
        <v>215</v>
      </c>
      <c r="D81" s="352">
        <v>250</v>
      </c>
      <c r="E81" s="297"/>
    </row>
    <row r="82" spans="1:5" ht="15">
      <c r="A82" s="343">
        <v>531263</v>
      </c>
      <c r="B82" s="310" t="s">
        <v>510</v>
      </c>
      <c r="C82" s="427">
        <v>221</v>
      </c>
      <c r="D82" s="352">
        <v>50</v>
      </c>
      <c r="E82" s="297"/>
    </row>
    <row r="83" spans="1:5" ht="15">
      <c r="A83" s="343">
        <v>533113</v>
      </c>
      <c r="B83" s="310" t="s">
        <v>586</v>
      </c>
      <c r="C83" s="427"/>
      <c r="D83" s="352">
        <v>5</v>
      </c>
      <c r="E83" s="297"/>
    </row>
    <row r="84" spans="1:5" ht="15">
      <c r="A84" s="384">
        <v>533133</v>
      </c>
      <c r="B84" s="308" t="s">
        <v>585</v>
      </c>
      <c r="C84" s="427">
        <v>145</v>
      </c>
      <c r="D84" s="352">
        <v>60</v>
      </c>
      <c r="E84" s="297"/>
    </row>
    <row r="85" spans="1:5" ht="30">
      <c r="A85" s="384">
        <v>533343</v>
      </c>
      <c r="B85" s="308" t="s">
        <v>587</v>
      </c>
      <c r="C85" s="427">
        <v>120</v>
      </c>
      <c r="D85" s="352">
        <v>50</v>
      </c>
      <c r="E85" s="307"/>
    </row>
    <row r="86" spans="1:5" ht="15">
      <c r="A86" s="384">
        <v>53373</v>
      </c>
      <c r="B86" s="372" t="s">
        <v>588</v>
      </c>
      <c r="C86" s="427">
        <v>1509</v>
      </c>
      <c r="D86" s="352">
        <v>50</v>
      </c>
      <c r="E86" s="287"/>
    </row>
    <row r="87" spans="1:4" ht="15">
      <c r="A87" s="281">
        <v>533793</v>
      </c>
      <c r="B87" s="281" t="s">
        <v>589</v>
      </c>
      <c r="D87" s="346">
        <v>50</v>
      </c>
    </row>
    <row r="88" spans="1:5" ht="15">
      <c r="A88" s="384">
        <v>53513</v>
      </c>
      <c r="B88" s="310" t="s">
        <v>511</v>
      </c>
      <c r="C88" s="427">
        <f>SUM(C81:C87)*0.27</f>
        <v>596.7</v>
      </c>
      <c r="D88" s="352">
        <v>150</v>
      </c>
      <c r="E88" s="382"/>
    </row>
    <row r="89" spans="1:5" ht="15">
      <c r="A89" s="384"/>
      <c r="B89" s="310"/>
      <c r="C89" s="427"/>
      <c r="D89" s="352"/>
      <c r="E89" s="382"/>
    </row>
    <row r="90" spans="1:5" ht="15.75" thickBot="1">
      <c r="A90" s="384"/>
      <c r="B90" s="311"/>
      <c r="C90" s="427"/>
      <c r="D90" s="346"/>
      <c r="E90" s="382"/>
    </row>
    <row r="91" spans="1:5" ht="19.5" thickBot="1">
      <c r="A91" s="289">
        <v>66020</v>
      </c>
      <c r="B91" s="360" t="s">
        <v>507</v>
      </c>
      <c r="C91" s="445"/>
      <c r="D91" s="362"/>
      <c r="E91" s="362">
        <f>SUM(D81:D90)</f>
        <v>665</v>
      </c>
    </row>
    <row r="92" spans="1:5" ht="15">
      <c r="A92" s="384"/>
      <c r="B92" s="311"/>
      <c r="C92" s="427"/>
      <c r="D92" s="346"/>
      <c r="E92" s="382"/>
    </row>
    <row r="93" ht="18" customHeight="1" thickBot="1">
      <c r="D93" s="346"/>
    </row>
    <row r="94" spans="1:7" s="342" customFormat="1" ht="19.5" thickBot="1">
      <c r="A94" s="339">
        <v>882111</v>
      </c>
      <c r="B94" s="340" t="s">
        <v>512</v>
      </c>
      <c r="C94" s="443"/>
      <c r="D94" s="341"/>
      <c r="F94" s="324"/>
      <c r="G94" s="324"/>
    </row>
    <row r="95" spans="1:4" ht="15">
      <c r="A95" s="343"/>
      <c r="B95" s="311"/>
      <c r="C95" s="427"/>
      <c r="D95" s="346"/>
    </row>
    <row r="96" spans="1:5" ht="15">
      <c r="A96" s="343"/>
      <c r="B96" s="308" t="s">
        <v>552</v>
      </c>
      <c r="C96" s="447">
        <v>2736</v>
      </c>
      <c r="D96" s="442">
        <v>0</v>
      </c>
      <c r="E96" s="297"/>
    </row>
    <row r="97" spans="1:5" ht="15.75" thickBot="1">
      <c r="A97" s="343"/>
      <c r="B97" s="310"/>
      <c r="C97" s="427"/>
      <c r="D97" s="352"/>
      <c r="E97" s="297"/>
    </row>
    <row r="98" spans="1:5" ht="19.5" thickBot="1">
      <c r="A98" s="289">
        <v>882111</v>
      </c>
      <c r="B98" s="360" t="s">
        <v>437</v>
      </c>
      <c r="C98" s="445"/>
      <c r="D98" s="362"/>
      <c r="E98" s="362">
        <f>SUM(D95:D97)</f>
        <v>0</v>
      </c>
    </row>
    <row r="99" ht="15.75" thickBot="1">
      <c r="D99" s="346"/>
    </row>
    <row r="100" spans="1:7" s="342" customFormat="1" ht="19.5" thickBot="1">
      <c r="A100" s="339">
        <v>882113</v>
      </c>
      <c r="B100" s="340" t="s">
        <v>513</v>
      </c>
      <c r="C100" s="443"/>
      <c r="D100" s="341"/>
      <c r="F100" s="324"/>
      <c r="G100" s="324"/>
    </row>
    <row r="101" spans="1:5" ht="15.75" thickBot="1">
      <c r="A101" s="343">
        <v>5832141</v>
      </c>
      <c r="B101" s="308" t="s">
        <v>514</v>
      </c>
      <c r="C101" s="427">
        <v>464</v>
      </c>
      <c r="D101" s="442">
        <v>0</v>
      </c>
      <c r="E101" s="297"/>
    </row>
    <row r="102" spans="1:5" ht="19.5" thickBot="1">
      <c r="A102" s="289"/>
      <c r="B102" s="360" t="s">
        <v>437</v>
      </c>
      <c r="C102" s="445"/>
      <c r="D102" s="362"/>
      <c r="E102" s="362">
        <f>SUM(D101)</f>
        <v>0</v>
      </c>
    </row>
    <row r="103" spans="1:7" s="297" customFormat="1" ht="18.75">
      <c r="A103" s="385"/>
      <c r="B103" s="385"/>
      <c r="C103" s="449"/>
      <c r="D103" s="386"/>
      <c r="E103" s="366"/>
      <c r="F103" s="287"/>
      <c r="G103" s="287"/>
    </row>
    <row r="104" spans="1:7" s="297" customFormat="1" ht="18.75">
      <c r="A104" s="546" t="s">
        <v>515</v>
      </c>
      <c r="B104" s="546"/>
      <c r="C104" s="449"/>
      <c r="D104" s="386"/>
      <c r="E104" s="366"/>
      <c r="F104" s="287"/>
      <c r="G104" s="287"/>
    </row>
    <row r="105" ht="15.75" thickBot="1">
      <c r="D105" s="346"/>
    </row>
    <row r="106" spans="1:7" s="342" customFormat="1" ht="19.5" thickBot="1">
      <c r="A106" s="339">
        <v>104051</v>
      </c>
      <c r="B106" s="340" t="s">
        <v>444</v>
      </c>
      <c r="C106" s="443"/>
      <c r="D106" s="341"/>
      <c r="F106" s="324"/>
      <c r="G106" s="324"/>
    </row>
    <row r="107" spans="1:5" ht="15">
      <c r="A107" s="343">
        <v>54293</v>
      </c>
      <c r="B107" s="308" t="s">
        <v>516</v>
      </c>
      <c r="C107" s="427">
        <v>197</v>
      </c>
      <c r="D107" s="442">
        <v>244</v>
      </c>
      <c r="E107" s="297"/>
    </row>
    <row r="108" spans="1:5" ht="15">
      <c r="A108" s="343"/>
      <c r="B108" s="387" t="s">
        <v>553</v>
      </c>
      <c r="C108" s="427"/>
      <c r="D108" s="442"/>
      <c r="E108" s="297"/>
    </row>
    <row r="109" spans="1:5" ht="15">
      <c r="A109" s="343">
        <v>54293</v>
      </c>
      <c r="B109" s="308" t="s">
        <v>590</v>
      </c>
      <c r="C109" s="427"/>
      <c r="D109" s="442">
        <v>120</v>
      </c>
      <c r="E109" s="297"/>
    </row>
    <row r="110" spans="1:4" ht="15.75" thickBot="1">
      <c r="A110" s="343"/>
      <c r="C110" s="427"/>
      <c r="D110" s="352"/>
    </row>
    <row r="111" spans="1:5" ht="19.5" thickBot="1">
      <c r="A111" s="289">
        <v>104051</v>
      </c>
      <c r="B111" s="360" t="s">
        <v>437</v>
      </c>
      <c r="C111" s="445"/>
      <c r="D111" s="362"/>
      <c r="E111" s="362">
        <f>SUM(D107,D109)</f>
        <v>364</v>
      </c>
    </row>
    <row r="112" ht="15.75" thickBot="1">
      <c r="D112" s="352"/>
    </row>
    <row r="113" spans="1:7" s="342" customFormat="1" ht="19.5" thickBot="1">
      <c r="A113" s="339">
        <v>107060</v>
      </c>
      <c r="B113" s="340" t="s">
        <v>517</v>
      </c>
      <c r="C113" s="443"/>
      <c r="D113" s="341"/>
      <c r="F113" s="324"/>
      <c r="G113" s="324"/>
    </row>
    <row r="114" spans="1:5" ht="15">
      <c r="A114" s="343">
        <v>54833</v>
      </c>
      <c r="B114" s="310" t="s">
        <v>518</v>
      </c>
      <c r="C114" s="427">
        <v>10</v>
      </c>
      <c r="D114" s="442">
        <v>670</v>
      </c>
      <c r="E114" s="297"/>
    </row>
    <row r="115" spans="1:5" ht="30">
      <c r="A115" s="388">
        <v>54833</v>
      </c>
      <c r="B115" s="308" t="s">
        <v>519</v>
      </c>
      <c r="C115" s="427">
        <v>30</v>
      </c>
      <c r="D115" s="442">
        <v>60</v>
      </c>
      <c r="E115" s="389"/>
    </row>
    <row r="116" spans="1:5" ht="30.75" thickBot="1">
      <c r="A116" s="357">
        <v>5831123</v>
      </c>
      <c r="B116" s="310" t="s">
        <v>521</v>
      </c>
      <c r="C116" s="427">
        <v>330</v>
      </c>
      <c r="D116" s="442">
        <v>1470</v>
      </c>
      <c r="E116" s="297"/>
    </row>
    <row r="117" spans="1:5" ht="19.5" thickBot="1">
      <c r="A117" s="289">
        <v>107060</v>
      </c>
      <c r="B117" s="360" t="s">
        <v>437</v>
      </c>
      <c r="C117" s="445"/>
      <c r="D117" s="362"/>
      <c r="E117" s="362">
        <f>SUM(D114:D116)</f>
        <v>2200</v>
      </c>
    </row>
    <row r="118" spans="1:5" ht="15.75" thickBot="1">
      <c r="A118" s="388"/>
      <c r="B118" s="308"/>
      <c r="C118" s="427"/>
      <c r="D118" s="442"/>
      <c r="E118" s="389"/>
    </row>
    <row r="119" spans="1:7" s="342" customFormat="1" ht="19.5" thickBot="1">
      <c r="A119" s="339">
        <v>103010</v>
      </c>
      <c r="B119" s="340" t="s">
        <v>520</v>
      </c>
      <c r="C119" s="443"/>
      <c r="D119" s="341"/>
      <c r="F119" s="324"/>
      <c r="G119" s="324"/>
    </row>
    <row r="120" spans="1:5" ht="15">
      <c r="A120" s="357">
        <v>5832172</v>
      </c>
      <c r="B120" s="308" t="s">
        <v>554</v>
      </c>
      <c r="C120" s="427">
        <v>150</v>
      </c>
      <c r="D120" s="442">
        <v>150</v>
      </c>
      <c r="E120" s="297"/>
    </row>
    <row r="121" spans="1:4" ht="15.75" thickBot="1">
      <c r="A121" s="343"/>
      <c r="B121" s="344"/>
      <c r="C121" s="427"/>
      <c r="D121" s="352"/>
    </row>
    <row r="122" spans="1:5" ht="19.5" thickBot="1">
      <c r="A122" s="289">
        <v>103010</v>
      </c>
      <c r="B122" s="360" t="s">
        <v>437</v>
      </c>
      <c r="C122" s="445"/>
      <c r="D122" s="362"/>
      <c r="E122" s="362">
        <f>SUM(D120)</f>
        <v>150</v>
      </c>
    </row>
    <row r="123" ht="15.75" thickBot="1">
      <c r="D123" s="352"/>
    </row>
    <row r="124" spans="1:7" s="371" customFormat="1" ht="19.5" thickBot="1">
      <c r="A124" s="377"/>
      <c r="B124" s="378"/>
      <c r="C124" s="446"/>
      <c r="D124" s="390"/>
      <c r="E124" s="383"/>
      <c r="F124" s="370"/>
      <c r="G124" s="370"/>
    </row>
    <row r="125" spans="1:7" s="342" customFormat="1" ht="19.5" thickBot="1">
      <c r="A125" s="339">
        <v>107055</v>
      </c>
      <c r="B125" s="340" t="s">
        <v>429</v>
      </c>
      <c r="C125" s="443"/>
      <c r="D125" s="341"/>
      <c r="F125" s="324"/>
      <c r="G125" s="324"/>
    </row>
    <row r="126" spans="1:4" ht="15">
      <c r="A126" s="343"/>
      <c r="B126" s="344"/>
      <c r="C126" s="427"/>
      <c r="D126" s="346"/>
    </row>
    <row r="127" spans="1:4" ht="15">
      <c r="A127" s="347" t="s">
        <v>474</v>
      </c>
      <c r="B127" s="348"/>
      <c r="C127" s="427"/>
      <c r="D127" s="350"/>
    </row>
    <row r="128" spans="1:4" ht="15">
      <c r="A128" s="343">
        <v>5110113</v>
      </c>
      <c r="B128" s="391" t="s">
        <v>522</v>
      </c>
      <c r="C128" s="427"/>
      <c r="D128" s="346"/>
    </row>
    <row r="129" spans="1:4" ht="15">
      <c r="A129" s="343"/>
      <c r="B129" s="310" t="s">
        <v>555</v>
      </c>
      <c r="C129" s="427">
        <v>1814</v>
      </c>
      <c r="D129" s="442">
        <v>1978</v>
      </c>
    </row>
    <row r="130" spans="1:8" s="280" customFormat="1" ht="15">
      <c r="A130" s="347" t="s">
        <v>476</v>
      </c>
      <c r="B130" s="348"/>
      <c r="C130" s="427">
        <v>0</v>
      </c>
      <c r="D130" s="350"/>
      <c r="E130" s="281"/>
      <c r="H130" s="281"/>
    </row>
    <row r="131" spans="1:8" s="280" customFormat="1" ht="15">
      <c r="A131" s="343">
        <v>51219</v>
      </c>
      <c r="B131" s="392" t="s">
        <v>591</v>
      </c>
      <c r="C131" s="450">
        <v>163</v>
      </c>
      <c r="D131" s="442">
        <v>0</v>
      </c>
      <c r="E131" s="281"/>
      <c r="H131" s="281"/>
    </row>
    <row r="132" spans="1:8" s="280" customFormat="1" ht="15" hidden="1">
      <c r="A132" s="343"/>
      <c r="B132" s="281"/>
      <c r="C132" s="420"/>
      <c r="D132" s="346"/>
      <c r="E132" s="281"/>
      <c r="H132" s="281"/>
    </row>
    <row r="133" spans="1:8" s="280" customFormat="1" ht="15">
      <c r="A133" s="343"/>
      <c r="B133" s="307" t="s">
        <v>477</v>
      </c>
      <c r="C133" s="427"/>
      <c r="D133" s="352"/>
      <c r="E133" s="281"/>
      <c r="H133" s="281"/>
    </row>
    <row r="134" spans="1:8" s="280" customFormat="1" ht="15">
      <c r="A134" s="343">
        <v>5110723</v>
      </c>
      <c r="B134" s="307" t="s">
        <v>523</v>
      </c>
      <c r="C134" s="427">
        <v>140</v>
      </c>
      <c r="D134" s="442">
        <v>147</v>
      </c>
      <c r="E134" s="281"/>
      <c r="H134" s="281"/>
    </row>
    <row r="135" spans="1:8" s="280" customFormat="1" ht="15">
      <c r="A135" s="343"/>
      <c r="B135" s="311"/>
      <c r="C135" s="427"/>
      <c r="D135" s="346"/>
      <c r="E135" s="281"/>
      <c r="H135" s="281"/>
    </row>
    <row r="136" spans="1:8" s="280" customFormat="1" ht="15">
      <c r="A136" s="347" t="s">
        <v>480</v>
      </c>
      <c r="B136" s="348"/>
      <c r="C136" s="427"/>
      <c r="D136" s="350"/>
      <c r="E136" s="281"/>
      <c r="H136" s="281"/>
    </row>
    <row r="137" spans="1:8" s="280" customFormat="1" ht="15">
      <c r="A137" s="343"/>
      <c r="B137" s="344"/>
      <c r="C137" s="427"/>
      <c r="D137" s="346"/>
      <c r="E137" s="281"/>
      <c r="H137" s="281"/>
    </row>
    <row r="138" spans="1:8" s="280" customFormat="1" ht="15">
      <c r="A138" s="343">
        <v>5213</v>
      </c>
      <c r="B138" s="310" t="s">
        <v>524</v>
      </c>
      <c r="C138" s="427"/>
      <c r="D138" s="346"/>
      <c r="E138" s="281"/>
      <c r="H138" s="281"/>
    </row>
    <row r="139" spans="1:8" s="280" customFormat="1" ht="15">
      <c r="A139" s="343"/>
      <c r="B139" s="308"/>
      <c r="C139" s="427">
        <v>534</v>
      </c>
      <c r="D139" s="442">
        <v>643</v>
      </c>
      <c r="E139" s="281"/>
      <c r="H139" s="281"/>
    </row>
    <row r="140" spans="1:8" s="280" customFormat="1" ht="15">
      <c r="A140" s="343">
        <v>5243</v>
      </c>
      <c r="B140" s="310" t="s">
        <v>482</v>
      </c>
      <c r="C140" s="427">
        <v>23</v>
      </c>
      <c r="D140" s="442">
        <v>25</v>
      </c>
      <c r="E140" s="281"/>
      <c r="H140" s="281"/>
    </row>
    <row r="141" spans="1:8" s="280" customFormat="1" ht="15">
      <c r="A141" s="343"/>
      <c r="B141" s="310"/>
      <c r="C141" s="427"/>
      <c r="D141" s="393"/>
      <c r="H141" s="281"/>
    </row>
    <row r="142" spans="1:8" s="280" customFormat="1" ht="15">
      <c r="A142" s="347" t="s">
        <v>483</v>
      </c>
      <c r="B142" s="348"/>
      <c r="C142" s="427"/>
      <c r="D142" s="350"/>
      <c r="E142" s="281"/>
      <c r="H142" s="281"/>
    </row>
    <row r="143" spans="1:8" s="280" customFormat="1" ht="21.75" customHeight="1">
      <c r="A143" s="281">
        <v>521233</v>
      </c>
      <c r="B143" s="308" t="s">
        <v>525</v>
      </c>
      <c r="C143" s="427">
        <v>292</v>
      </c>
      <c r="D143" s="442">
        <v>250</v>
      </c>
      <c r="E143" s="297"/>
      <c r="H143" s="281"/>
    </row>
    <row r="144" spans="1:8" s="280" customFormat="1" ht="22.5" customHeight="1">
      <c r="A144" s="343">
        <v>531263</v>
      </c>
      <c r="B144" s="308" t="s">
        <v>593</v>
      </c>
      <c r="C144" s="427">
        <v>33</v>
      </c>
      <c r="D144" s="442">
        <v>50</v>
      </c>
      <c r="E144" s="297"/>
      <c r="H144" s="281"/>
    </row>
    <row r="145" spans="1:8" s="280" customFormat="1" ht="15">
      <c r="A145" s="343">
        <v>53343</v>
      </c>
      <c r="B145" s="308" t="s">
        <v>592</v>
      </c>
      <c r="C145" s="427">
        <v>180</v>
      </c>
      <c r="D145" s="442">
        <v>50</v>
      </c>
      <c r="E145" s="297"/>
      <c r="H145" s="281"/>
    </row>
    <row r="146" spans="1:5" ht="15">
      <c r="A146" s="343">
        <v>57129</v>
      </c>
      <c r="B146" s="308" t="s">
        <v>594</v>
      </c>
      <c r="C146" s="427">
        <v>132</v>
      </c>
      <c r="D146" s="442">
        <v>50</v>
      </c>
      <c r="E146" s="297"/>
    </row>
    <row r="147" spans="1:5" ht="15.75" thickBot="1">
      <c r="A147" s="343">
        <v>561111</v>
      </c>
      <c r="B147" s="308" t="s">
        <v>526</v>
      </c>
      <c r="C147" s="427">
        <v>550</v>
      </c>
      <c r="D147" s="442">
        <v>108</v>
      </c>
      <c r="E147" s="280"/>
    </row>
    <row r="148" spans="1:5" ht="19.5" thickBot="1">
      <c r="A148" s="289">
        <v>107055</v>
      </c>
      <c r="B148" s="360" t="s">
        <v>437</v>
      </c>
      <c r="C148" s="445"/>
      <c r="D148" s="362"/>
      <c r="E148" s="362">
        <f>SUM(D129:D147)</f>
        <v>3301</v>
      </c>
    </row>
    <row r="149" spans="1:7" s="371" customFormat="1" ht="19.5" thickBot="1">
      <c r="A149" s="377"/>
      <c r="B149" s="378"/>
      <c r="C149" s="446"/>
      <c r="D149" s="390"/>
      <c r="E149" s="383"/>
      <c r="F149" s="370"/>
      <c r="G149" s="370"/>
    </row>
    <row r="150" spans="1:4" ht="19.5" thickBot="1">
      <c r="A150" s="394"/>
      <c r="B150" s="395" t="s">
        <v>566</v>
      </c>
      <c r="C150" s="443"/>
      <c r="D150" s="396"/>
    </row>
    <row r="151" spans="1:4" ht="15">
      <c r="A151" s="343"/>
      <c r="B151" s="344"/>
      <c r="C151" s="427"/>
      <c r="D151" s="346"/>
    </row>
    <row r="152" spans="1:4" ht="15">
      <c r="A152" s="347" t="s">
        <v>474</v>
      </c>
      <c r="B152" s="348"/>
      <c r="C152" s="427"/>
      <c r="D152" s="350"/>
    </row>
    <row r="153" spans="2:4" ht="15">
      <c r="B153" s="308" t="s">
        <v>567</v>
      </c>
      <c r="C153" s="451"/>
      <c r="D153" s="352"/>
    </row>
    <row r="154" spans="2:4" ht="15">
      <c r="B154" s="308"/>
      <c r="C154" s="451">
        <v>11819</v>
      </c>
      <c r="D154" s="442">
        <v>2850</v>
      </c>
    </row>
    <row r="155" spans="1:4" ht="15">
      <c r="A155" s="343"/>
      <c r="B155" s="311"/>
      <c r="C155" s="427"/>
      <c r="D155" s="346"/>
    </row>
    <row r="156" spans="1:4" ht="15">
      <c r="A156" s="347" t="s">
        <v>480</v>
      </c>
      <c r="B156" s="348"/>
      <c r="C156" s="427"/>
      <c r="D156" s="350"/>
    </row>
    <row r="157" spans="1:4" ht="15">
      <c r="A157" s="343"/>
      <c r="B157" s="344"/>
      <c r="C157" s="427"/>
      <c r="D157" s="346"/>
    </row>
    <row r="158" spans="1:5" ht="15">
      <c r="A158" s="343"/>
      <c r="B158" s="308" t="s">
        <v>568</v>
      </c>
      <c r="C158" s="427"/>
      <c r="D158" s="352"/>
      <c r="E158" s="280"/>
    </row>
    <row r="159" spans="1:4" ht="15">
      <c r="A159" s="343"/>
      <c r="B159" s="308"/>
      <c r="C159" s="427">
        <v>1596</v>
      </c>
      <c r="D159" s="442">
        <v>385</v>
      </c>
    </row>
    <row r="160" spans="1:4" ht="15">
      <c r="A160" s="343"/>
      <c r="B160" s="308"/>
      <c r="C160" s="427"/>
      <c r="D160" s="352"/>
    </row>
    <row r="161" spans="1:4" ht="15">
      <c r="A161" s="397" t="s">
        <v>527</v>
      </c>
      <c r="B161" s="348"/>
      <c r="C161" s="427"/>
      <c r="D161" s="350"/>
    </row>
    <row r="162" spans="1:7" s="297" customFormat="1" ht="15">
      <c r="A162" s="357"/>
      <c r="B162" s="307"/>
      <c r="C162" s="427"/>
      <c r="D162" s="352"/>
      <c r="F162" s="287"/>
      <c r="G162" s="287"/>
    </row>
    <row r="163" spans="1:5" ht="15">
      <c r="A163" s="343"/>
      <c r="B163" s="308" t="s">
        <v>528</v>
      </c>
      <c r="C163" s="427">
        <v>0</v>
      </c>
      <c r="D163" s="442">
        <v>0</v>
      </c>
      <c r="E163" s="280"/>
    </row>
    <row r="164" spans="1:4" ht="15.75" thickBot="1">
      <c r="A164" s="343"/>
      <c r="B164" s="310"/>
      <c r="C164" s="427"/>
      <c r="D164" s="346"/>
    </row>
    <row r="165" spans="1:5" ht="19.5" thickBot="1">
      <c r="A165" s="289"/>
      <c r="B165" s="360" t="s">
        <v>437</v>
      </c>
      <c r="C165" s="445"/>
      <c r="D165" s="362"/>
      <c r="E165" s="362">
        <f>SUM(D154:D163)</f>
        <v>3235</v>
      </c>
    </row>
    <row r="166" ht="15">
      <c r="D166" s="346"/>
    </row>
    <row r="167" ht="15.75" thickBot="1">
      <c r="D167" s="346"/>
    </row>
    <row r="168" spans="1:4" ht="19.5" thickBot="1">
      <c r="A168" s="394"/>
      <c r="B168" s="395" t="s">
        <v>595</v>
      </c>
      <c r="C168" s="443"/>
      <c r="D168" s="396"/>
    </row>
    <row r="169" spans="1:4" ht="15">
      <c r="A169" s="343"/>
      <c r="B169" s="344"/>
      <c r="C169" s="427"/>
      <c r="D169" s="346"/>
    </row>
    <row r="170" spans="1:4" ht="15">
      <c r="A170" s="347" t="s">
        <v>474</v>
      </c>
      <c r="B170" s="348"/>
      <c r="C170" s="427"/>
      <c r="D170" s="350"/>
    </row>
    <row r="171" spans="1:4" ht="15">
      <c r="A171" s="343"/>
      <c r="B171" s="391"/>
      <c r="C171" s="427"/>
      <c r="D171" s="346"/>
    </row>
    <row r="172" spans="2:4" ht="15">
      <c r="B172" s="308" t="s">
        <v>550</v>
      </c>
      <c r="C172" s="427"/>
      <c r="D172" s="442">
        <v>6448</v>
      </c>
    </row>
    <row r="173" spans="2:4" ht="15">
      <c r="B173" s="308" t="s">
        <v>596</v>
      </c>
      <c r="C173" s="427"/>
      <c r="D173" s="442">
        <v>5727</v>
      </c>
    </row>
    <row r="174" spans="1:4" ht="24" customHeight="1">
      <c r="A174" s="343"/>
      <c r="B174" s="354"/>
      <c r="C174" s="428"/>
      <c r="D174" s="398"/>
    </row>
    <row r="175" spans="1:4" ht="15">
      <c r="A175" s="347" t="s">
        <v>480</v>
      </c>
      <c r="B175" s="348"/>
      <c r="C175" s="427"/>
      <c r="D175" s="350"/>
    </row>
    <row r="176" spans="1:4" ht="15">
      <c r="A176" s="343"/>
      <c r="B176" s="344"/>
      <c r="C176" s="427"/>
      <c r="D176" s="346"/>
    </row>
    <row r="177" spans="1:5" ht="15">
      <c r="A177" s="343"/>
      <c r="B177" s="308" t="s">
        <v>529</v>
      </c>
      <c r="C177" s="427"/>
      <c r="D177" s="442">
        <v>1450</v>
      </c>
      <c r="E177" s="280"/>
    </row>
    <row r="178" spans="1:4" ht="15">
      <c r="A178" s="343"/>
      <c r="B178" s="310"/>
      <c r="C178" s="427"/>
      <c r="D178" s="346"/>
    </row>
    <row r="179" spans="1:4" ht="15">
      <c r="A179" s="347" t="s">
        <v>483</v>
      </c>
      <c r="B179" s="348"/>
      <c r="C179" s="427"/>
      <c r="D179" s="350"/>
    </row>
    <row r="180" spans="1:7" s="297" customFormat="1" ht="15">
      <c r="A180" s="307"/>
      <c r="B180" s="307"/>
      <c r="C180" s="427"/>
      <c r="D180" s="352"/>
      <c r="F180" s="287"/>
      <c r="G180" s="287"/>
    </row>
    <row r="181" spans="1:4" ht="15.75" thickBot="1">
      <c r="A181" s="399"/>
      <c r="B181" s="308" t="s">
        <v>556</v>
      </c>
      <c r="C181" s="427"/>
      <c r="D181" s="442">
        <v>5571</v>
      </c>
    </row>
    <row r="182" spans="1:5" ht="19.5" thickBot="1">
      <c r="A182" s="289"/>
      <c r="B182" s="360" t="s">
        <v>437</v>
      </c>
      <c r="C182" s="445"/>
      <c r="D182" s="362"/>
      <c r="E182" s="362">
        <f>SUM(D170:D181)</f>
        <v>19196</v>
      </c>
    </row>
    <row r="183" ht="15">
      <c r="D183" s="346"/>
    </row>
    <row r="184" ht="15.75" thickBot="1">
      <c r="D184" s="346"/>
    </row>
    <row r="185" spans="1:4" ht="19.5" thickBot="1">
      <c r="A185" s="394"/>
      <c r="B185" s="395" t="s">
        <v>530</v>
      </c>
      <c r="C185" s="443"/>
      <c r="D185" s="396"/>
    </row>
    <row r="186" spans="1:4" ht="15">
      <c r="A186" s="343"/>
      <c r="B186" s="344"/>
      <c r="C186" s="427"/>
      <c r="D186" s="346"/>
    </row>
    <row r="187" spans="1:4" ht="15">
      <c r="A187" s="347" t="s">
        <v>483</v>
      </c>
      <c r="B187" s="348"/>
      <c r="C187" s="427"/>
      <c r="D187" s="350"/>
    </row>
    <row r="188" spans="1:5" ht="15">
      <c r="A188" s="357">
        <v>54411</v>
      </c>
      <c r="B188" s="307" t="s">
        <v>565</v>
      </c>
      <c r="C188" s="427">
        <v>1230</v>
      </c>
      <c r="D188" s="442">
        <v>0</v>
      </c>
      <c r="E188" s="297"/>
    </row>
    <row r="189" spans="1:4" ht="15">
      <c r="A189" s="357">
        <v>561111</v>
      </c>
      <c r="B189" s="308" t="s">
        <v>531</v>
      </c>
      <c r="C189" s="427">
        <v>8</v>
      </c>
      <c r="D189" s="442">
        <v>0</v>
      </c>
    </row>
    <row r="190" spans="1:4" ht="15.75" thickBot="1">
      <c r="A190" s="343"/>
      <c r="B190" s="344"/>
      <c r="C190" s="427"/>
      <c r="D190" s="346"/>
    </row>
    <row r="191" spans="1:5" ht="19.5" thickBot="1">
      <c r="A191" s="289">
        <v>910123</v>
      </c>
      <c r="B191" s="360" t="s">
        <v>437</v>
      </c>
      <c r="C191" s="445">
        <f>SUM(C188:C190)</f>
        <v>1238</v>
      </c>
      <c r="D191" s="362"/>
      <c r="E191" s="362">
        <f>SUM(D187:D190)</f>
        <v>0</v>
      </c>
    </row>
    <row r="192" spans="1:7" s="297" customFormat="1" ht="19.5" thickBot="1">
      <c r="A192" s="385"/>
      <c r="B192" s="385"/>
      <c r="C192" s="449"/>
      <c r="D192" s="346"/>
      <c r="E192" s="366"/>
      <c r="F192" s="287"/>
      <c r="G192" s="287"/>
    </row>
    <row r="193" spans="1:4" ht="19.5" thickBot="1">
      <c r="A193" s="457" t="s">
        <v>597</v>
      </c>
      <c r="B193" s="395" t="s">
        <v>557</v>
      </c>
      <c r="C193" s="443"/>
      <c r="D193" s="396"/>
    </row>
    <row r="194" spans="1:4" ht="15">
      <c r="A194" s="343"/>
      <c r="B194" s="344"/>
      <c r="C194" s="427"/>
      <c r="D194" s="346"/>
    </row>
    <row r="195" spans="1:4" ht="15">
      <c r="A195" s="347" t="s">
        <v>483</v>
      </c>
      <c r="B195" s="348"/>
      <c r="C195" s="427"/>
      <c r="D195" s="350"/>
    </row>
    <row r="196" spans="1:5" ht="15">
      <c r="A196" s="343">
        <v>531263</v>
      </c>
      <c r="B196" s="400" t="s">
        <v>593</v>
      </c>
      <c r="C196" s="427">
        <v>100</v>
      </c>
      <c r="D196" s="442">
        <v>91</v>
      </c>
      <c r="E196" s="297"/>
    </row>
    <row r="197" spans="1:5" ht="15">
      <c r="A197" s="343"/>
      <c r="B197" s="400"/>
      <c r="C197" s="427"/>
      <c r="D197" s="442"/>
      <c r="E197" s="297"/>
    </row>
    <row r="198" spans="1:5" ht="15">
      <c r="A198" s="343">
        <v>533123</v>
      </c>
      <c r="B198" s="308" t="s">
        <v>598</v>
      </c>
      <c r="C198" s="427">
        <v>236</v>
      </c>
      <c r="D198" s="442">
        <v>160</v>
      </c>
      <c r="E198" s="297"/>
    </row>
    <row r="199" spans="1:5" ht="15">
      <c r="A199" s="343">
        <v>533113</v>
      </c>
      <c r="B199" s="308" t="s">
        <v>599</v>
      </c>
      <c r="C199" s="427">
        <v>126</v>
      </c>
      <c r="D199" s="442">
        <v>90</v>
      </c>
      <c r="E199" s="297"/>
    </row>
    <row r="200" spans="1:5" ht="15">
      <c r="A200" s="343">
        <v>533133</v>
      </c>
      <c r="B200" s="308" t="s">
        <v>600</v>
      </c>
      <c r="C200" s="427"/>
      <c r="D200" s="442">
        <v>0</v>
      </c>
      <c r="E200" s="297"/>
    </row>
    <row r="201" spans="1:5" ht="15">
      <c r="A201" s="343"/>
      <c r="B201" s="308"/>
      <c r="C201" s="427"/>
      <c r="D201" s="442"/>
      <c r="E201" s="297"/>
    </row>
    <row r="202" spans="1:5" ht="15">
      <c r="A202" s="343">
        <v>53373</v>
      </c>
      <c r="B202" s="308" t="s">
        <v>601</v>
      </c>
      <c r="C202" s="427"/>
      <c r="D202" s="442">
        <v>200</v>
      </c>
      <c r="E202" s="297"/>
    </row>
    <row r="203" spans="1:5" ht="15">
      <c r="A203" s="343">
        <v>533743</v>
      </c>
      <c r="B203" s="308" t="s">
        <v>602</v>
      </c>
      <c r="C203" s="427"/>
      <c r="D203" s="442">
        <v>150</v>
      </c>
      <c r="E203" s="297"/>
    </row>
    <row r="204" spans="1:5" ht="15">
      <c r="A204" s="343">
        <v>53553</v>
      </c>
      <c r="B204" s="308" t="s">
        <v>603</v>
      </c>
      <c r="C204" s="427"/>
      <c r="D204" s="442">
        <v>150</v>
      </c>
      <c r="E204" s="297"/>
    </row>
    <row r="205" spans="1:5" ht="15">
      <c r="A205" s="343"/>
      <c r="B205" s="308"/>
      <c r="C205" s="427"/>
      <c r="D205" s="442"/>
      <c r="E205" s="297"/>
    </row>
    <row r="206" spans="1:4" ht="15">
      <c r="A206" s="343">
        <v>561111</v>
      </c>
      <c r="B206" s="308" t="s">
        <v>533</v>
      </c>
      <c r="C206" s="427">
        <f>SUM(C196:C199)*0.27</f>
        <v>124.74000000000001</v>
      </c>
      <c r="D206" s="442">
        <v>227</v>
      </c>
    </row>
    <row r="207" spans="1:4" ht="15">
      <c r="A207" s="343"/>
      <c r="B207" s="308"/>
      <c r="C207" s="427"/>
      <c r="D207" s="442"/>
    </row>
    <row r="208" spans="1:4" ht="15">
      <c r="A208" s="343"/>
      <c r="B208" s="308"/>
      <c r="C208" s="427"/>
      <c r="D208" s="442"/>
    </row>
    <row r="209" spans="1:4" ht="15">
      <c r="A209" s="343"/>
      <c r="B209" s="308"/>
      <c r="C209" s="427"/>
      <c r="D209" s="442"/>
    </row>
    <row r="210" spans="1:4" ht="15.75" thickBot="1">
      <c r="A210" s="343"/>
      <c r="B210" s="344"/>
      <c r="C210" s="427"/>
      <c r="D210" s="346"/>
    </row>
    <row r="211" spans="1:5" ht="19.5" thickBot="1">
      <c r="A211" s="437" t="s">
        <v>597</v>
      </c>
      <c r="B211" s="360" t="s">
        <v>437</v>
      </c>
      <c r="C211" s="445"/>
      <c r="D211" s="362"/>
      <c r="E211" s="362">
        <f>SUM(D195:D210)</f>
        <v>1068</v>
      </c>
    </row>
    <row r="212" spans="1:7" s="297" customFormat="1" ht="19.5" thickBot="1">
      <c r="A212" s="385"/>
      <c r="B212" s="385"/>
      <c r="C212" s="449"/>
      <c r="D212" s="346"/>
      <c r="E212" s="366"/>
      <c r="F212" s="287"/>
      <c r="G212" s="287"/>
    </row>
    <row r="213" spans="1:4" ht="19.5" thickBot="1">
      <c r="A213" s="394">
        <v>960302</v>
      </c>
      <c r="B213" s="395" t="s">
        <v>534</v>
      </c>
      <c r="C213" s="443"/>
      <c r="D213" s="396"/>
    </row>
    <row r="214" spans="1:4" ht="15">
      <c r="A214" s="343"/>
      <c r="B214" s="344"/>
      <c r="C214" s="427"/>
      <c r="D214" s="346"/>
    </row>
    <row r="215" spans="1:4" ht="15">
      <c r="A215" s="357">
        <v>51233</v>
      </c>
      <c r="B215" s="307" t="s">
        <v>604</v>
      </c>
      <c r="C215" s="427">
        <v>30</v>
      </c>
      <c r="D215" s="442">
        <v>30</v>
      </c>
    </row>
    <row r="216" spans="1:4" ht="15">
      <c r="A216" s="343"/>
      <c r="B216" s="344"/>
      <c r="C216" s="427"/>
      <c r="D216" s="346"/>
    </row>
    <row r="217" spans="1:4" ht="21" customHeight="1">
      <c r="A217" s="347" t="s">
        <v>480</v>
      </c>
      <c r="B217" s="348"/>
      <c r="C217" s="427"/>
      <c r="D217" s="350"/>
    </row>
    <row r="218" spans="1:4" ht="15.75" customHeight="1">
      <c r="A218" s="343"/>
      <c r="B218" s="344"/>
      <c r="C218" s="427"/>
      <c r="D218" s="346"/>
    </row>
    <row r="219" spans="1:5" ht="15">
      <c r="A219" s="357">
        <v>5213</v>
      </c>
      <c r="B219" s="310" t="s">
        <v>605</v>
      </c>
      <c r="C219" s="427">
        <v>8</v>
      </c>
      <c r="D219" s="442">
        <v>8</v>
      </c>
      <c r="E219" s="280"/>
    </row>
    <row r="220" spans="1:4" ht="15">
      <c r="A220" s="343"/>
      <c r="B220" s="311"/>
      <c r="C220" s="427"/>
      <c r="D220" s="346"/>
    </row>
    <row r="221" spans="1:5" ht="15">
      <c r="A221" s="357">
        <v>531263</v>
      </c>
      <c r="B221" s="308" t="s">
        <v>532</v>
      </c>
      <c r="C221" s="427">
        <v>0</v>
      </c>
      <c r="D221" s="352">
        <v>16</v>
      </c>
      <c r="E221" s="297"/>
    </row>
    <row r="222" spans="1:5" ht="15">
      <c r="A222" s="307">
        <v>533113</v>
      </c>
      <c r="B222" s="308" t="s">
        <v>586</v>
      </c>
      <c r="C222" s="427"/>
      <c r="D222" s="352">
        <v>10</v>
      </c>
      <c r="E222" s="297"/>
    </row>
    <row r="223" spans="1:5" ht="15">
      <c r="A223" s="307"/>
      <c r="B223" s="310"/>
      <c r="C223" s="427"/>
      <c r="D223" s="352"/>
      <c r="E223" s="297"/>
    </row>
    <row r="224" spans="1:5" ht="15">
      <c r="A224" s="357">
        <v>53513</v>
      </c>
      <c r="B224" s="308" t="s">
        <v>535</v>
      </c>
      <c r="C224" s="427">
        <v>0</v>
      </c>
      <c r="D224" s="352">
        <v>3</v>
      </c>
      <c r="E224" s="280"/>
    </row>
    <row r="225" spans="1:4" ht="15">
      <c r="A225" s="344"/>
      <c r="B225" s="310"/>
      <c r="C225" s="427"/>
      <c r="D225" s="352"/>
    </row>
    <row r="226" ht="15.75" thickBot="1">
      <c r="D226" s="346"/>
    </row>
    <row r="227" spans="1:5" ht="19.5" thickBot="1">
      <c r="A227" s="289">
        <v>960302</v>
      </c>
      <c r="B227" s="360" t="s">
        <v>437</v>
      </c>
      <c r="C227" s="445"/>
      <c r="D227" s="362"/>
      <c r="E227" s="362">
        <f>SUM(D215:D224)</f>
        <v>67</v>
      </c>
    </row>
    <row r="228" spans="1:7" s="297" customFormat="1" ht="18.75">
      <c r="A228" s="385"/>
      <c r="B228" s="385"/>
      <c r="C228" s="449"/>
      <c r="D228" s="366"/>
      <c r="E228" s="366"/>
      <c r="F228" s="287"/>
      <c r="G228" s="287"/>
    </row>
    <row r="229" spans="1:5" ht="18.75">
      <c r="A229" s="316" t="s">
        <v>536</v>
      </c>
      <c r="B229" s="317"/>
      <c r="C229" s="429"/>
      <c r="D229" s="318"/>
      <c r="E229" s="314">
        <f>SUM(E53:E227)</f>
        <v>41135</v>
      </c>
    </row>
    <row r="231" spans="1:4" ht="15">
      <c r="A231" s="401" t="s">
        <v>537</v>
      </c>
      <c r="B231" s="402"/>
      <c r="C231" s="452"/>
      <c r="D231" s="403"/>
    </row>
    <row r="232" spans="1:4" ht="15">
      <c r="A232" s="404"/>
      <c r="B232" s="344"/>
      <c r="C232" s="427"/>
      <c r="D232" s="306"/>
    </row>
    <row r="233" spans="1:6" ht="15">
      <c r="A233" s="405" t="s">
        <v>559</v>
      </c>
      <c r="B233" s="311"/>
      <c r="C233" s="427">
        <v>12562</v>
      </c>
      <c r="D233" s="306">
        <v>1200</v>
      </c>
      <c r="E233" s="406" t="s">
        <v>538</v>
      </c>
      <c r="F233" s="280">
        <f>SUM(D238)</f>
        <v>1200</v>
      </c>
    </row>
    <row r="234" spans="1:6" ht="15">
      <c r="A234" s="407" t="s">
        <v>561</v>
      </c>
      <c r="B234" s="344"/>
      <c r="C234" s="427">
        <v>300</v>
      </c>
      <c r="D234" s="306">
        <v>0</v>
      </c>
      <c r="E234" s="408" t="s">
        <v>539</v>
      </c>
      <c r="F234" s="409">
        <f>SUM(D236)</f>
        <v>0</v>
      </c>
    </row>
    <row r="235" spans="1:6" ht="15">
      <c r="A235" s="407"/>
      <c r="B235" s="344"/>
      <c r="C235" s="427"/>
      <c r="D235" s="306"/>
      <c r="E235" s="406" t="s">
        <v>41</v>
      </c>
      <c r="F235" s="410">
        <f>SUM(F233:F234)</f>
        <v>1200</v>
      </c>
    </row>
    <row r="236" spans="1:4" ht="15">
      <c r="A236" s="407"/>
      <c r="B236" s="344"/>
      <c r="C236" s="427"/>
      <c r="D236" s="306"/>
    </row>
    <row r="237" spans="1:4" ht="15">
      <c r="A237" s="411"/>
      <c r="B237" s="412"/>
      <c r="C237" s="453"/>
      <c r="D237" s="413"/>
    </row>
    <row r="238" spans="1:4" ht="15">
      <c r="A238" s="414"/>
      <c r="B238" s="415"/>
      <c r="C238" s="454">
        <f>SUM(C233:C237)</f>
        <v>12862</v>
      </c>
      <c r="D238" s="416">
        <f>SUM(D233:D237)</f>
        <v>1200</v>
      </c>
    </row>
    <row r="241" spans="1:8" s="280" customFormat="1" ht="18.75">
      <c r="A241" s="316" t="s">
        <v>540</v>
      </c>
      <c r="B241" s="317"/>
      <c r="C241" s="429"/>
      <c r="D241" s="318"/>
      <c r="E241" s="314">
        <f>E229+D238</f>
        <v>42335</v>
      </c>
      <c r="H241" s="281"/>
    </row>
    <row r="242" spans="1:8" s="280" customFormat="1" ht="15">
      <c r="A242" s="281"/>
      <c r="B242" s="281"/>
      <c r="C242" s="455"/>
      <c r="E242" s="281"/>
      <c r="H242" s="281"/>
    </row>
    <row r="243" spans="1:8" s="280" customFormat="1" ht="15">
      <c r="A243" s="281"/>
      <c r="B243" s="281"/>
      <c r="C243" s="455"/>
      <c r="E243" s="281"/>
      <c r="H243" s="281"/>
    </row>
    <row r="244" spans="1:8" s="280" customFormat="1" ht="15">
      <c r="A244" s="281"/>
      <c r="B244" s="281"/>
      <c r="C244" s="455"/>
      <c r="E244" s="281"/>
      <c r="H244" s="281"/>
    </row>
    <row r="245" spans="1:8" s="280" customFormat="1" ht="15">
      <c r="A245" s="281"/>
      <c r="B245" s="281"/>
      <c r="C245" s="455"/>
      <c r="E245" s="281"/>
      <c r="H245" s="281"/>
    </row>
    <row r="246" spans="1:8" s="280" customFormat="1" ht="15">
      <c r="A246" s="281"/>
      <c r="B246" s="281"/>
      <c r="C246" s="455"/>
      <c r="E246" s="281"/>
      <c r="H246" s="281"/>
    </row>
    <row r="247" spans="1:8" s="280" customFormat="1" ht="15">
      <c r="A247" s="281"/>
      <c r="B247" s="281"/>
      <c r="C247" s="455"/>
      <c r="E247" s="281"/>
      <c r="H247" s="281"/>
    </row>
    <row r="248" spans="1:8" s="280" customFormat="1" ht="15">
      <c r="A248" s="281"/>
      <c r="B248" s="281"/>
      <c r="C248" s="455"/>
      <c r="E248" s="281"/>
      <c r="H248" s="281"/>
    </row>
    <row r="249" spans="1:8" s="280" customFormat="1" ht="15">
      <c r="A249" s="281"/>
      <c r="B249" s="281"/>
      <c r="C249" s="455"/>
      <c r="E249" s="281"/>
      <c r="H249" s="281"/>
    </row>
    <row r="250" spans="1:8" s="280" customFormat="1" ht="15">
      <c r="A250" s="281"/>
      <c r="B250" s="281"/>
      <c r="C250" s="455"/>
      <c r="E250" s="281"/>
      <c r="H250" s="281"/>
    </row>
    <row r="251" spans="1:8" s="280" customFormat="1" ht="15">
      <c r="A251" s="281"/>
      <c r="B251" s="281"/>
      <c r="C251" s="455"/>
      <c r="E251" s="281"/>
      <c r="H251" s="281"/>
    </row>
  </sheetData>
  <sheetProtection/>
  <mergeCells count="6">
    <mergeCell ref="A52:C52"/>
    <mergeCell ref="F53:F58"/>
    <mergeCell ref="G53:G58"/>
    <mergeCell ref="H53:H58"/>
    <mergeCell ref="A72:A73"/>
    <mergeCell ref="A104:B104"/>
  </mergeCells>
  <printOptions/>
  <pageMargins left="0.83" right="0.31496062992125984" top="0.5511811023622047" bottom="0.5511811023622047" header="0.31496062992125984" footer="0.31496062992125984"/>
  <pageSetup horizontalDpi="300" verticalDpi="300" orientation="portrait" paperSize="9" scale="61" r:id="rId1"/>
  <rowBreaks count="4" manualBreakCount="4">
    <brk id="70" max="4" man="1"/>
    <brk id="124" max="4" man="1"/>
    <brk id="183" max="4" man="1"/>
    <brk id="2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20" zoomScaleSheetLayoutView="85" workbookViewId="0" topLeftCell="B1">
      <selection activeCell="B2" sqref="B2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34"/>
      <c r="B1" s="135"/>
      <c r="C1" s="148" t="s">
        <v>640</v>
      </c>
    </row>
    <row r="2" spans="1:3" s="59" customFormat="1" ht="21" customHeight="1">
      <c r="A2" s="240" t="s">
        <v>51</v>
      </c>
      <c r="B2" s="219" t="s">
        <v>160</v>
      </c>
      <c r="C2" s="221" t="s">
        <v>42</v>
      </c>
    </row>
    <row r="3" spans="1:3" s="59" customFormat="1" ht="16.5" thickBot="1">
      <c r="A3" s="136" t="s">
        <v>157</v>
      </c>
      <c r="B3" s="220" t="s">
        <v>338</v>
      </c>
      <c r="C3" s="278" t="s">
        <v>42</v>
      </c>
    </row>
    <row r="4" spans="1:3" s="60" customFormat="1" ht="15.75" customHeight="1" thickBot="1">
      <c r="A4" s="137"/>
      <c r="B4" s="137"/>
      <c r="C4" s="138" t="s">
        <v>43</v>
      </c>
    </row>
    <row r="5" spans="1:3" ht="13.5" thickBot="1">
      <c r="A5" s="241" t="s">
        <v>158</v>
      </c>
      <c r="B5" s="139" t="s">
        <v>44</v>
      </c>
      <c r="C5" s="222" t="s">
        <v>45</v>
      </c>
    </row>
    <row r="6" spans="1:3" s="44" customFormat="1" ht="12.75" customHeight="1" thickBot="1">
      <c r="A6" s="125" t="s">
        <v>394</v>
      </c>
      <c r="B6" s="126" t="s">
        <v>395</v>
      </c>
      <c r="C6" s="127" t="s">
        <v>396</v>
      </c>
    </row>
    <row r="7" spans="1:3" s="44" customFormat="1" ht="15.75" customHeight="1" thickBot="1">
      <c r="A7" s="140"/>
      <c r="B7" s="141" t="s">
        <v>46</v>
      </c>
      <c r="C7" s="223"/>
    </row>
    <row r="8" spans="1:3" s="44" customFormat="1" ht="12" customHeight="1" thickBot="1">
      <c r="A8" s="16" t="s">
        <v>11</v>
      </c>
      <c r="B8" s="11" t="s">
        <v>188</v>
      </c>
      <c r="C8" s="161">
        <f>+C9+C10+C11+C12+C13+C14</f>
        <v>15083</v>
      </c>
    </row>
    <row r="9" spans="1:3" s="61" customFormat="1" ht="12" customHeight="1">
      <c r="A9" s="255" t="s">
        <v>84</v>
      </c>
      <c r="B9" s="245" t="s">
        <v>189</v>
      </c>
      <c r="C9" s="164">
        <f>SUM(Bevétel!D8:D12)</f>
        <v>8215</v>
      </c>
    </row>
    <row r="10" spans="1:3" s="62" customFormat="1" ht="12" customHeight="1">
      <c r="A10" s="256" t="s">
        <v>85</v>
      </c>
      <c r="B10" s="246" t="s">
        <v>190</v>
      </c>
      <c r="C10" s="163">
        <v>0</v>
      </c>
    </row>
    <row r="11" spans="1:3" s="62" customFormat="1" ht="12" customHeight="1">
      <c r="A11" s="256" t="s">
        <v>86</v>
      </c>
      <c r="B11" s="246" t="s">
        <v>191</v>
      </c>
      <c r="C11" s="163">
        <f>SUM(Bevétel!D13:D15)</f>
        <v>5668</v>
      </c>
    </row>
    <row r="12" spans="1:3" s="62" customFormat="1" ht="12" customHeight="1">
      <c r="A12" s="256" t="s">
        <v>87</v>
      </c>
      <c r="B12" s="246" t="s">
        <v>192</v>
      </c>
      <c r="C12" s="163">
        <f>SUM(Bevétel!D16)</f>
        <v>1200</v>
      </c>
    </row>
    <row r="13" spans="1:3" s="62" customFormat="1" ht="12" customHeight="1">
      <c r="A13" s="256" t="s">
        <v>112</v>
      </c>
      <c r="B13" s="246" t="s">
        <v>404</v>
      </c>
      <c r="C13" s="163"/>
    </row>
    <row r="14" spans="1:3" s="61" customFormat="1" ht="12" customHeight="1" thickBot="1">
      <c r="A14" s="257" t="s">
        <v>88</v>
      </c>
      <c r="B14" s="247" t="s">
        <v>353</v>
      </c>
      <c r="C14" s="163"/>
    </row>
    <row r="15" spans="1:3" s="61" customFormat="1" ht="12" customHeight="1" thickBot="1">
      <c r="A15" s="16" t="s">
        <v>12</v>
      </c>
      <c r="B15" s="157" t="s">
        <v>193</v>
      </c>
      <c r="C15" s="161">
        <f>+C16+C17+C18+C19+C20</f>
        <v>600</v>
      </c>
    </row>
    <row r="16" spans="1:3" s="61" customFormat="1" ht="12" customHeight="1">
      <c r="A16" s="255" t="s">
        <v>90</v>
      </c>
      <c r="B16" s="245" t="s">
        <v>194</v>
      </c>
      <c r="C16" s="164"/>
    </row>
    <row r="17" spans="1:3" s="61" customFormat="1" ht="12" customHeight="1">
      <c r="A17" s="256" t="s">
        <v>91</v>
      </c>
      <c r="B17" s="246" t="s">
        <v>195</v>
      </c>
      <c r="C17" s="163"/>
    </row>
    <row r="18" spans="1:3" s="61" customFormat="1" ht="12" customHeight="1">
      <c r="A18" s="256" t="s">
        <v>92</v>
      </c>
      <c r="B18" s="246" t="s">
        <v>343</v>
      </c>
      <c r="C18" s="163"/>
    </row>
    <row r="19" spans="1:3" s="61" customFormat="1" ht="12" customHeight="1">
      <c r="A19" s="256" t="s">
        <v>93</v>
      </c>
      <c r="B19" s="246" t="s">
        <v>344</v>
      </c>
      <c r="C19" s="163"/>
    </row>
    <row r="20" spans="1:3" s="61" customFormat="1" ht="12" customHeight="1">
      <c r="A20" s="256" t="s">
        <v>94</v>
      </c>
      <c r="B20" s="246" t="s">
        <v>196</v>
      </c>
      <c r="C20" s="163">
        <f>SUM(Bevétel!D34:D35)</f>
        <v>600</v>
      </c>
    </row>
    <row r="21" spans="1:3" s="62" customFormat="1" ht="12" customHeight="1" thickBot="1">
      <c r="A21" s="257" t="s">
        <v>103</v>
      </c>
      <c r="B21" s="247" t="s">
        <v>197</v>
      </c>
      <c r="C21" s="165"/>
    </row>
    <row r="22" spans="1:3" s="62" customFormat="1" ht="12" customHeight="1" thickBot="1">
      <c r="A22" s="16" t="s">
        <v>13</v>
      </c>
      <c r="B22" s="11" t="s">
        <v>198</v>
      </c>
      <c r="C22" s="161">
        <f>+C23+C24+C25+C26+C27</f>
        <v>0</v>
      </c>
    </row>
    <row r="23" spans="1:3" s="62" customFormat="1" ht="12" customHeight="1">
      <c r="A23" s="255" t="s">
        <v>73</v>
      </c>
      <c r="B23" s="245" t="s">
        <v>199</v>
      </c>
      <c r="C23" s="164"/>
    </row>
    <row r="24" spans="1:3" s="61" customFormat="1" ht="12" customHeight="1">
      <c r="A24" s="256" t="s">
        <v>74</v>
      </c>
      <c r="B24" s="246" t="s">
        <v>200</v>
      </c>
      <c r="C24" s="163"/>
    </row>
    <row r="25" spans="1:3" s="62" customFormat="1" ht="12" customHeight="1">
      <c r="A25" s="256" t="s">
        <v>75</v>
      </c>
      <c r="B25" s="246" t="s">
        <v>345</v>
      </c>
      <c r="C25" s="163"/>
    </row>
    <row r="26" spans="1:3" s="62" customFormat="1" ht="12" customHeight="1">
      <c r="A26" s="256" t="s">
        <v>76</v>
      </c>
      <c r="B26" s="246" t="s">
        <v>346</v>
      </c>
      <c r="C26" s="163"/>
    </row>
    <row r="27" spans="1:3" s="62" customFormat="1" ht="12" customHeight="1">
      <c r="A27" s="256" t="s">
        <v>130</v>
      </c>
      <c r="B27" s="246" t="s">
        <v>201</v>
      </c>
      <c r="C27" s="163"/>
    </row>
    <row r="28" spans="1:3" s="62" customFormat="1" ht="12" customHeight="1" thickBot="1">
      <c r="A28" s="257" t="s">
        <v>131</v>
      </c>
      <c r="B28" s="247" t="s">
        <v>202</v>
      </c>
      <c r="C28" s="165"/>
    </row>
    <row r="29" spans="1:3" s="62" customFormat="1" ht="12" customHeight="1" thickBot="1">
      <c r="A29" s="16" t="s">
        <v>132</v>
      </c>
      <c r="B29" s="11" t="s">
        <v>203</v>
      </c>
      <c r="C29" s="167">
        <f>+C30+C34+C35+C36</f>
        <v>1695</v>
      </c>
    </row>
    <row r="30" spans="1:3" s="62" customFormat="1" ht="12" customHeight="1">
      <c r="A30" s="255" t="s">
        <v>204</v>
      </c>
      <c r="B30" s="245" t="s">
        <v>405</v>
      </c>
      <c r="C30" s="243">
        <f>+C31+C32+C33</f>
        <v>395</v>
      </c>
    </row>
    <row r="31" spans="1:3" s="62" customFormat="1" ht="12" customHeight="1">
      <c r="A31" s="256" t="s">
        <v>205</v>
      </c>
      <c r="B31" s="246" t="s">
        <v>210</v>
      </c>
      <c r="C31" s="163">
        <f>SUM(Bevétel!D18)</f>
        <v>395</v>
      </c>
    </row>
    <row r="32" spans="1:3" s="62" customFormat="1" ht="12" customHeight="1">
      <c r="A32" s="256" t="s">
        <v>206</v>
      </c>
      <c r="B32" s="246" t="s">
        <v>211</v>
      </c>
      <c r="C32" s="163"/>
    </row>
    <row r="33" spans="1:3" s="62" customFormat="1" ht="12" customHeight="1">
      <c r="A33" s="256" t="s">
        <v>357</v>
      </c>
      <c r="B33" s="276" t="s">
        <v>358</v>
      </c>
      <c r="C33" s="163"/>
    </row>
    <row r="34" spans="1:3" s="62" customFormat="1" ht="12" customHeight="1">
      <c r="A34" s="256" t="s">
        <v>207</v>
      </c>
      <c r="B34" s="246" t="s">
        <v>212</v>
      </c>
      <c r="C34" s="163">
        <f>Bevétel!D19</f>
        <v>1300</v>
      </c>
    </row>
    <row r="35" spans="1:3" s="62" customFormat="1" ht="12" customHeight="1">
      <c r="A35" s="256" t="s">
        <v>208</v>
      </c>
      <c r="B35" s="246" t="s">
        <v>213</v>
      </c>
      <c r="C35" s="163"/>
    </row>
    <row r="36" spans="1:3" s="62" customFormat="1" ht="12" customHeight="1" thickBot="1">
      <c r="A36" s="257" t="s">
        <v>209</v>
      </c>
      <c r="B36" s="247" t="s">
        <v>214</v>
      </c>
      <c r="C36" s="165">
        <f>SUM(Bevétel!D21:D23)</f>
        <v>0</v>
      </c>
    </row>
    <row r="37" spans="1:3" s="62" customFormat="1" ht="12" customHeight="1" thickBot="1">
      <c r="A37" s="16" t="s">
        <v>15</v>
      </c>
      <c r="B37" s="11" t="s">
        <v>354</v>
      </c>
      <c r="C37" s="161">
        <f>SUM(C38:C48)</f>
        <v>0</v>
      </c>
    </row>
    <row r="38" spans="1:3" s="62" customFormat="1" ht="12" customHeight="1">
      <c r="A38" s="255" t="s">
        <v>77</v>
      </c>
      <c r="B38" s="245" t="s">
        <v>217</v>
      </c>
      <c r="C38" s="164"/>
    </row>
    <row r="39" spans="1:3" s="62" customFormat="1" ht="12" customHeight="1">
      <c r="A39" s="256" t="s">
        <v>78</v>
      </c>
      <c r="B39" s="246" t="s">
        <v>218</v>
      </c>
      <c r="C39" s="163"/>
    </row>
    <row r="40" spans="1:3" s="62" customFormat="1" ht="12" customHeight="1">
      <c r="A40" s="256" t="s">
        <v>79</v>
      </c>
      <c r="B40" s="246" t="s">
        <v>219</v>
      </c>
      <c r="C40" s="163"/>
    </row>
    <row r="41" spans="1:3" s="62" customFormat="1" ht="12" customHeight="1">
      <c r="A41" s="256" t="s">
        <v>134</v>
      </c>
      <c r="B41" s="246" t="s">
        <v>220</v>
      </c>
      <c r="C41" s="163"/>
    </row>
    <row r="42" spans="1:3" s="62" customFormat="1" ht="12" customHeight="1">
      <c r="A42" s="256" t="s">
        <v>135</v>
      </c>
      <c r="B42" s="246" t="s">
        <v>221</v>
      </c>
      <c r="C42" s="163"/>
    </row>
    <row r="43" spans="1:3" s="62" customFormat="1" ht="12" customHeight="1">
      <c r="A43" s="256" t="s">
        <v>136</v>
      </c>
      <c r="B43" s="246" t="s">
        <v>222</v>
      </c>
      <c r="C43" s="163"/>
    </row>
    <row r="44" spans="1:3" s="62" customFormat="1" ht="12" customHeight="1">
      <c r="A44" s="256" t="s">
        <v>137</v>
      </c>
      <c r="B44" s="246" t="s">
        <v>223</v>
      </c>
      <c r="C44" s="163"/>
    </row>
    <row r="45" spans="1:3" s="62" customFormat="1" ht="12" customHeight="1">
      <c r="A45" s="256" t="s">
        <v>138</v>
      </c>
      <c r="B45" s="246" t="s">
        <v>224</v>
      </c>
      <c r="C45" s="163">
        <f>SUM(Bevétel!D28)</f>
        <v>0</v>
      </c>
    </row>
    <row r="46" spans="1:3" s="62" customFormat="1" ht="12" customHeight="1">
      <c r="A46" s="256" t="s">
        <v>215</v>
      </c>
      <c r="B46" s="246" t="s">
        <v>225</v>
      </c>
      <c r="C46" s="166"/>
    </row>
    <row r="47" spans="1:3" s="62" customFormat="1" ht="12" customHeight="1">
      <c r="A47" s="257" t="s">
        <v>216</v>
      </c>
      <c r="B47" s="247" t="s">
        <v>356</v>
      </c>
      <c r="C47" s="239"/>
    </row>
    <row r="48" spans="1:3" s="62" customFormat="1" ht="12" customHeight="1" thickBot="1">
      <c r="A48" s="257" t="s">
        <v>355</v>
      </c>
      <c r="B48" s="247" t="s">
        <v>226</v>
      </c>
      <c r="C48" s="239">
        <f>SUM(Bevétel!D33)</f>
        <v>0</v>
      </c>
    </row>
    <row r="49" spans="1:3" s="62" customFormat="1" ht="12" customHeight="1" thickBot="1">
      <c r="A49" s="16" t="s">
        <v>16</v>
      </c>
      <c r="B49" s="11" t="s">
        <v>227</v>
      </c>
      <c r="C49" s="161">
        <f>SUM(C50:C54)</f>
        <v>0</v>
      </c>
    </row>
    <row r="50" spans="1:3" s="62" customFormat="1" ht="12" customHeight="1">
      <c r="A50" s="255" t="s">
        <v>80</v>
      </c>
      <c r="B50" s="245" t="s">
        <v>231</v>
      </c>
      <c r="C50" s="267"/>
    </row>
    <row r="51" spans="1:3" s="62" customFormat="1" ht="12" customHeight="1">
      <c r="A51" s="256" t="s">
        <v>81</v>
      </c>
      <c r="B51" s="246" t="s">
        <v>232</v>
      </c>
      <c r="C51" s="166"/>
    </row>
    <row r="52" spans="1:3" s="62" customFormat="1" ht="12" customHeight="1">
      <c r="A52" s="256" t="s">
        <v>228</v>
      </c>
      <c r="B52" s="246" t="s">
        <v>233</v>
      </c>
      <c r="C52" s="166"/>
    </row>
    <row r="53" spans="1:3" s="62" customFormat="1" ht="12" customHeight="1">
      <c r="A53" s="256" t="s">
        <v>229</v>
      </c>
      <c r="B53" s="246" t="s">
        <v>234</v>
      </c>
      <c r="C53" s="166"/>
    </row>
    <row r="54" spans="1:3" s="62" customFormat="1" ht="12" customHeight="1" thickBot="1">
      <c r="A54" s="257" t="s">
        <v>230</v>
      </c>
      <c r="B54" s="247" t="s">
        <v>235</v>
      </c>
      <c r="C54" s="239"/>
    </row>
    <row r="55" spans="1:3" s="62" customFormat="1" ht="12" customHeight="1" thickBot="1">
      <c r="A55" s="16" t="s">
        <v>139</v>
      </c>
      <c r="B55" s="11" t="s">
        <v>236</v>
      </c>
      <c r="C55" s="161">
        <f>SUM(C56:C58)</f>
        <v>22640</v>
      </c>
    </row>
    <row r="56" spans="1:3" s="62" customFormat="1" ht="12" customHeight="1">
      <c r="A56" s="255" t="s">
        <v>82</v>
      </c>
      <c r="B56" s="245" t="s">
        <v>237</v>
      </c>
      <c r="C56" s="164"/>
    </row>
    <row r="57" spans="1:3" s="62" customFormat="1" ht="12" customHeight="1">
      <c r="A57" s="256" t="s">
        <v>83</v>
      </c>
      <c r="B57" s="246" t="s">
        <v>347</v>
      </c>
      <c r="C57" s="163"/>
    </row>
    <row r="58" spans="1:3" s="62" customFormat="1" ht="12" customHeight="1">
      <c r="A58" s="256" t="s">
        <v>240</v>
      </c>
      <c r="B58" s="246" t="s">
        <v>238</v>
      </c>
      <c r="C58" s="163">
        <f>SUM(Bevétel!D49)</f>
        <v>22640</v>
      </c>
    </row>
    <row r="59" spans="1:3" s="62" customFormat="1" ht="12" customHeight="1" thickBot="1">
      <c r="A59" s="257" t="s">
        <v>241</v>
      </c>
      <c r="B59" s="247" t="s">
        <v>239</v>
      </c>
      <c r="C59" s="165"/>
    </row>
    <row r="60" spans="1:3" s="62" customFormat="1" ht="12" customHeight="1" thickBot="1">
      <c r="A60" s="16" t="s">
        <v>18</v>
      </c>
      <c r="B60" s="157" t="s">
        <v>242</v>
      </c>
      <c r="C60" s="161">
        <f>SUM(C61:C63)</f>
        <v>0</v>
      </c>
    </row>
    <row r="61" spans="1:3" s="62" customFormat="1" ht="12" customHeight="1">
      <c r="A61" s="255" t="s">
        <v>140</v>
      </c>
      <c r="B61" s="245" t="s">
        <v>244</v>
      </c>
      <c r="C61" s="166"/>
    </row>
    <row r="62" spans="1:3" s="62" customFormat="1" ht="12" customHeight="1">
      <c r="A62" s="256" t="s">
        <v>141</v>
      </c>
      <c r="B62" s="246" t="s">
        <v>348</v>
      </c>
      <c r="C62" s="166"/>
    </row>
    <row r="63" spans="1:3" s="62" customFormat="1" ht="12" customHeight="1">
      <c r="A63" s="256" t="s">
        <v>165</v>
      </c>
      <c r="B63" s="246" t="s">
        <v>245</v>
      </c>
      <c r="C63" s="166">
        <f>SUM(Bevétel!D60)</f>
        <v>0</v>
      </c>
    </row>
    <row r="64" spans="1:3" s="62" customFormat="1" ht="12" customHeight="1" thickBot="1">
      <c r="A64" s="257" t="s">
        <v>243</v>
      </c>
      <c r="B64" s="247" t="s">
        <v>246</v>
      </c>
      <c r="C64" s="166"/>
    </row>
    <row r="65" spans="1:3" s="62" customFormat="1" ht="12" customHeight="1" thickBot="1">
      <c r="A65" s="16" t="s">
        <v>19</v>
      </c>
      <c r="B65" s="11" t="s">
        <v>247</v>
      </c>
      <c r="C65" s="167">
        <f>+C8+C15+C22+C29+C37+C49+C55+C60</f>
        <v>40018</v>
      </c>
    </row>
    <row r="66" spans="1:3" s="62" customFormat="1" ht="12" customHeight="1" thickBot="1">
      <c r="A66" s="258" t="s">
        <v>334</v>
      </c>
      <c r="B66" s="157" t="s">
        <v>248</v>
      </c>
      <c r="C66" s="161">
        <f>SUM(C67:C69)</f>
        <v>0</v>
      </c>
    </row>
    <row r="67" spans="1:3" s="62" customFormat="1" ht="12" customHeight="1">
      <c r="A67" s="255" t="s">
        <v>278</v>
      </c>
      <c r="B67" s="245" t="s">
        <v>249</v>
      </c>
      <c r="C67" s="166"/>
    </row>
    <row r="68" spans="1:3" s="62" customFormat="1" ht="12" customHeight="1">
      <c r="A68" s="256" t="s">
        <v>287</v>
      </c>
      <c r="B68" s="246" t="s">
        <v>250</v>
      </c>
      <c r="C68" s="166"/>
    </row>
    <row r="69" spans="1:3" s="62" customFormat="1" ht="12" customHeight="1" thickBot="1">
      <c r="A69" s="257" t="s">
        <v>288</v>
      </c>
      <c r="B69" s="248" t="s">
        <v>251</v>
      </c>
      <c r="C69" s="166"/>
    </row>
    <row r="70" spans="1:3" s="62" customFormat="1" ht="12" customHeight="1" thickBot="1">
      <c r="A70" s="258" t="s">
        <v>252</v>
      </c>
      <c r="B70" s="157" t="s">
        <v>253</v>
      </c>
      <c r="C70" s="161">
        <f>SUM(C71:C74)</f>
        <v>0</v>
      </c>
    </row>
    <row r="71" spans="1:3" s="62" customFormat="1" ht="12" customHeight="1">
      <c r="A71" s="255" t="s">
        <v>113</v>
      </c>
      <c r="B71" s="245" t="s">
        <v>254</v>
      </c>
      <c r="C71" s="166"/>
    </row>
    <row r="72" spans="1:3" s="62" customFormat="1" ht="12" customHeight="1">
      <c r="A72" s="256" t="s">
        <v>114</v>
      </c>
      <c r="B72" s="246" t="s">
        <v>255</v>
      </c>
      <c r="C72" s="166"/>
    </row>
    <row r="73" spans="1:3" s="62" customFormat="1" ht="12" customHeight="1">
      <c r="A73" s="256" t="s">
        <v>279</v>
      </c>
      <c r="B73" s="246" t="s">
        <v>256</v>
      </c>
      <c r="C73" s="166"/>
    </row>
    <row r="74" spans="1:3" s="62" customFormat="1" ht="12" customHeight="1" thickBot="1">
      <c r="A74" s="257" t="s">
        <v>280</v>
      </c>
      <c r="B74" s="247" t="s">
        <v>257</v>
      </c>
      <c r="C74" s="166"/>
    </row>
    <row r="75" spans="1:3" s="62" customFormat="1" ht="12" customHeight="1" thickBot="1">
      <c r="A75" s="258" t="s">
        <v>258</v>
      </c>
      <c r="B75" s="157" t="s">
        <v>259</v>
      </c>
      <c r="C75" s="161">
        <f>SUM(C76:C77)</f>
        <v>1719</v>
      </c>
    </row>
    <row r="76" spans="1:3" s="62" customFormat="1" ht="12" customHeight="1">
      <c r="A76" s="255" t="s">
        <v>281</v>
      </c>
      <c r="B76" s="245" t="s">
        <v>260</v>
      </c>
      <c r="C76" s="166">
        <v>1719</v>
      </c>
    </row>
    <row r="77" spans="1:3" s="62" customFormat="1" ht="12" customHeight="1" thickBot="1">
      <c r="A77" s="257" t="s">
        <v>282</v>
      </c>
      <c r="B77" s="247" t="s">
        <v>261</v>
      </c>
      <c r="C77" s="166"/>
    </row>
    <row r="78" spans="1:3" s="61" customFormat="1" ht="12" customHeight="1" thickBot="1">
      <c r="A78" s="258" t="s">
        <v>262</v>
      </c>
      <c r="B78" s="157" t="s">
        <v>263</v>
      </c>
      <c r="C78" s="161">
        <f>SUM(C79:C81)</f>
        <v>598</v>
      </c>
    </row>
    <row r="79" spans="1:3" s="62" customFormat="1" ht="12" customHeight="1">
      <c r="A79" s="255" t="s">
        <v>283</v>
      </c>
      <c r="B79" s="245" t="s">
        <v>264</v>
      </c>
      <c r="C79" s="166">
        <v>598</v>
      </c>
    </row>
    <row r="80" spans="1:3" s="62" customFormat="1" ht="12" customHeight="1">
      <c r="A80" s="256" t="s">
        <v>284</v>
      </c>
      <c r="B80" s="246" t="s">
        <v>265</v>
      </c>
      <c r="C80" s="166"/>
    </row>
    <row r="81" spans="1:3" s="62" customFormat="1" ht="12" customHeight="1" thickBot="1">
      <c r="A81" s="257" t="s">
        <v>285</v>
      </c>
      <c r="B81" s="247" t="s">
        <v>266</v>
      </c>
      <c r="C81" s="166"/>
    </row>
    <row r="82" spans="1:3" s="62" customFormat="1" ht="12" customHeight="1" thickBot="1">
      <c r="A82" s="258" t="s">
        <v>267</v>
      </c>
      <c r="B82" s="157" t="s">
        <v>286</v>
      </c>
      <c r="C82" s="161">
        <f>SUM(C83:C86)</f>
        <v>0</v>
      </c>
    </row>
    <row r="83" spans="1:3" s="62" customFormat="1" ht="12" customHeight="1">
      <c r="A83" s="259" t="s">
        <v>268</v>
      </c>
      <c r="B83" s="245" t="s">
        <v>269</v>
      </c>
      <c r="C83" s="166"/>
    </row>
    <row r="84" spans="1:3" s="62" customFormat="1" ht="12" customHeight="1">
      <c r="A84" s="260" t="s">
        <v>270</v>
      </c>
      <c r="B84" s="246" t="s">
        <v>271</v>
      </c>
      <c r="C84" s="166"/>
    </row>
    <row r="85" spans="1:3" s="62" customFormat="1" ht="12" customHeight="1">
      <c r="A85" s="260" t="s">
        <v>272</v>
      </c>
      <c r="B85" s="246" t="s">
        <v>273</v>
      </c>
      <c r="C85" s="166"/>
    </row>
    <row r="86" spans="1:3" s="61" customFormat="1" ht="12" customHeight="1" thickBot="1">
      <c r="A86" s="261" t="s">
        <v>274</v>
      </c>
      <c r="B86" s="247" t="s">
        <v>275</v>
      </c>
      <c r="C86" s="166"/>
    </row>
    <row r="87" spans="1:3" s="61" customFormat="1" ht="12" customHeight="1" thickBot="1">
      <c r="A87" s="258" t="s">
        <v>276</v>
      </c>
      <c r="B87" s="157" t="s">
        <v>386</v>
      </c>
      <c r="C87" s="268"/>
    </row>
    <row r="88" spans="1:3" s="61" customFormat="1" ht="12" customHeight="1" thickBot="1">
      <c r="A88" s="258" t="s">
        <v>406</v>
      </c>
      <c r="B88" s="157" t="s">
        <v>277</v>
      </c>
      <c r="C88" s="268"/>
    </row>
    <row r="89" spans="1:3" s="61" customFormat="1" ht="12" customHeight="1" thickBot="1">
      <c r="A89" s="258" t="s">
        <v>407</v>
      </c>
      <c r="B89" s="249" t="s">
        <v>387</v>
      </c>
      <c r="C89" s="167">
        <f>+C66+C70+C75+C78+C82+C88+C87</f>
        <v>2317</v>
      </c>
    </row>
    <row r="90" spans="1:3" s="61" customFormat="1" ht="12" customHeight="1" thickBot="1">
      <c r="A90" s="262" t="s">
        <v>408</v>
      </c>
      <c r="B90" s="250" t="s">
        <v>409</v>
      </c>
      <c r="C90" s="167">
        <f>+C65+C89</f>
        <v>42335</v>
      </c>
    </row>
    <row r="91" spans="1:3" s="62" customFormat="1" ht="15" customHeight="1" thickBot="1">
      <c r="A91" s="142"/>
      <c r="B91" s="143"/>
      <c r="C91" s="225"/>
    </row>
    <row r="92" spans="1:3" s="44" customFormat="1" ht="16.5" customHeight="1" thickBot="1">
      <c r="A92" s="144"/>
      <c r="B92" s="145" t="s">
        <v>47</v>
      </c>
      <c r="C92" s="226"/>
    </row>
    <row r="93" spans="1:3" s="63" customFormat="1" ht="12" customHeight="1" thickBot="1">
      <c r="A93" s="242" t="s">
        <v>11</v>
      </c>
      <c r="B93" s="15" t="s">
        <v>413</v>
      </c>
      <c r="C93" s="160">
        <f>+C94+C95+C96+C97+C98+C111</f>
        <v>41135</v>
      </c>
    </row>
    <row r="94" spans="1:3" ht="12" customHeight="1">
      <c r="A94" s="263" t="s">
        <v>84</v>
      </c>
      <c r="B94" s="7" t="s">
        <v>39</v>
      </c>
      <c r="C94" s="162">
        <f>SUM(Kiadások!D8,Kiadások!D11,Kiadások!D14,Kiadások!D18,Kiadások!D20,Kiadások!D129,Kiadások!D131,Kiadások!D134,Kiadások!D154,Kiadások!D172,Kiadások!D173,Kiadások!D215)</f>
        <v>22611</v>
      </c>
    </row>
    <row r="95" spans="1:3" ht="12" customHeight="1">
      <c r="A95" s="256" t="s">
        <v>85</v>
      </c>
      <c r="B95" s="5" t="s">
        <v>142</v>
      </c>
      <c r="C95" s="163">
        <f>SUM(Kiadások!D23:D24,Kiadások!D139:D140,Kiadások!D159,Kiadások!D177,Kiadások!D219)</f>
        <v>4030</v>
      </c>
    </row>
    <row r="96" spans="1:3" ht="12" customHeight="1">
      <c r="A96" s="256" t="s">
        <v>86</v>
      </c>
      <c r="B96" s="5" t="s">
        <v>111</v>
      </c>
      <c r="C96" s="165">
        <f>SUM(Kiadások!D28:D50,Kiadások!D63:D67,Kiadások!D81:D88,Kiadások!D143:D147,Kiadások!D163,Kiadások!D181,Kiadások!D188:D189,Kiadások!D196:D206,Kiadások!D221:D224)</f>
        <v>11525</v>
      </c>
    </row>
    <row r="97" spans="1:3" ht="12" customHeight="1">
      <c r="A97" s="256" t="s">
        <v>87</v>
      </c>
      <c r="B97" s="8" t="s">
        <v>143</v>
      </c>
      <c r="C97" s="165">
        <f>SUM(Kiadások!D96:D97,Kiadások!D101,Kiadások!D107:D109,Kiadások!D114:D116,Kiadások!D120)</f>
        <v>2714</v>
      </c>
    </row>
    <row r="98" spans="1:3" ht="12" customHeight="1">
      <c r="A98" s="256" t="s">
        <v>98</v>
      </c>
      <c r="B98" s="10" t="s">
        <v>144</v>
      </c>
      <c r="C98" s="165">
        <f>SUM(Kiadások!D57,Kiadások!D73:D75)</f>
        <v>255</v>
      </c>
    </row>
    <row r="99" spans="1:3" ht="12" customHeight="1">
      <c r="A99" s="256" t="s">
        <v>88</v>
      </c>
      <c r="B99" s="5" t="s">
        <v>410</v>
      </c>
      <c r="C99" s="165"/>
    </row>
    <row r="100" spans="1:3" ht="12" customHeight="1">
      <c r="A100" s="256" t="s">
        <v>89</v>
      </c>
      <c r="B100" s="100" t="s">
        <v>362</v>
      </c>
      <c r="C100" s="165"/>
    </row>
    <row r="101" spans="1:3" ht="12" customHeight="1">
      <c r="A101" s="256" t="s">
        <v>99</v>
      </c>
      <c r="B101" s="100" t="s">
        <v>361</v>
      </c>
      <c r="C101" s="165"/>
    </row>
    <row r="102" spans="1:3" ht="12" customHeight="1">
      <c r="A102" s="256" t="s">
        <v>100</v>
      </c>
      <c r="B102" s="100" t="s">
        <v>291</v>
      </c>
      <c r="C102" s="165"/>
    </row>
    <row r="103" spans="1:3" ht="12" customHeight="1">
      <c r="A103" s="256" t="s">
        <v>101</v>
      </c>
      <c r="B103" s="101" t="s">
        <v>292</v>
      </c>
      <c r="C103" s="165"/>
    </row>
    <row r="104" spans="1:3" ht="12" customHeight="1">
      <c r="A104" s="256" t="s">
        <v>102</v>
      </c>
      <c r="B104" s="101" t="s">
        <v>293</v>
      </c>
      <c r="C104" s="165"/>
    </row>
    <row r="105" spans="1:3" ht="12" customHeight="1">
      <c r="A105" s="256" t="s">
        <v>104</v>
      </c>
      <c r="B105" s="100" t="s">
        <v>294</v>
      </c>
      <c r="C105" s="165">
        <f>SUM(Kiadások!D57,Kiadások!D74:D75)</f>
        <v>205</v>
      </c>
    </row>
    <row r="106" spans="1:3" ht="12" customHeight="1">
      <c r="A106" s="256" t="s">
        <v>145</v>
      </c>
      <c r="B106" s="100" t="s">
        <v>295</v>
      </c>
      <c r="C106" s="165"/>
    </row>
    <row r="107" spans="1:3" ht="12" customHeight="1">
      <c r="A107" s="256" t="s">
        <v>289</v>
      </c>
      <c r="B107" s="101" t="s">
        <v>296</v>
      </c>
      <c r="C107" s="165"/>
    </row>
    <row r="108" spans="1:3" ht="12" customHeight="1">
      <c r="A108" s="264" t="s">
        <v>290</v>
      </c>
      <c r="B108" s="102" t="s">
        <v>297</v>
      </c>
      <c r="C108" s="165"/>
    </row>
    <row r="109" spans="1:3" ht="12" customHeight="1">
      <c r="A109" s="256" t="s">
        <v>359</v>
      </c>
      <c r="B109" s="102" t="s">
        <v>298</v>
      </c>
      <c r="C109" s="165"/>
    </row>
    <row r="110" spans="1:3" ht="12" customHeight="1">
      <c r="A110" s="256" t="s">
        <v>360</v>
      </c>
      <c r="B110" s="101" t="s">
        <v>299</v>
      </c>
      <c r="C110" s="163">
        <f>SUM(Kiadások!D73)</f>
        <v>50</v>
      </c>
    </row>
    <row r="111" spans="1:3" ht="12" customHeight="1">
      <c r="A111" s="256" t="s">
        <v>363</v>
      </c>
      <c r="B111" s="8" t="s">
        <v>40</v>
      </c>
      <c r="C111" s="163"/>
    </row>
    <row r="112" spans="1:3" ht="12" customHeight="1">
      <c r="A112" s="257" t="s">
        <v>364</v>
      </c>
      <c r="B112" s="5" t="s">
        <v>411</v>
      </c>
      <c r="C112" s="165"/>
    </row>
    <row r="113" spans="1:3" ht="12" customHeight="1" thickBot="1">
      <c r="A113" s="265" t="s">
        <v>365</v>
      </c>
      <c r="B113" s="103" t="s">
        <v>412</v>
      </c>
      <c r="C113" s="168"/>
    </row>
    <row r="114" spans="1:3" ht="12" customHeight="1" thickBot="1">
      <c r="A114" s="16" t="s">
        <v>12</v>
      </c>
      <c r="B114" s="14" t="s">
        <v>300</v>
      </c>
      <c r="C114" s="161">
        <f>+C115+C117+C119</f>
        <v>0</v>
      </c>
    </row>
    <row r="115" spans="1:3" ht="12" customHeight="1">
      <c r="A115" s="255" t="s">
        <v>90</v>
      </c>
      <c r="B115" s="5" t="s">
        <v>164</v>
      </c>
      <c r="C115" s="164">
        <v>0</v>
      </c>
    </row>
    <row r="116" spans="1:3" ht="12" customHeight="1">
      <c r="A116" s="255" t="s">
        <v>91</v>
      </c>
      <c r="B116" s="9" t="s">
        <v>304</v>
      </c>
      <c r="C116" s="164"/>
    </row>
    <row r="117" spans="1:3" ht="12" customHeight="1">
      <c r="A117" s="255" t="s">
        <v>92</v>
      </c>
      <c r="B117" s="9" t="s">
        <v>146</v>
      </c>
      <c r="C117" s="163">
        <f>SUM(Kiadások!F234)</f>
        <v>0</v>
      </c>
    </row>
    <row r="118" spans="1:3" ht="12" customHeight="1">
      <c r="A118" s="255" t="s">
        <v>93</v>
      </c>
      <c r="B118" s="9" t="s">
        <v>305</v>
      </c>
      <c r="C118" s="150"/>
    </row>
    <row r="119" spans="1:3" ht="12" customHeight="1">
      <c r="A119" s="255" t="s">
        <v>94</v>
      </c>
      <c r="B119" s="159" t="s">
        <v>166</v>
      </c>
      <c r="C119" s="150"/>
    </row>
    <row r="120" spans="1:3" ht="12" customHeight="1">
      <c r="A120" s="255" t="s">
        <v>103</v>
      </c>
      <c r="B120" s="158" t="s">
        <v>349</v>
      </c>
      <c r="C120" s="150"/>
    </row>
    <row r="121" spans="1:3" ht="12" customHeight="1">
      <c r="A121" s="255" t="s">
        <v>105</v>
      </c>
      <c r="B121" s="244" t="s">
        <v>310</v>
      </c>
      <c r="C121" s="150"/>
    </row>
    <row r="122" spans="1:3" ht="12" customHeight="1">
      <c r="A122" s="255" t="s">
        <v>147</v>
      </c>
      <c r="B122" s="101" t="s">
        <v>293</v>
      </c>
      <c r="C122" s="150"/>
    </row>
    <row r="123" spans="1:3" ht="12" customHeight="1">
      <c r="A123" s="255" t="s">
        <v>148</v>
      </c>
      <c r="B123" s="101" t="s">
        <v>309</v>
      </c>
      <c r="C123" s="150"/>
    </row>
    <row r="124" spans="1:3" ht="12" customHeight="1">
      <c r="A124" s="255" t="s">
        <v>149</v>
      </c>
      <c r="B124" s="101" t="s">
        <v>308</v>
      </c>
      <c r="C124" s="150"/>
    </row>
    <row r="125" spans="1:3" ht="12" customHeight="1">
      <c r="A125" s="255" t="s">
        <v>301</v>
      </c>
      <c r="B125" s="101" t="s">
        <v>296</v>
      </c>
      <c r="C125" s="150"/>
    </row>
    <row r="126" spans="1:3" ht="12" customHeight="1">
      <c r="A126" s="255" t="s">
        <v>302</v>
      </c>
      <c r="B126" s="101" t="s">
        <v>307</v>
      </c>
      <c r="C126" s="150"/>
    </row>
    <row r="127" spans="1:3" ht="12" customHeight="1" thickBot="1">
      <c r="A127" s="264" t="s">
        <v>303</v>
      </c>
      <c r="B127" s="101" t="s">
        <v>306</v>
      </c>
      <c r="C127" s="151"/>
    </row>
    <row r="128" spans="1:3" ht="12" customHeight="1" thickBot="1">
      <c r="A128" s="16" t="s">
        <v>13</v>
      </c>
      <c r="B128" s="94" t="s">
        <v>366</v>
      </c>
      <c r="C128" s="161">
        <f>+C93+C114</f>
        <v>41135</v>
      </c>
    </row>
    <row r="129" spans="1:3" ht="12" customHeight="1" thickBot="1">
      <c r="A129" s="16" t="s">
        <v>14</v>
      </c>
      <c r="B129" s="94" t="s">
        <v>367</v>
      </c>
      <c r="C129" s="161">
        <f>+C130+C131+C132</f>
        <v>1200</v>
      </c>
    </row>
    <row r="130" spans="1:3" s="63" customFormat="1" ht="12" customHeight="1">
      <c r="A130" s="255" t="s">
        <v>204</v>
      </c>
      <c r="B130" s="6" t="s">
        <v>416</v>
      </c>
      <c r="C130" s="150">
        <v>1200</v>
      </c>
    </row>
    <row r="131" spans="1:3" ht="12" customHeight="1">
      <c r="A131" s="255" t="s">
        <v>207</v>
      </c>
      <c r="B131" s="6" t="s">
        <v>373</v>
      </c>
      <c r="C131" s="150"/>
    </row>
    <row r="132" spans="1:3" ht="12" customHeight="1" thickBot="1">
      <c r="A132" s="264" t="s">
        <v>208</v>
      </c>
      <c r="B132" s="4" t="s">
        <v>415</v>
      </c>
      <c r="C132" s="150"/>
    </row>
    <row r="133" spans="1:3" ht="12" customHeight="1" thickBot="1">
      <c r="A133" s="16" t="s">
        <v>15</v>
      </c>
      <c r="B133" s="94" t="s">
        <v>368</v>
      </c>
      <c r="C133" s="161">
        <f>+C134+C135+C136+C137+C138+C139</f>
        <v>0</v>
      </c>
    </row>
    <row r="134" spans="1:3" ht="12" customHeight="1">
      <c r="A134" s="255" t="s">
        <v>77</v>
      </c>
      <c r="B134" s="6" t="s">
        <v>374</v>
      </c>
      <c r="C134" s="150"/>
    </row>
    <row r="135" spans="1:3" ht="12" customHeight="1">
      <c r="A135" s="255" t="s">
        <v>78</v>
      </c>
      <c r="B135" s="6" t="s">
        <v>369</v>
      </c>
      <c r="C135" s="150"/>
    </row>
    <row r="136" spans="1:3" ht="12" customHeight="1">
      <c r="A136" s="255" t="s">
        <v>79</v>
      </c>
      <c r="B136" s="6" t="s">
        <v>370</v>
      </c>
      <c r="C136" s="150"/>
    </row>
    <row r="137" spans="1:3" ht="12" customHeight="1">
      <c r="A137" s="255" t="s">
        <v>134</v>
      </c>
      <c r="B137" s="6" t="s">
        <v>414</v>
      </c>
      <c r="C137" s="150"/>
    </row>
    <row r="138" spans="1:3" ht="12" customHeight="1">
      <c r="A138" s="255" t="s">
        <v>135</v>
      </c>
      <c r="B138" s="6" t="s">
        <v>371</v>
      </c>
      <c r="C138" s="150"/>
    </row>
    <row r="139" spans="1:3" s="63" customFormat="1" ht="12" customHeight="1" thickBot="1">
      <c r="A139" s="264" t="s">
        <v>136</v>
      </c>
      <c r="B139" s="4" t="s">
        <v>372</v>
      </c>
      <c r="C139" s="150"/>
    </row>
    <row r="140" spans="1:11" ht="12" customHeight="1" thickBot="1">
      <c r="A140" s="16" t="s">
        <v>16</v>
      </c>
      <c r="B140" s="94" t="s">
        <v>421</v>
      </c>
      <c r="C140" s="167">
        <f>+C141+C142+C144+C145+C143</f>
        <v>0</v>
      </c>
      <c r="K140" s="149"/>
    </row>
    <row r="141" spans="1:3" ht="12.75">
      <c r="A141" s="255" t="s">
        <v>80</v>
      </c>
      <c r="B141" s="6" t="s">
        <v>311</v>
      </c>
      <c r="C141" s="150"/>
    </row>
    <row r="142" spans="1:3" ht="12" customHeight="1">
      <c r="A142" s="255" t="s">
        <v>81</v>
      </c>
      <c r="B142" s="6" t="s">
        <v>312</v>
      </c>
      <c r="C142" s="150"/>
    </row>
    <row r="143" spans="1:3" ht="12" customHeight="1">
      <c r="A143" s="255" t="s">
        <v>228</v>
      </c>
      <c r="B143" s="6" t="s">
        <v>420</v>
      </c>
      <c r="C143" s="150"/>
    </row>
    <row r="144" spans="1:3" s="63" customFormat="1" ht="12" customHeight="1">
      <c r="A144" s="255" t="s">
        <v>229</v>
      </c>
      <c r="B144" s="6" t="s">
        <v>377</v>
      </c>
      <c r="C144" s="150"/>
    </row>
    <row r="145" spans="1:3" s="63" customFormat="1" ht="12" customHeight="1" thickBot="1">
      <c r="A145" s="264" t="s">
        <v>230</v>
      </c>
      <c r="B145" s="4" t="s">
        <v>330</v>
      </c>
      <c r="C145" s="150"/>
    </row>
    <row r="146" spans="1:3" s="63" customFormat="1" ht="12" customHeight="1" thickBot="1">
      <c r="A146" s="16" t="s">
        <v>17</v>
      </c>
      <c r="B146" s="94" t="s">
        <v>378</v>
      </c>
      <c r="C146" s="169">
        <f>+C147+C148+C149+C150+C151</f>
        <v>0</v>
      </c>
    </row>
    <row r="147" spans="1:3" s="63" customFormat="1" ht="12" customHeight="1">
      <c r="A147" s="255" t="s">
        <v>82</v>
      </c>
      <c r="B147" s="6" t="s">
        <v>375</v>
      </c>
      <c r="C147" s="150"/>
    </row>
    <row r="148" spans="1:3" s="63" customFormat="1" ht="12" customHeight="1">
      <c r="A148" s="255" t="s">
        <v>83</v>
      </c>
      <c r="B148" s="6" t="s">
        <v>380</v>
      </c>
      <c r="C148" s="150"/>
    </row>
    <row r="149" spans="1:3" s="63" customFormat="1" ht="12" customHeight="1">
      <c r="A149" s="255" t="s">
        <v>240</v>
      </c>
      <c r="B149" s="6" t="s">
        <v>376</v>
      </c>
      <c r="C149" s="150"/>
    </row>
    <row r="150" spans="1:3" s="63" customFormat="1" ht="12" customHeight="1">
      <c r="A150" s="255" t="s">
        <v>241</v>
      </c>
      <c r="B150" s="6" t="s">
        <v>417</v>
      </c>
      <c r="C150" s="150"/>
    </row>
    <row r="151" spans="1:3" ht="12.75" customHeight="1" thickBot="1">
      <c r="A151" s="264" t="s">
        <v>379</v>
      </c>
      <c r="B151" s="4" t="s">
        <v>381</v>
      </c>
      <c r="C151" s="151"/>
    </row>
    <row r="152" spans="1:3" ht="12.75" customHeight="1" thickBot="1">
      <c r="A152" s="279" t="s">
        <v>18</v>
      </c>
      <c r="B152" s="94" t="s">
        <v>382</v>
      </c>
      <c r="C152" s="169"/>
    </row>
    <row r="153" spans="1:3" ht="12.75" customHeight="1" thickBot="1">
      <c r="A153" s="279" t="s">
        <v>19</v>
      </c>
      <c r="B153" s="94" t="s">
        <v>383</v>
      </c>
      <c r="C153" s="169"/>
    </row>
    <row r="154" spans="1:3" ht="12" customHeight="1" thickBot="1">
      <c r="A154" s="16" t="s">
        <v>20</v>
      </c>
      <c r="B154" s="94" t="s">
        <v>385</v>
      </c>
      <c r="C154" s="251">
        <f>+C129+C133+C140+C146+C152+C153</f>
        <v>1200</v>
      </c>
    </row>
    <row r="155" spans="1:3" ht="15" customHeight="1" thickBot="1">
      <c r="A155" s="266" t="s">
        <v>21</v>
      </c>
      <c r="B155" s="228" t="s">
        <v>384</v>
      </c>
      <c r="C155" s="251">
        <f>+C128+C154</f>
        <v>42335</v>
      </c>
    </row>
    <row r="156" spans="1:3" ht="13.5" thickBot="1">
      <c r="A156" s="232"/>
      <c r="B156" s="233"/>
      <c r="C156" s="234"/>
    </row>
    <row r="157" spans="1:3" ht="15" customHeight="1" thickBot="1">
      <c r="A157" s="146" t="s">
        <v>418</v>
      </c>
      <c r="B157" s="147"/>
      <c r="C157" s="91">
        <v>2</v>
      </c>
    </row>
    <row r="158" spans="1:3" ht="14.25" customHeight="1" thickBot="1">
      <c r="A158" s="146" t="s">
        <v>159</v>
      </c>
      <c r="B158" s="147"/>
      <c r="C158" s="91">
        <v>16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7" r:id="rId1"/>
  <rowBreaks count="3" manualBreakCount="3">
    <brk id="65" max="255" man="1"/>
    <brk id="91" max="255" man="1"/>
    <brk id="12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34"/>
      <c r="B1" s="135"/>
      <c r="C1" s="148" t="s">
        <v>641</v>
      </c>
    </row>
    <row r="2" spans="1:3" s="59" customFormat="1" ht="21" customHeight="1">
      <c r="A2" s="240" t="s">
        <v>51</v>
      </c>
      <c r="B2" s="219" t="s">
        <v>160</v>
      </c>
      <c r="C2" s="221" t="s">
        <v>42</v>
      </c>
    </row>
    <row r="3" spans="1:3" s="59" customFormat="1" ht="16.5" thickBot="1">
      <c r="A3" s="136" t="s">
        <v>157</v>
      </c>
      <c r="B3" s="220" t="s">
        <v>350</v>
      </c>
      <c r="C3" s="278" t="s">
        <v>48</v>
      </c>
    </row>
    <row r="4" spans="1:3" s="60" customFormat="1" ht="15.75" customHeight="1" thickBot="1">
      <c r="A4" s="137"/>
      <c r="B4" s="137"/>
      <c r="C4" s="138" t="s">
        <v>43</v>
      </c>
    </row>
    <row r="5" spans="1:3" ht="13.5" thickBot="1">
      <c r="A5" s="241" t="s">
        <v>158</v>
      </c>
      <c r="B5" s="139" t="s">
        <v>44</v>
      </c>
      <c r="C5" s="222" t="s">
        <v>45</v>
      </c>
    </row>
    <row r="6" spans="1:3" s="44" customFormat="1" ht="12.75" customHeight="1" thickBot="1">
      <c r="A6" s="125" t="s">
        <v>394</v>
      </c>
      <c r="B6" s="126" t="s">
        <v>395</v>
      </c>
      <c r="C6" s="127" t="s">
        <v>396</v>
      </c>
    </row>
    <row r="7" spans="1:3" s="44" customFormat="1" ht="15.75" customHeight="1" thickBot="1">
      <c r="A7" s="140"/>
      <c r="B7" s="141" t="s">
        <v>46</v>
      </c>
      <c r="C7" s="223"/>
    </row>
    <row r="8" spans="1:3" s="44" customFormat="1" ht="12" customHeight="1" thickBot="1">
      <c r="A8" s="16" t="s">
        <v>11</v>
      </c>
      <c r="B8" s="11" t="s">
        <v>188</v>
      </c>
      <c r="C8" s="161">
        <f>+C9+C10+C11+C12+C13+C14</f>
        <v>15083</v>
      </c>
    </row>
    <row r="9" spans="1:3" s="61" customFormat="1" ht="12" customHeight="1">
      <c r="A9" s="255" t="s">
        <v>84</v>
      </c>
      <c r="B9" s="245" t="s">
        <v>189</v>
      </c>
      <c r="C9" s="164">
        <f>SUM('1.1. sz. mell'!C9)</f>
        <v>8215</v>
      </c>
    </row>
    <row r="10" spans="1:3" s="62" customFormat="1" ht="12" customHeight="1">
      <c r="A10" s="256" t="s">
        <v>85</v>
      </c>
      <c r="B10" s="246" t="s">
        <v>190</v>
      </c>
      <c r="C10" s="163"/>
    </row>
    <row r="11" spans="1:3" s="62" customFormat="1" ht="12" customHeight="1">
      <c r="A11" s="256" t="s">
        <v>86</v>
      </c>
      <c r="B11" s="246" t="s">
        <v>191</v>
      </c>
      <c r="C11" s="163">
        <f>SUM('1.1. sz. mell'!C11)</f>
        <v>5668</v>
      </c>
    </row>
    <row r="12" spans="1:3" s="62" customFormat="1" ht="12" customHeight="1">
      <c r="A12" s="256" t="s">
        <v>87</v>
      </c>
      <c r="B12" s="246" t="s">
        <v>192</v>
      </c>
      <c r="C12" s="163">
        <f>SUM('1.1. sz. mell'!C12)</f>
        <v>1200</v>
      </c>
    </row>
    <row r="13" spans="1:3" s="62" customFormat="1" ht="12" customHeight="1">
      <c r="A13" s="256" t="s">
        <v>112</v>
      </c>
      <c r="B13" s="246" t="s">
        <v>404</v>
      </c>
      <c r="C13" s="163"/>
    </row>
    <row r="14" spans="1:3" s="61" customFormat="1" ht="12" customHeight="1" thickBot="1">
      <c r="A14" s="257" t="s">
        <v>88</v>
      </c>
      <c r="B14" s="247" t="s">
        <v>353</v>
      </c>
      <c r="C14" s="163"/>
    </row>
    <row r="15" spans="1:3" s="61" customFormat="1" ht="12" customHeight="1" thickBot="1">
      <c r="A15" s="16" t="s">
        <v>12</v>
      </c>
      <c r="B15" s="157" t="s">
        <v>193</v>
      </c>
      <c r="C15" s="161">
        <f>+C16+C17+C18+C19+C20</f>
        <v>345</v>
      </c>
    </row>
    <row r="16" spans="1:3" s="61" customFormat="1" ht="12" customHeight="1">
      <c r="A16" s="255" t="s">
        <v>90</v>
      </c>
      <c r="B16" s="245" t="s">
        <v>194</v>
      </c>
      <c r="C16" s="164"/>
    </row>
    <row r="17" spans="1:3" s="61" customFormat="1" ht="12" customHeight="1">
      <c r="A17" s="256" t="s">
        <v>91</v>
      </c>
      <c r="B17" s="246" t="s">
        <v>195</v>
      </c>
      <c r="C17" s="163"/>
    </row>
    <row r="18" spans="1:3" s="61" customFormat="1" ht="12" customHeight="1">
      <c r="A18" s="256" t="s">
        <v>92</v>
      </c>
      <c r="B18" s="246" t="s">
        <v>343</v>
      </c>
      <c r="C18" s="163"/>
    </row>
    <row r="19" spans="1:3" s="61" customFormat="1" ht="12" customHeight="1">
      <c r="A19" s="256" t="s">
        <v>93</v>
      </c>
      <c r="B19" s="246" t="s">
        <v>344</v>
      </c>
      <c r="C19" s="163"/>
    </row>
    <row r="20" spans="1:3" s="61" customFormat="1" ht="12" customHeight="1">
      <c r="A20" s="256" t="s">
        <v>94</v>
      </c>
      <c r="B20" s="246" t="s">
        <v>196</v>
      </c>
      <c r="C20" s="163">
        <v>345</v>
      </c>
    </row>
    <row r="21" spans="1:3" s="62" customFormat="1" ht="12" customHeight="1" thickBot="1">
      <c r="A21" s="257" t="s">
        <v>103</v>
      </c>
      <c r="B21" s="247" t="s">
        <v>197</v>
      </c>
      <c r="C21" s="165"/>
    </row>
    <row r="22" spans="1:3" s="62" customFormat="1" ht="12" customHeight="1" thickBot="1">
      <c r="A22" s="16" t="s">
        <v>13</v>
      </c>
      <c r="B22" s="11" t="s">
        <v>198</v>
      </c>
      <c r="C22" s="161">
        <f>+C23+C24+C25+C26+C27</f>
        <v>0</v>
      </c>
    </row>
    <row r="23" spans="1:3" s="62" customFormat="1" ht="12" customHeight="1">
      <c r="A23" s="255" t="s">
        <v>73</v>
      </c>
      <c r="B23" s="245" t="s">
        <v>199</v>
      </c>
      <c r="C23" s="164"/>
    </row>
    <row r="24" spans="1:3" s="61" customFormat="1" ht="12" customHeight="1">
      <c r="A24" s="256" t="s">
        <v>74</v>
      </c>
      <c r="B24" s="246" t="s">
        <v>200</v>
      </c>
      <c r="C24" s="163"/>
    </row>
    <row r="25" spans="1:3" s="62" customFormat="1" ht="12" customHeight="1">
      <c r="A25" s="256" t="s">
        <v>75</v>
      </c>
      <c r="B25" s="246" t="s">
        <v>345</v>
      </c>
      <c r="C25" s="163"/>
    </row>
    <row r="26" spans="1:3" s="62" customFormat="1" ht="12" customHeight="1">
      <c r="A26" s="256" t="s">
        <v>76</v>
      </c>
      <c r="B26" s="246" t="s">
        <v>346</v>
      </c>
      <c r="C26" s="163"/>
    </row>
    <row r="27" spans="1:3" s="62" customFormat="1" ht="12" customHeight="1">
      <c r="A27" s="256" t="s">
        <v>130</v>
      </c>
      <c r="B27" s="246" t="s">
        <v>201</v>
      </c>
      <c r="C27" s="163"/>
    </row>
    <row r="28" spans="1:3" s="62" customFormat="1" ht="12" customHeight="1" thickBot="1">
      <c r="A28" s="257" t="s">
        <v>131</v>
      </c>
      <c r="B28" s="247" t="s">
        <v>202</v>
      </c>
      <c r="C28" s="165"/>
    </row>
    <row r="29" spans="1:3" s="62" customFormat="1" ht="12" customHeight="1" thickBot="1">
      <c r="A29" s="16" t="s">
        <v>132</v>
      </c>
      <c r="B29" s="11" t="s">
        <v>203</v>
      </c>
      <c r="C29" s="167">
        <f>+C30+C34+C35+C36</f>
        <v>1695</v>
      </c>
    </row>
    <row r="30" spans="1:3" s="62" customFormat="1" ht="12" customHeight="1">
      <c r="A30" s="255" t="s">
        <v>204</v>
      </c>
      <c r="B30" s="245" t="s">
        <v>405</v>
      </c>
      <c r="C30" s="243">
        <f>+C31+C32+C33</f>
        <v>395</v>
      </c>
    </row>
    <row r="31" spans="1:3" s="62" customFormat="1" ht="12" customHeight="1">
      <c r="A31" s="256" t="s">
        <v>205</v>
      </c>
      <c r="B31" s="246" t="s">
        <v>210</v>
      </c>
      <c r="C31" s="163">
        <v>395</v>
      </c>
    </row>
    <row r="32" spans="1:3" s="62" customFormat="1" ht="12" customHeight="1">
      <c r="A32" s="256" t="s">
        <v>206</v>
      </c>
      <c r="B32" s="246" t="s">
        <v>211</v>
      </c>
      <c r="C32" s="163"/>
    </row>
    <row r="33" spans="1:3" s="62" customFormat="1" ht="12" customHeight="1">
      <c r="A33" s="256" t="s">
        <v>357</v>
      </c>
      <c r="B33" s="276" t="s">
        <v>358</v>
      </c>
      <c r="C33" s="163"/>
    </row>
    <row r="34" spans="1:3" s="62" customFormat="1" ht="12" customHeight="1">
      <c r="A34" s="256" t="s">
        <v>207</v>
      </c>
      <c r="B34" s="246" t="s">
        <v>212</v>
      </c>
      <c r="C34" s="163">
        <f>SUM('1.1. sz. mell'!C34)</f>
        <v>1300</v>
      </c>
    </row>
    <row r="35" spans="1:3" s="62" customFormat="1" ht="12" customHeight="1">
      <c r="A35" s="256" t="s">
        <v>208</v>
      </c>
      <c r="B35" s="246" t="s">
        <v>213</v>
      </c>
      <c r="C35" s="163"/>
    </row>
    <row r="36" spans="1:3" s="62" customFormat="1" ht="12" customHeight="1" thickBot="1">
      <c r="A36" s="257" t="s">
        <v>209</v>
      </c>
      <c r="B36" s="247" t="s">
        <v>214</v>
      </c>
      <c r="C36" s="165"/>
    </row>
    <row r="37" spans="1:3" s="62" customFormat="1" ht="12" customHeight="1" thickBot="1">
      <c r="A37" s="16" t="s">
        <v>15</v>
      </c>
      <c r="B37" s="11" t="s">
        <v>354</v>
      </c>
      <c r="C37" s="161">
        <f>SUM(C38:C48)</f>
        <v>0</v>
      </c>
    </row>
    <row r="38" spans="1:3" s="62" customFormat="1" ht="12" customHeight="1">
      <c r="A38" s="255" t="s">
        <v>77</v>
      </c>
      <c r="B38" s="245" t="s">
        <v>217</v>
      </c>
      <c r="C38" s="164"/>
    </row>
    <row r="39" spans="1:3" s="62" customFormat="1" ht="12" customHeight="1">
      <c r="A39" s="256" t="s">
        <v>78</v>
      </c>
      <c r="B39" s="246" t="s">
        <v>218</v>
      </c>
      <c r="C39" s="163"/>
    </row>
    <row r="40" spans="1:3" s="62" customFormat="1" ht="12" customHeight="1">
      <c r="A40" s="256" t="s">
        <v>79</v>
      </c>
      <c r="B40" s="246" t="s">
        <v>219</v>
      </c>
      <c r="C40" s="163"/>
    </row>
    <row r="41" spans="1:3" s="62" customFormat="1" ht="12" customHeight="1">
      <c r="A41" s="256" t="s">
        <v>134</v>
      </c>
      <c r="B41" s="246" t="s">
        <v>220</v>
      </c>
      <c r="C41" s="163"/>
    </row>
    <row r="42" spans="1:3" s="62" customFormat="1" ht="12" customHeight="1">
      <c r="A42" s="256" t="s">
        <v>135</v>
      </c>
      <c r="B42" s="246" t="s">
        <v>221</v>
      </c>
      <c r="C42" s="163"/>
    </row>
    <row r="43" spans="1:3" s="62" customFormat="1" ht="12" customHeight="1">
      <c r="A43" s="256" t="s">
        <v>136</v>
      </c>
      <c r="B43" s="246" t="s">
        <v>222</v>
      </c>
      <c r="C43" s="163"/>
    </row>
    <row r="44" spans="1:3" s="62" customFormat="1" ht="12" customHeight="1">
      <c r="A44" s="256" t="s">
        <v>137</v>
      </c>
      <c r="B44" s="246" t="s">
        <v>223</v>
      </c>
      <c r="C44" s="163"/>
    </row>
    <row r="45" spans="1:3" s="62" customFormat="1" ht="12" customHeight="1">
      <c r="A45" s="256" t="s">
        <v>138</v>
      </c>
      <c r="B45" s="246" t="s">
        <v>224</v>
      </c>
      <c r="C45" s="163">
        <f>SUM('1.1. sz. mell'!C45)</f>
        <v>0</v>
      </c>
    </row>
    <row r="46" spans="1:3" s="62" customFormat="1" ht="12" customHeight="1">
      <c r="A46" s="256" t="s">
        <v>215</v>
      </c>
      <c r="B46" s="246" t="s">
        <v>225</v>
      </c>
      <c r="C46" s="163">
        <f>SUM('1.1. sz. mell'!C46)</f>
        <v>0</v>
      </c>
    </row>
    <row r="47" spans="1:3" s="62" customFormat="1" ht="12" customHeight="1">
      <c r="A47" s="257" t="s">
        <v>216</v>
      </c>
      <c r="B47" s="247" t="s">
        <v>356</v>
      </c>
      <c r="C47" s="163">
        <f>SUM('1.1. sz. mell'!C47)</f>
        <v>0</v>
      </c>
    </row>
    <row r="48" spans="1:3" s="62" customFormat="1" ht="12" customHeight="1" thickBot="1">
      <c r="A48" s="257" t="s">
        <v>355</v>
      </c>
      <c r="B48" s="247" t="s">
        <v>226</v>
      </c>
      <c r="C48" s="163">
        <f>SUM('1.1. sz. mell'!C48)</f>
        <v>0</v>
      </c>
    </row>
    <row r="49" spans="1:3" s="62" customFormat="1" ht="12" customHeight="1" thickBot="1">
      <c r="A49" s="16" t="s">
        <v>16</v>
      </c>
      <c r="B49" s="11" t="s">
        <v>227</v>
      </c>
      <c r="C49" s="161">
        <f>SUM(C50:C54)</f>
        <v>0</v>
      </c>
    </row>
    <row r="50" spans="1:3" s="62" customFormat="1" ht="12" customHeight="1">
      <c r="A50" s="255" t="s">
        <v>80</v>
      </c>
      <c r="B50" s="245" t="s">
        <v>231</v>
      </c>
      <c r="C50" s="267"/>
    </row>
    <row r="51" spans="1:3" s="62" customFormat="1" ht="12" customHeight="1">
      <c r="A51" s="256" t="s">
        <v>81</v>
      </c>
      <c r="B51" s="246" t="s">
        <v>232</v>
      </c>
      <c r="C51" s="166"/>
    </row>
    <row r="52" spans="1:3" s="62" customFormat="1" ht="12" customHeight="1">
      <c r="A52" s="256" t="s">
        <v>228</v>
      </c>
      <c r="B52" s="246" t="s">
        <v>233</v>
      </c>
      <c r="C52" s="166"/>
    </row>
    <row r="53" spans="1:3" s="62" customFormat="1" ht="12" customHeight="1">
      <c r="A53" s="256" t="s">
        <v>229</v>
      </c>
      <c r="B53" s="246" t="s">
        <v>234</v>
      </c>
      <c r="C53" s="166"/>
    </row>
    <row r="54" spans="1:3" s="62" customFormat="1" ht="12" customHeight="1" thickBot="1">
      <c r="A54" s="257" t="s">
        <v>230</v>
      </c>
      <c r="B54" s="247" t="s">
        <v>235</v>
      </c>
      <c r="C54" s="239"/>
    </row>
    <row r="55" spans="1:3" s="62" customFormat="1" ht="12" customHeight="1" thickBot="1">
      <c r="A55" s="16" t="s">
        <v>139</v>
      </c>
      <c r="B55" s="11" t="s">
        <v>236</v>
      </c>
      <c r="C55" s="161">
        <f>SUM(C56:C58)</f>
        <v>22640</v>
      </c>
    </row>
    <row r="56" spans="1:3" s="62" customFormat="1" ht="12" customHeight="1">
      <c r="A56" s="255" t="s">
        <v>82</v>
      </c>
      <c r="B56" s="245" t="s">
        <v>237</v>
      </c>
      <c r="C56" s="164"/>
    </row>
    <row r="57" spans="1:3" s="62" customFormat="1" ht="12" customHeight="1">
      <c r="A57" s="256" t="s">
        <v>83</v>
      </c>
      <c r="B57" s="246" t="s">
        <v>347</v>
      </c>
      <c r="C57" s="163"/>
    </row>
    <row r="58" spans="1:3" s="62" customFormat="1" ht="12" customHeight="1">
      <c r="A58" s="256" t="s">
        <v>240</v>
      </c>
      <c r="B58" s="246" t="s">
        <v>238</v>
      </c>
      <c r="C58" s="163">
        <f>SUM('1.1. sz. mell'!C58)</f>
        <v>22640</v>
      </c>
    </row>
    <row r="59" spans="1:3" s="62" customFormat="1" ht="12" customHeight="1" thickBot="1">
      <c r="A59" s="257" t="s">
        <v>241</v>
      </c>
      <c r="B59" s="247" t="s">
        <v>239</v>
      </c>
      <c r="C59" s="165"/>
    </row>
    <row r="60" spans="1:3" s="62" customFormat="1" ht="12" customHeight="1" thickBot="1">
      <c r="A60" s="16" t="s">
        <v>18</v>
      </c>
      <c r="B60" s="157" t="s">
        <v>242</v>
      </c>
      <c r="C60" s="161">
        <f>SUM(C61:C63)</f>
        <v>0</v>
      </c>
    </row>
    <row r="61" spans="1:3" s="62" customFormat="1" ht="12" customHeight="1">
      <c r="A61" s="255" t="s">
        <v>140</v>
      </c>
      <c r="B61" s="245" t="s">
        <v>244</v>
      </c>
      <c r="C61" s="166"/>
    </row>
    <row r="62" spans="1:3" s="62" customFormat="1" ht="12" customHeight="1">
      <c r="A62" s="256" t="s">
        <v>141</v>
      </c>
      <c r="B62" s="246" t="s">
        <v>348</v>
      </c>
      <c r="C62" s="166"/>
    </row>
    <row r="63" spans="1:3" s="62" customFormat="1" ht="12" customHeight="1">
      <c r="A63" s="256" t="s">
        <v>165</v>
      </c>
      <c r="B63" s="246" t="s">
        <v>245</v>
      </c>
      <c r="C63" s="166"/>
    </row>
    <row r="64" spans="1:3" s="62" customFormat="1" ht="12" customHeight="1" thickBot="1">
      <c r="A64" s="257" t="s">
        <v>243</v>
      </c>
      <c r="B64" s="247" t="s">
        <v>246</v>
      </c>
      <c r="C64" s="166"/>
    </row>
    <row r="65" spans="1:3" s="62" customFormat="1" ht="12" customHeight="1" thickBot="1">
      <c r="A65" s="16" t="s">
        <v>19</v>
      </c>
      <c r="B65" s="11" t="s">
        <v>247</v>
      </c>
      <c r="C65" s="167">
        <f>+C8+C15+C22+C29+C37+C49+C55+C60</f>
        <v>39763</v>
      </c>
    </row>
    <row r="66" spans="1:3" s="62" customFormat="1" ht="12" customHeight="1" thickBot="1">
      <c r="A66" s="258" t="s">
        <v>334</v>
      </c>
      <c r="B66" s="157" t="s">
        <v>248</v>
      </c>
      <c r="C66" s="161">
        <f>SUM(C67:C69)</f>
        <v>0</v>
      </c>
    </row>
    <row r="67" spans="1:3" s="62" customFormat="1" ht="12" customHeight="1">
      <c r="A67" s="255" t="s">
        <v>278</v>
      </c>
      <c r="B67" s="245" t="s">
        <v>249</v>
      </c>
      <c r="C67" s="166"/>
    </row>
    <row r="68" spans="1:3" s="62" customFormat="1" ht="12" customHeight="1">
      <c r="A68" s="256" t="s">
        <v>287</v>
      </c>
      <c r="B68" s="246" t="s">
        <v>250</v>
      </c>
      <c r="C68" s="166"/>
    </row>
    <row r="69" spans="1:3" s="62" customFormat="1" ht="12" customHeight="1" thickBot="1">
      <c r="A69" s="257" t="s">
        <v>288</v>
      </c>
      <c r="B69" s="248" t="s">
        <v>251</v>
      </c>
      <c r="C69" s="166"/>
    </row>
    <row r="70" spans="1:3" s="62" customFormat="1" ht="12" customHeight="1" thickBot="1">
      <c r="A70" s="258" t="s">
        <v>252</v>
      </c>
      <c r="B70" s="157" t="s">
        <v>253</v>
      </c>
      <c r="C70" s="161">
        <f>SUM(C71:C74)</f>
        <v>0</v>
      </c>
    </row>
    <row r="71" spans="1:3" s="62" customFormat="1" ht="12" customHeight="1">
      <c r="A71" s="255" t="s">
        <v>113</v>
      </c>
      <c r="B71" s="245" t="s">
        <v>254</v>
      </c>
      <c r="C71" s="166"/>
    </row>
    <row r="72" spans="1:3" s="62" customFormat="1" ht="12" customHeight="1">
      <c r="A72" s="256" t="s">
        <v>114</v>
      </c>
      <c r="B72" s="246" t="s">
        <v>255</v>
      </c>
      <c r="C72" s="166"/>
    </row>
    <row r="73" spans="1:3" s="62" customFormat="1" ht="12" customHeight="1">
      <c r="A73" s="256" t="s">
        <v>279</v>
      </c>
      <c r="B73" s="246" t="s">
        <v>256</v>
      </c>
      <c r="C73" s="166"/>
    </row>
    <row r="74" spans="1:3" s="62" customFormat="1" ht="12" customHeight="1" thickBot="1">
      <c r="A74" s="257" t="s">
        <v>280</v>
      </c>
      <c r="B74" s="247" t="s">
        <v>257</v>
      </c>
      <c r="C74" s="166"/>
    </row>
    <row r="75" spans="1:3" s="62" customFormat="1" ht="12" customHeight="1" thickBot="1">
      <c r="A75" s="258" t="s">
        <v>258</v>
      </c>
      <c r="B75" s="157" t="s">
        <v>259</v>
      </c>
      <c r="C75" s="161">
        <f>SUM(C76:C77)</f>
        <v>519</v>
      </c>
    </row>
    <row r="76" spans="1:3" s="62" customFormat="1" ht="12" customHeight="1">
      <c r="A76" s="255" t="s">
        <v>281</v>
      </c>
      <c r="B76" s="245" t="s">
        <v>260</v>
      </c>
      <c r="C76" s="166">
        <v>519</v>
      </c>
    </row>
    <row r="77" spans="1:3" s="62" customFormat="1" ht="12" customHeight="1" thickBot="1">
      <c r="A77" s="257" t="s">
        <v>282</v>
      </c>
      <c r="B77" s="247" t="s">
        <v>261</v>
      </c>
      <c r="C77" s="166"/>
    </row>
    <row r="78" spans="1:3" s="61" customFormat="1" ht="12" customHeight="1" thickBot="1">
      <c r="A78" s="258" t="s">
        <v>262</v>
      </c>
      <c r="B78" s="157" t="s">
        <v>263</v>
      </c>
      <c r="C78" s="161">
        <f>SUM(C79:C81)</f>
        <v>598</v>
      </c>
    </row>
    <row r="79" spans="1:3" s="62" customFormat="1" ht="12" customHeight="1">
      <c r="A79" s="255" t="s">
        <v>283</v>
      </c>
      <c r="B79" s="245" t="s">
        <v>264</v>
      </c>
      <c r="C79" s="166">
        <f>SUM('1.1. sz. mell'!C79)</f>
        <v>598</v>
      </c>
    </row>
    <row r="80" spans="1:3" s="62" customFormat="1" ht="12" customHeight="1">
      <c r="A80" s="256" t="s">
        <v>284</v>
      </c>
      <c r="B80" s="246" t="s">
        <v>265</v>
      </c>
      <c r="C80" s="166"/>
    </row>
    <row r="81" spans="1:3" s="62" customFormat="1" ht="12" customHeight="1" thickBot="1">
      <c r="A81" s="257" t="s">
        <v>285</v>
      </c>
      <c r="B81" s="247" t="s">
        <v>266</v>
      </c>
      <c r="C81" s="166"/>
    </row>
    <row r="82" spans="1:3" s="62" customFormat="1" ht="12" customHeight="1" thickBot="1">
      <c r="A82" s="258" t="s">
        <v>267</v>
      </c>
      <c r="B82" s="157" t="s">
        <v>286</v>
      </c>
      <c r="C82" s="161">
        <f>SUM(C83:C86)</f>
        <v>0</v>
      </c>
    </row>
    <row r="83" spans="1:3" s="62" customFormat="1" ht="12" customHeight="1">
      <c r="A83" s="259" t="s">
        <v>268</v>
      </c>
      <c r="B83" s="245" t="s">
        <v>269</v>
      </c>
      <c r="C83" s="166"/>
    </row>
    <row r="84" spans="1:3" s="62" customFormat="1" ht="12" customHeight="1">
      <c r="A84" s="260" t="s">
        <v>270</v>
      </c>
      <c r="B84" s="246" t="s">
        <v>271</v>
      </c>
      <c r="C84" s="166"/>
    </row>
    <row r="85" spans="1:3" s="62" customFormat="1" ht="12" customHeight="1">
      <c r="A85" s="260" t="s">
        <v>272</v>
      </c>
      <c r="B85" s="246" t="s">
        <v>273</v>
      </c>
      <c r="C85" s="166"/>
    </row>
    <row r="86" spans="1:3" s="61" customFormat="1" ht="12" customHeight="1" thickBot="1">
      <c r="A86" s="261" t="s">
        <v>274</v>
      </c>
      <c r="B86" s="247" t="s">
        <v>275</v>
      </c>
      <c r="C86" s="166"/>
    </row>
    <row r="87" spans="1:3" s="61" customFormat="1" ht="12" customHeight="1" thickBot="1">
      <c r="A87" s="258" t="s">
        <v>276</v>
      </c>
      <c r="B87" s="157" t="s">
        <v>386</v>
      </c>
      <c r="C87" s="268"/>
    </row>
    <row r="88" spans="1:3" s="61" customFormat="1" ht="12" customHeight="1" thickBot="1">
      <c r="A88" s="258" t="s">
        <v>406</v>
      </c>
      <c r="B88" s="157" t="s">
        <v>277</v>
      </c>
      <c r="C88" s="268"/>
    </row>
    <row r="89" spans="1:3" s="61" customFormat="1" ht="12" customHeight="1" thickBot="1">
      <c r="A89" s="258" t="s">
        <v>407</v>
      </c>
      <c r="B89" s="249" t="s">
        <v>387</v>
      </c>
      <c r="C89" s="167">
        <f>+C66+C70+C75+C78+C82+C88+C87</f>
        <v>1117</v>
      </c>
    </row>
    <row r="90" spans="1:3" s="61" customFormat="1" ht="12" customHeight="1" thickBot="1">
      <c r="A90" s="262" t="s">
        <v>408</v>
      </c>
      <c r="B90" s="250" t="s">
        <v>409</v>
      </c>
      <c r="C90" s="167">
        <f>+C65+C89</f>
        <v>40880</v>
      </c>
    </row>
    <row r="91" spans="1:3" s="62" customFormat="1" ht="15" customHeight="1" thickBot="1">
      <c r="A91" s="142"/>
      <c r="B91" s="143"/>
      <c r="C91" s="225"/>
    </row>
    <row r="92" spans="1:3" s="44" customFormat="1" ht="16.5" customHeight="1" thickBot="1">
      <c r="A92" s="144"/>
      <c r="B92" s="145" t="s">
        <v>47</v>
      </c>
      <c r="C92" s="226"/>
    </row>
    <row r="93" spans="1:3" s="63" customFormat="1" ht="12" customHeight="1" thickBot="1">
      <c r="A93" s="242" t="s">
        <v>11</v>
      </c>
      <c r="B93" s="15" t="s">
        <v>413</v>
      </c>
      <c r="C93" s="268">
        <f>+C94+C95+C96+C97+C98+C111</f>
        <v>40880</v>
      </c>
    </row>
    <row r="94" spans="1:3" ht="12" customHeight="1">
      <c r="A94" s="263" t="s">
        <v>84</v>
      </c>
      <c r="B94" s="7" t="s">
        <v>39</v>
      </c>
      <c r="C94" s="524">
        <f>SUM('1.1. sz. mell'!C94)</f>
        <v>22611</v>
      </c>
    </row>
    <row r="95" spans="1:3" ht="12" customHeight="1">
      <c r="A95" s="256" t="s">
        <v>85</v>
      </c>
      <c r="B95" s="5" t="s">
        <v>142</v>
      </c>
      <c r="C95" s="166">
        <f>SUM('1.1. sz. mell'!C95)</f>
        <v>4030</v>
      </c>
    </row>
    <row r="96" spans="1:3" ht="12" customHeight="1">
      <c r="A96" s="256" t="s">
        <v>86</v>
      </c>
      <c r="B96" s="5" t="s">
        <v>111</v>
      </c>
      <c r="C96" s="166">
        <f>SUM('1.1. sz. mell'!C96)</f>
        <v>11525</v>
      </c>
    </row>
    <row r="97" spans="1:3" ht="12" customHeight="1">
      <c r="A97" s="256" t="s">
        <v>87</v>
      </c>
      <c r="B97" s="8" t="s">
        <v>143</v>
      </c>
      <c r="C97" s="166">
        <f>SUM('1.1. sz. mell'!C97)</f>
        <v>2714</v>
      </c>
    </row>
    <row r="98" spans="1:3" ht="12" customHeight="1">
      <c r="A98" s="256" t="s">
        <v>98</v>
      </c>
      <c r="B98" s="10" t="s">
        <v>144</v>
      </c>
      <c r="C98" s="166"/>
    </row>
    <row r="99" spans="1:3" ht="12" customHeight="1">
      <c r="A99" s="256" t="s">
        <v>88</v>
      </c>
      <c r="B99" s="5" t="s">
        <v>410</v>
      </c>
      <c r="C99" s="166">
        <f>SUM('1.1. sz. mell'!C99)</f>
        <v>0</v>
      </c>
    </row>
    <row r="100" spans="1:3" ht="12" customHeight="1">
      <c r="A100" s="256" t="s">
        <v>89</v>
      </c>
      <c r="B100" s="100" t="s">
        <v>362</v>
      </c>
      <c r="C100" s="166">
        <f>SUM('1.1. sz. mell'!C100)</f>
        <v>0</v>
      </c>
    </row>
    <row r="101" spans="1:3" ht="12" customHeight="1">
      <c r="A101" s="256" t="s">
        <v>99</v>
      </c>
      <c r="B101" s="100" t="s">
        <v>361</v>
      </c>
      <c r="C101" s="166">
        <f>SUM('1.1. sz. mell'!C101)</f>
        <v>0</v>
      </c>
    </row>
    <row r="102" spans="1:3" ht="12" customHeight="1">
      <c r="A102" s="256" t="s">
        <v>100</v>
      </c>
      <c r="B102" s="100" t="s">
        <v>291</v>
      </c>
      <c r="C102" s="166">
        <f>SUM('1.1. sz. mell'!C102)</f>
        <v>0</v>
      </c>
    </row>
    <row r="103" spans="1:3" ht="12" customHeight="1">
      <c r="A103" s="256" t="s">
        <v>101</v>
      </c>
      <c r="B103" s="101" t="s">
        <v>292</v>
      </c>
      <c r="C103" s="166">
        <f>SUM('1.1. sz. mell'!C103)</f>
        <v>0</v>
      </c>
    </row>
    <row r="104" spans="1:3" ht="12" customHeight="1">
      <c r="A104" s="256" t="s">
        <v>102</v>
      </c>
      <c r="B104" s="101" t="s">
        <v>293</v>
      </c>
      <c r="C104" s="166">
        <f>SUM('1.1. sz. mell'!C104)</f>
        <v>0</v>
      </c>
    </row>
    <row r="105" spans="1:3" ht="12" customHeight="1">
      <c r="A105" s="256" t="s">
        <v>104</v>
      </c>
      <c r="B105" s="100" t="s">
        <v>294</v>
      </c>
      <c r="C105" s="525"/>
    </row>
    <row r="106" spans="1:3" ht="12" customHeight="1">
      <c r="A106" s="256" t="s">
        <v>145</v>
      </c>
      <c r="B106" s="100" t="s">
        <v>295</v>
      </c>
      <c r="C106" s="166">
        <f>SUM('1.1. sz. mell'!C106)</f>
        <v>0</v>
      </c>
    </row>
    <row r="107" spans="1:3" ht="12" customHeight="1">
      <c r="A107" s="256" t="s">
        <v>289</v>
      </c>
      <c r="B107" s="101" t="s">
        <v>296</v>
      </c>
      <c r="C107" s="166">
        <f>SUM('1.1. sz. mell'!C107)</f>
        <v>0</v>
      </c>
    </row>
    <row r="108" spans="1:3" ht="12" customHeight="1">
      <c r="A108" s="264" t="s">
        <v>290</v>
      </c>
      <c r="B108" s="102" t="s">
        <v>297</v>
      </c>
      <c r="C108" s="166">
        <f>SUM('1.1. sz. mell'!C108)</f>
        <v>0</v>
      </c>
    </row>
    <row r="109" spans="1:3" ht="12" customHeight="1">
      <c r="A109" s="256" t="s">
        <v>359</v>
      </c>
      <c r="B109" s="102" t="s">
        <v>298</v>
      </c>
      <c r="C109" s="166">
        <f>SUM('1.1. sz. mell'!C109)</f>
        <v>0</v>
      </c>
    </row>
    <row r="110" spans="1:3" ht="12" customHeight="1">
      <c r="A110" s="256" t="s">
        <v>360</v>
      </c>
      <c r="B110" s="101" t="s">
        <v>299</v>
      </c>
      <c r="C110" s="525"/>
    </row>
    <row r="111" spans="1:3" ht="12" customHeight="1">
      <c r="A111" s="256" t="s">
        <v>363</v>
      </c>
      <c r="B111" s="8" t="s">
        <v>40</v>
      </c>
      <c r="C111" s="166">
        <f>SUM('1.1. sz. mell'!C111)</f>
        <v>0</v>
      </c>
    </row>
    <row r="112" spans="1:3" ht="12" customHeight="1">
      <c r="A112" s="257" t="s">
        <v>364</v>
      </c>
      <c r="B112" s="5" t="s">
        <v>411</v>
      </c>
      <c r="C112" s="166">
        <f>SUM('1.1. sz. mell'!C112)</f>
        <v>0</v>
      </c>
    </row>
    <row r="113" spans="1:3" ht="12" customHeight="1" thickBot="1">
      <c r="A113" s="265" t="s">
        <v>365</v>
      </c>
      <c r="B113" s="103" t="s">
        <v>412</v>
      </c>
      <c r="C113" s="168"/>
    </row>
    <row r="114" spans="1:3" ht="12" customHeight="1" thickBot="1">
      <c r="A114" s="16" t="s">
        <v>12</v>
      </c>
      <c r="B114" s="14" t="s">
        <v>300</v>
      </c>
      <c r="C114" s="161">
        <f>+C115+C117+C119</f>
        <v>0</v>
      </c>
    </row>
    <row r="115" spans="1:3" ht="12" customHeight="1">
      <c r="A115" s="255" t="s">
        <v>90</v>
      </c>
      <c r="B115" s="5" t="s">
        <v>164</v>
      </c>
      <c r="C115" s="164"/>
    </row>
    <row r="116" spans="1:3" ht="12" customHeight="1">
      <c r="A116" s="255" t="s">
        <v>91</v>
      </c>
      <c r="B116" s="9" t="s">
        <v>304</v>
      </c>
      <c r="C116" s="164"/>
    </row>
    <row r="117" spans="1:3" ht="12" customHeight="1">
      <c r="A117" s="255" t="s">
        <v>92</v>
      </c>
      <c r="B117" s="9" t="s">
        <v>146</v>
      </c>
      <c r="C117" s="163"/>
    </row>
    <row r="118" spans="1:3" ht="12" customHeight="1">
      <c r="A118" s="255" t="s">
        <v>93</v>
      </c>
      <c r="B118" s="9" t="s">
        <v>305</v>
      </c>
      <c r="C118" s="150"/>
    </row>
    <row r="119" spans="1:3" ht="12" customHeight="1">
      <c r="A119" s="255" t="s">
        <v>94</v>
      </c>
      <c r="B119" s="159" t="s">
        <v>166</v>
      </c>
      <c r="C119" s="150"/>
    </row>
    <row r="120" spans="1:3" ht="12" customHeight="1">
      <c r="A120" s="255" t="s">
        <v>103</v>
      </c>
      <c r="B120" s="158" t="s">
        <v>349</v>
      </c>
      <c r="C120" s="150"/>
    </row>
    <row r="121" spans="1:3" ht="12" customHeight="1">
      <c r="A121" s="255" t="s">
        <v>105</v>
      </c>
      <c r="B121" s="244" t="s">
        <v>310</v>
      </c>
      <c r="C121" s="150"/>
    </row>
    <row r="122" spans="1:3" ht="12" customHeight="1">
      <c r="A122" s="255" t="s">
        <v>147</v>
      </c>
      <c r="B122" s="101" t="s">
        <v>293</v>
      </c>
      <c r="C122" s="150"/>
    </row>
    <row r="123" spans="1:3" ht="12" customHeight="1">
      <c r="A123" s="255" t="s">
        <v>148</v>
      </c>
      <c r="B123" s="101" t="s">
        <v>309</v>
      </c>
      <c r="C123" s="150"/>
    </row>
    <row r="124" spans="1:3" ht="12" customHeight="1">
      <c r="A124" s="255" t="s">
        <v>149</v>
      </c>
      <c r="B124" s="101" t="s">
        <v>308</v>
      </c>
      <c r="C124" s="150"/>
    </row>
    <row r="125" spans="1:3" ht="12" customHeight="1">
      <c r="A125" s="255" t="s">
        <v>301</v>
      </c>
      <c r="B125" s="101" t="s">
        <v>296</v>
      </c>
      <c r="C125" s="150"/>
    </row>
    <row r="126" spans="1:3" ht="12" customHeight="1">
      <c r="A126" s="255" t="s">
        <v>302</v>
      </c>
      <c r="B126" s="101" t="s">
        <v>307</v>
      </c>
      <c r="C126" s="150"/>
    </row>
    <row r="127" spans="1:3" ht="12" customHeight="1" thickBot="1">
      <c r="A127" s="264" t="s">
        <v>303</v>
      </c>
      <c r="B127" s="101" t="s">
        <v>306</v>
      </c>
      <c r="C127" s="151"/>
    </row>
    <row r="128" spans="1:3" ht="12" customHeight="1" thickBot="1">
      <c r="A128" s="16" t="s">
        <v>13</v>
      </c>
      <c r="B128" s="94" t="s">
        <v>366</v>
      </c>
      <c r="C128" s="161">
        <f>+C93+C114</f>
        <v>40880</v>
      </c>
    </row>
    <row r="129" spans="1:3" ht="12" customHeight="1" thickBot="1">
      <c r="A129" s="16" t="s">
        <v>14</v>
      </c>
      <c r="B129" s="94" t="s">
        <v>367</v>
      </c>
      <c r="C129" s="161"/>
    </row>
    <row r="130" spans="1:3" s="63" customFormat="1" ht="12" customHeight="1">
      <c r="A130" s="255" t="s">
        <v>204</v>
      </c>
      <c r="B130" s="458" t="s">
        <v>416</v>
      </c>
      <c r="C130" s="460"/>
    </row>
    <row r="131" spans="1:3" ht="12" customHeight="1">
      <c r="A131" s="255" t="s">
        <v>207</v>
      </c>
      <c r="B131" s="458" t="s">
        <v>373</v>
      </c>
      <c r="C131" s="461"/>
    </row>
    <row r="132" spans="1:3" ht="12" customHeight="1" thickBot="1">
      <c r="A132" s="264" t="s">
        <v>208</v>
      </c>
      <c r="B132" s="459" t="s">
        <v>415</v>
      </c>
      <c r="C132" s="462"/>
    </row>
    <row r="133" spans="1:3" ht="12" customHeight="1" thickBot="1">
      <c r="A133" s="16" t="s">
        <v>15</v>
      </c>
      <c r="B133" s="94" t="s">
        <v>368</v>
      </c>
      <c r="C133" s="161">
        <f>+C134+C135+C136+C137+C138+C139</f>
        <v>0</v>
      </c>
    </row>
    <row r="134" spans="1:3" ht="12" customHeight="1">
      <c r="A134" s="255" t="s">
        <v>77</v>
      </c>
      <c r="B134" s="6" t="s">
        <v>374</v>
      </c>
      <c r="C134" s="150"/>
    </row>
    <row r="135" spans="1:3" ht="12" customHeight="1">
      <c r="A135" s="255" t="s">
        <v>78</v>
      </c>
      <c r="B135" s="6" t="s">
        <v>369</v>
      </c>
      <c r="C135" s="150"/>
    </row>
    <row r="136" spans="1:3" ht="12" customHeight="1">
      <c r="A136" s="255" t="s">
        <v>79</v>
      </c>
      <c r="B136" s="6" t="s">
        <v>370</v>
      </c>
      <c r="C136" s="150"/>
    </row>
    <row r="137" spans="1:3" ht="12" customHeight="1">
      <c r="A137" s="255" t="s">
        <v>134</v>
      </c>
      <c r="B137" s="6" t="s">
        <v>414</v>
      </c>
      <c r="C137" s="150"/>
    </row>
    <row r="138" spans="1:3" ht="12" customHeight="1">
      <c r="A138" s="255" t="s">
        <v>135</v>
      </c>
      <c r="B138" s="6" t="s">
        <v>371</v>
      </c>
      <c r="C138" s="150"/>
    </row>
    <row r="139" spans="1:3" s="63" customFormat="1" ht="12" customHeight="1" thickBot="1">
      <c r="A139" s="264" t="s">
        <v>136</v>
      </c>
      <c r="B139" s="4" t="s">
        <v>372</v>
      </c>
      <c r="C139" s="150"/>
    </row>
    <row r="140" spans="1:11" ht="12" customHeight="1" thickBot="1">
      <c r="A140" s="16" t="s">
        <v>16</v>
      </c>
      <c r="B140" s="94" t="s">
        <v>421</v>
      </c>
      <c r="C140" s="167">
        <f>+C141+C142+C144+C145+C143</f>
        <v>0</v>
      </c>
      <c r="K140" s="149"/>
    </row>
    <row r="141" spans="1:3" ht="12.75">
      <c r="A141" s="255" t="s">
        <v>80</v>
      </c>
      <c r="B141" s="6" t="s">
        <v>311</v>
      </c>
      <c r="C141" s="150"/>
    </row>
    <row r="142" spans="1:3" ht="12" customHeight="1">
      <c r="A142" s="255" t="s">
        <v>81</v>
      </c>
      <c r="B142" s="6" t="s">
        <v>312</v>
      </c>
      <c r="C142" s="150"/>
    </row>
    <row r="143" spans="1:3" s="63" customFormat="1" ht="12" customHeight="1">
      <c r="A143" s="255" t="s">
        <v>228</v>
      </c>
      <c r="B143" s="6" t="s">
        <v>420</v>
      </c>
      <c r="C143" s="150"/>
    </row>
    <row r="144" spans="1:3" s="63" customFormat="1" ht="12" customHeight="1">
      <c r="A144" s="255" t="s">
        <v>229</v>
      </c>
      <c r="B144" s="6" t="s">
        <v>377</v>
      </c>
      <c r="C144" s="150"/>
    </row>
    <row r="145" spans="1:3" s="63" customFormat="1" ht="12" customHeight="1" thickBot="1">
      <c r="A145" s="264" t="s">
        <v>230</v>
      </c>
      <c r="B145" s="4" t="s">
        <v>330</v>
      </c>
      <c r="C145" s="150"/>
    </row>
    <row r="146" spans="1:3" s="63" customFormat="1" ht="12" customHeight="1" thickBot="1">
      <c r="A146" s="16" t="s">
        <v>17</v>
      </c>
      <c r="B146" s="94" t="s">
        <v>378</v>
      </c>
      <c r="C146" s="169">
        <f>+C147+C148+C149+C150+C151</f>
        <v>0</v>
      </c>
    </row>
    <row r="147" spans="1:3" s="63" customFormat="1" ht="12" customHeight="1">
      <c r="A147" s="255" t="s">
        <v>82</v>
      </c>
      <c r="B147" s="6" t="s">
        <v>375</v>
      </c>
      <c r="C147" s="150"/>
    </row>
    <row r="148" spans="1:3" s="63" customFormat="1" ht="12" customHeight="1">
      <c r="A148" s="255" t="s">
        <v>83</v>
      </c>
      <c r="B148" s="6" t="s">
        <v>380</v>
      </c>
      <c r="C148" s="150"/>
    </row>
    <row r="149" spans="1:3" s="63" customFormat="1" ht="12" customHeight="1">
      <c r="A149" s="255" t="s">
        <v>240</v>
      </c>
      <c r="B149" s="6" t="s">
        <v>376</v>
      </c>
      <c r="C149" s="150"/>
    </row>
    <row r="150" spans="1:3" ht="12.75" customHeight="1">
      <c r="A150" s="255" t="s">
        <v>241</v>
      </c>
      <c r="B150" s="6" t="s">
        <v>417</v>
      </c>
      <c r="C150" s="150"/>
    </row>
    <row r="151" spans="1:3" ht="12.75" customHeight="1" thickBot="1">
      <c r="A151" s="264" t="s">
        <v>379</v>
      </c>
      <c r="B151" s="4" t="s">
        <v>381</v>
      </c>
      <c r="C151" s="151"/>
    </row>
    <row r="152" spans="1:3" ht="12.75" customHeight="1" thickBot="1">
      <c r="A152" s="279" t="s">
        <v>18</v>
      </c>
      <c r="B152" s="94" t="s">
        <v>382</v>
      </c>
      <c r="C152" s="169"/>
    </row>
    <row r="153" spans="1:3" ht="12" customHeight="1" thickBot="1">
      <c r="A153" s="279" t="s">
        <v>19</v>
      </c>
      <c r="B153" s="94" t="s">
        <v>383</v>
      </c>
      <c r="C153" s="169"/>
    </row>
    <row r="154" spans="1:3" ht="15" customHeight="1" thickBot="1">
      <c r="A154" s="16" t="s">
        <v>20</v>
      </c>
      <c r="B154" s="94" t="s">
        <v>385</v>
      </c>
      <c r="C154" s="251">
        <f>+C129+C133+C140+C146+C152+C153</f>
        <v>0</v>
      </c>
    </row>
    <row r="155" spans="1:3" ht="13.5" thickBot="1">
      <c r="A155" s="266" t="s">
        <v>21</v>
      </c>
      <c r="B155" s="228" t="s">
        <v>384</v>
      </c>
      <c r="C155" s="251">
        <f>+C128+C154</f>
        <v>40880</v>
      </c>
    </row>
    <row r="156" spans="1:3" ht="15" customHeight="1" thickBot="1">
      <c r="A156" s="232"/>
      <c r="B156" s="233"/>
      <c r="C156" s="234"/>
    </row>
    <row r="157" spans="1:3" ht="14.25" customHeight="1" thickBot="1">
      <c r="A157" s="146" t="s">
        <v>418</v>
      </c>
      <c r="B157" s="147"/>
      <c r="C157" s="91">
        <v>2</v>
      </c>
    </row>
    <row r="158" spans="1:3" ht="13.5" thickBot="1">
      <c r="A158" s="146" t="s">
        <v>159</v>
      </c>
      <c r="B158" s="147"/>
      <c r="C158" s="9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3" manualBreakCount="3">
    <brk id="65" max="2" man="1"/>
    <brk id="90" max="255" man="1"/>
    <brk id="1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B1">
      <selection activeCell="C1" sqref="C1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34"/>
      <c r="B1" s="135"/>
      <c r="C1" s="148" t="s">
        <v>642</v>
      </c>
    </row>
    <row r="2" spans="1:3" s="59" customFormat="1" ht="21" customHeight="1">
      <c r="A2" s="240" t="s">
        <v>51</v>
      </c>
      <c r="B2" s="219" t="s">
        <v>160</v>
      </c>
      <c r="C2" s="221" t="s">
        <v>42</v>
      </c>
    </row>
    <row r="3" spans="1:3" s="59" customFormat="1" ht="16.5" thickBot="1">
      <c r="A3" s="136" t="s">
        <v>157</v>
      </c>
      <c r="B3" s="220" t="s">
        <v>351</v>
      </c>
      <c r="C3" s="278" t="s">
        <v>49</v>
      </c>
    </row>
    <row r="4" spans="1:3" s="60" customFormat="1" ht="15.75" customHeight="1" thickBot="1">
      <c r="A4" s="137"/>
      <c r="B4" s="137"/>
      <c r="C4" s="138" t="s">
        <v>43</v>
      </c>
    </row>
    <row r="5" spans="1:3" ht="13.5" thickBot="1">
      <c r="A5" s="241" t="s">
        <v>158</v>
      </c>
      <c r="B5" s="139" t="s">
        <v>44</v>
      </c>
      <c r="C5" s="222" t="s">
        <v>45</v>
      </c>
    </row>
    <row r="6" spans="1:3" s="44" customFormat="1" ht="12.75" customHeight="1" thickBot="1">
      <c r="A6" s="125" t="s">
        <v>394</v>
      </c>
      <c r="B6" s="126" t="s">
        <v>395</v>
      </c>
      <c r="C6" s="127" t="s">
        <v>396</v>
      </c>
    </row>
    <row r="7" spans="1:3" s="44" customFormat="1" ht="15.75" customHeight="1" thickBot="1">
      <c r="A7" s="140"/>
      <c r="B7" s="141" t="s">
        <v>46</v>
      </c>
      <c r="C7" s="223"/>
    </row>
    <row r="8" spans="1:3" s="44" customFormat="1" ht="12" customHeight="1" thickBot="1">
      <c r="A8" s="16" t="s">
        <v>11</v>
      </c>
      <c r="B8" s="11" t="s">
        <v>188</v>
      </c>
      <c r="C8" s="161">
        <f>+C9+C10+C11+C12+C13+C14</f>
        <v>0</v>
      </c>
    </row>
    <row r="9" spans="1:3" s="61" customFormat="1" ht="12" customHeight="1">
      <c r="A9" s="255" t="s">
        <v>84</v>
      </c>
      <c r="B9" s="245" t="s">
        <v>189</v>
      </c>
      <c r="C9" s="164"/>
    </row>
    <row r="10" spans="1:3" s="62" customFormat="1" ht="12" customHeight="1">
      <c r="A10" s="256" t="s">
        <v>85</v>
      </c>
      <c r="B10" s="246" t="s">
        <v>190</v>
      </c>
      <c r="C10" s="163"/>
    </row>
    <row r="11" spans="1:3" s="62" customFormat="1" ht="12" customHeight="1">
      <c r="A11" s="256" t="s">
        <v>86</v>
      </c>
      <c r="B11" s="246" t="s">
        <v>191</v>
      </c>
      <c r="C11" s="163"/>
    </row>
    <row r="12" spans="1:3" s="62" customFormat="1" ht="12" customHeight="1">
      <c r="A12" s="256" t="s">
        <v>87</v>
      </c>
      <c r="B12" s="246" t="s">
        <v>192</v>
      </c>
      <c r="C12" s="163"/>
    </row>
    <row r="13" spans="1:3" s="62" customFormat="1" ht="12" customHeight="1">
      <c r="A13" s="256" t="s">
        <v>112</v>
      </c>
      <c r="B13" s="246" t="s">
        <v>404</v>
      </c>
      <c r="C13" s="163"/>
    </row>
    <row r="14" spans="1:3" s="61" customFormat="1" ht="12" customHeight="1" thickBot="1">
      <c r="A14" s="257" t="s">
        <v>88</v>
      </c>
      <c r="B14" s="247" t="s">
        <v>353</v>
      </c>
      <c r="C14" s="163"/>
    </row>
    <row r="15" spans="1:3" s="61" customFormat="1" ht="12" customHeight="1" thickBot="1">
      <c r="A15" s="16" t="s">
        <v>12</v>
      </c>
      <c r="B15" s="157" t="s">
        <v>193</v>
      </c>
      <c r="C15" s="161">
        <f>+C16+C17+C18+C19+C20</f>
        <v>255</v>
      </c>
    </row>
    <row r="16" spans="1:3" s="61" customFormat="1" ht="12" customHeight="1">
      <c r="A16" s="255" t="s">
        <v>90</v>
      </c>
      <c r="B16" s="245" t="s">
        <v>194</v>
      </c>
      <c r="C16" s="164"/>
    </row>
    <row r="17" spans="1:3" s="61" customFormat="1" ht="12" customHeight="1">
      <c r="A17" s="256" t="s">
        <v>91</v>
      </c>
      <c r="B17" s="246" t="s">
        <v>195</v>
      </c>
      <c r="C17" s="163"/>
    </row>
    <row r="18" spans="1:3" s="61" customFormat="1" ht="12" customHeight="1">
      <c r="A18" s="256" t="s">
        <v>92</v>
      </c>
      <c r="B18" s="246" t="s">
        <v>343</v>
      </c>
      <c r="C18" s="163"/>
    </row>
    <row r="19" spans="1:3" s="61" customFormat="1" ht="12" customHeight="1">
      <c r="A19" s="256" t="s">
        <v>93</v>
      </c>
      <c r="B19" s="246" t="s">
        <v>344</v>
      </c>
      <c r="C19" s="163"/>
    </row>
    <row r="20" spans="1:3" s="61" customFormat="1" ht="12" customHeight="1">
      <c r="A20" s="256" t="s">
        <v>94</v>
      </c>
      <c r="B20" s="246" t="s">
        <v>196</v>
      </c>
      <c r="C20" s="163">
        <v>255</v>
      </c>
    </row>
    <row r="21" spans="1:3" s="62" customFormat="1" ht="12" customHeight="1" thickBot="1">
      <c r="A21" s="257" t="s">
        <v>103</v>
      </c>
      <c r="B21" s="247" t="s">
        <v>197</v>
      </c>
      <c r="C21" s="165"/>
    </row>
    <row r="22" spans="1:3" s="62" customFormat="1" ht="12" customHeight="1" thickBot="1">
      <c r="A22" s="16" t="s">
        <v>13</v>
      </c>
      <c r="B22" s="11" t="s">
        <v>198</v>
      </c>
      <c r="C22" s="161">
        <f>+C23+C24+C25+C26+C27</f>
        <v>0</v>
      </c>
    </row>
    <row r="23" spans="1:3" s="62" customFormat="1" ht="12" customHeight="1">
      <c r="A23" s="255" t="s">
        <v>73</v>
      </c>
      <c r="B23" s="245" t="s">
        <v>199</v>
      </c>
      <c r="C23" s="164"/>
    </row>
    <row r="24" spans="1:3" s="61" customFormat="1" ht="12" customHeight="1">
      <c r="A24" s="256" t="s">
        <v>74</v>
      </c>
      <c r="B24" s="246" t="s">
        <v>200</v>
      </c>
      <c r="C24" s="163"/>
    </row>
    <row r="25" spans="1:3" s="62" customFormat="1" ht="12" customHeight="1">
      <c r="A25" s="256" t="s">
        <v>75</v>
      </c>
      <c r="B25" s="246" t="s">
        <v>345</v>
      </c>
      <c r="C25" s="163"/>
    </row>
    <row r="26" spans="1:3" s="62" customFormat="1" ht="12" customHeight="1">
      <c r="A26" s="256" t="s">
        <v>76</v>
      </c>
      <c r="B26" s="246" t="s">
        <v>346</v>
      </c>
      <c r="C26" s="163"/>
    </row>
    <row r="27" spans="1:3" s="62" customFormat="1" ht="12" customHeight="1">
      <c r="A27" s="256" t="s">
        <v>130</v>
      </c>
      <c r="B27" s="246" t="s">
        <v>201</v>
      </c>
      <c r="C27" s="163">
        <f>SUM('1.1. sz. mell'!C27)</f>
        <v>0</v>
      </c>
    </row>
    <row r="28" spans="1:3" s="62" customFormat="1" ht="12" customHeight="1" thickBot="1">
      <c r="A28" s="257" t="s">
        <v>131</v>
      </c>
      <c r="B28" s="247" t="s">
        <v>202</v>
      </c>
      <c r="C28" s="165"/>
    </row>
    <row r="29" spans="1:3" s="62" customFormat="1" ht="12" customHeight="1" thickBot="1">
      <c r="A29" s="16" t="s">
        <v>132</v>
      </c>
      <c r="B29" s="11" t="s">
        <v>203</v>
      </c>
      <c r="C29" s="167">
        <f>+C30+C34+C35+C36</f>
        <v>0</v>
      </c>
    </row>
    <row r="30" spans="1:3" s="62" customFormat="1" ht="12" customHeight="1">
      <c r="A30" s="255" t="s">
        <v>204</v>
      </c>
      <c r="B30" s="245" t="s">
        <v>405</v>
      </c>
      <c r="C30" s="243">
        <f>+C31+C32+C33</f>
        <v>0</v>
      </c>
    </row>
    <row r="31" spans="1:3" s="62" customFormat="1" ht="12" customHeight="1">
      <c r="A31" s="256" t="s">
        <v>205</v>
      </c>
      <c r="B31" s="246" t="s">
        <v>210</v>
      </c>
      <c r="C31" s="163"/>
    </row>
    <row r="32" spans="1:3" s="62" customFormat="1" ht="12" customHeight="1">
      <c r="A32" s="256" t="s">
        <v>206</v>
      </c>
      <c r="B32" s="246" t="s">
        <v>211</v>
      </c>
      <c r="C32" s="163"/>
    </row>
    <row r="33" spans="1:3" s="62" customFormat="1" ht="12" customHeight="1">
      <c r="A33" s="256" t="s">
        <v>357</v>
      </c>
      <c r="B33" s="276" t="s">
        <v>358</v>
      </c>
      <c r="C33" s="163"/>
    </row>
    <row r="34" spans="1:3" s="62" customFormat="1" ht="12" customHeight="1">
      <c r="A34" s="256" t="s">
        <v>207</v>
      </c>
      <c r="B34" s="246" t="s">
        <v>212</v>
      </c>
      <c r="C34" s="163"/>
    </row>
    <row r="35" spans="1:3" s="62" customFormat="1" ht="12" customHeight="1">
      <c r="A35" s="256" t="s">
        <v>208</v>
      </c>
      <c r="B35" s="246" t="s">
        <v>213</v>
      </c>
      <c r="C35" s="163"/>
    </row>
    <row r="36" spans="1:3" s="62" customFormat="1" ht="12" customHeight="1" thickBot="1">
      <c r="A36" s="257" t="s">
        <v>209</v>
      </c>
      <c r="B36" s="247" t="s">
        <v>214</v>
      </c>
      <c r="C36" s="165"/>
    </row>
    <row r="37" spans="1:3" s="62" customFormat="1" ht="12" customHeight="1" thickBot="1">
      <c r="A37" s="16" t="s">
        <v>15</v>
      </c>
      <c r="B37" s="11" t="s">
        <v>354</v>
      </c>
      <c r="C37" s="161">
        <f>SUM(C38:C48)</f>
        <v>0</v>
      </c>
    </row>
    <row r="38" spans="1:3" s="62" customFormat="1" ht="12" customHeight="1">
      <c r="A38" s="255" t="s">
        <v>77</v>
      </c>
      <c r="B38" s="245" t="s">
        <v>217</v>
      </c>
      <c r="C38" s="164"/>
    </row>
    <row r="39" spans="1:3" s="62" customFormat="1" ht="12" customHeight="1">
      <c r="A39" s="256" t="s">
        <v>78</v>
      </c>
      <c r="B39" s="246" t="s">
        <v>218</v>
      </c>
      <c r="C39" s="163"/>
    </row>
    <row r="40" spans="1:3" s="62" customFormat="1" ht="12" customHeight="1">
      <c r="A40" s="256" t="s">
        <v>79</v>
      </c>
      <c r="B40" s="246" t="s">
        <v>219</v>
      </c>
      <c r="C40" s="163"/>
    </row>
    <row r="41" spans="1:3" s="62" customFormat="1" ht="12" customHeight="1">
      <c r="A41" s="256" t="s">
        <v>134</v>
      </c>
      <c r="B41" s="246" t="s">
        <v>220</v>
      </c>
      <c r="C41" s="163"/>
    </row>
    <row r="42" spans="1:3" s="62" customFormat="1" ht="12" customHeight="1">
      <c r="A42" s="256" t="s">
        <v>135</v>
      </c>
      <c r="B42" s="246" t="s">
        <v>221</v>
      </c>
      <c r="C42" s="163"/>
    </row>
    <row r="43" spans="1:3" s="62" customFormat="1" ht="12" customHeight="1">
      <c r="A43" s="256" t="s">
        <v>136</v>
      </c>
      <c r="B43" s="246" t="s">
        <v>222</v>
      </c>
      <c r="C43" s="163"/>
    </row>
    <row r="44" spans="1:3" s="62" customFormat="1" ht="12" customHeight="1">
      <c r="A44" s="256" t="s">
        <v>137</v>
      </c>
      <c r="B44" s="246" t="s">
        <v>223</v>
      </c>
      <c r="C44" s="163"/>
    </row>
    <row r="45" spans="1:3" s="62" customFormat="1" ht="12" customHeight="1">
      <c r="A45" s="256" t="s">
        <v>138</v>
      </c>
      <c r="B45" s="246" t="s">
        <v>224</v>
      </c>
      <c r="C45" s="163"/>
    </row>
    <row r="46" spans="1:3" s="62" customFormat="1" ht="12" customHeight="1">
      <c r="A46" s="256" t="s">
        <v>215</v>
      </c>
      <c r="B46" s="246" t="s">
        <v>225</v>
      </c>
      <c r="C46" s="166"/>
    </row>
    <row r="47" spans="1:3" s="62" customFormat="1" ht="12" customHeight="1">
      <c r="A47" s="257" t="s">
        <v>216</v>
      </c>
      <c r="B47" s="247" t="s">
        <v>356</v>
      </c>
      <c r="C47" s="239"/>
    </row>
    <row r="48" spans="1:3" s="62" customFormat="1" ht="12" customHeight="1" thickBot="1">
      <c r="A48" s="257" t="s">
        <v>355</v>
      </c>
      <c r="B48" s="247" t="s">
        <v>226</v>
      </c>
      <c r="C48" s="239"/>
    </row>
    <row r="49" spans="1:3" s="62" customFormat="1" ht="12" customHeight="1" thickBot="1">
      <c r="A49" s="16" t="s">
        <v>16</v>
      </c>
      <c r="B49" s="11" t="s">
        <v>227</v>
      </c>
      <c r="C49" s="161">
        <f>SUM(C50:C54)</f>
        <v>0</v>
      </c>
    </row>
    <row r="50" spans="1:3" s="62" customFormat="1" ht="12" customHeight="1">
      <c r="A50" s="255" t="s">
        <v>80</v>
      </c>
      <c r="B50" s="245" t="s">
        <v>231</v>
      </c>
      <c r="C50" s="267"/>
    </row>
    <row r="51" spans="1:3" s="62" customFormat="1" ht="12" customHeight="1">
      <c r="A51" s="256" t="s">
        <v>81</v>
      </c>
      <c r="B51" s="246" t="s">
        <v>232</v>
      </c>
      <c r="C51" s="166"/>
    </row>
    <row r="52" spans="1:3" s="62" customFormat="1" ht="12" customHeight="1">
      <c r="A52" s="256" t="s">
        <v>228</v>
      </c>
      <c r="B52" s="246" t="s">
        <v>233</v>
      </c>
      <c r="C52" s="166"/>
    </row>
    <row r="53" spans="1:3" s="62" customFormat="1" ht="12" customHeight="1">
      <c r="A53" s="256" t="s">
        <v>229</v>
      </c>
      <c r="B53" s="246" t="s">
        <v>234</v>
      </c>
      <c r="C53" s="166"/>
    </row>
    <row r="54" spans="1:3" s="62" customFormat="1" ht="12" customHeight="1" thickBot="1">
      <c r="A54" s="257" t="s">
        <v>230</v>
      </c>
      <c r="B54" s="247" t="s">
        <v>235</v>
      </c>
      <c r="C54" s="239"/>
    </row>
    <row r="55" spans="1:3" s="62" customFormat="1" ht="12" customHeight="1" thickBot="1">
      <c r="A55" s="16" t="s">
        <v>139</v>
      </c>
      <c r="B55" s="11" t="s">
        <v>236</v>
      </c>
      <c r="C55" s="161">
        <f>SUM(C56:C57)</f>
        <v>0</v>
      </c>
    </row>
    <row r="56" spans="1:3" s="62" customFormat="1" ht="12" customHeight="1">
      <c r="A56" s="255" t="s">
        <v>82</v>
      </c>
      <c r="B56" s="245" t="s">
        <v>237</v>
      </c>
      <c r="C56" s="164"/>
    </row>
    <row r="57" spans="1:3" s="62" customFormat="1" ht="12" customHeight="1">
      <c r="A57" s="256" t="s">
        <v>83</v>
      </c>
      <c r="B57" s="246" t="s">
        <v>347</v>
      </c>
      <c r="C57" s="163"/>
    </row>
    <row r="58" spans="1:2" s="62" customFormat="1" ht="12" customHeight="1">
      <c r="A58" s="256" t="s">
        <v>240</v>
      </c>
      <c r="B58" s="246" t="s">
        <v>238</v>
      </c>
    </row>
    <row r="59" spans="1:3" s="62" customFormat="1" ht="12" customHeight="1" thickBot="1">
      <c r="A59" s="257" t="s">
        <v>241</v>
      </c>
      <c r="B59" s="247" t="s">
        <v>239</v>
      </c>
      <c r="C59" s="165"/>
    </row>
    <row r="60" spans="1:3" s="62" customFormat="1" ht="12" customHeight="1" thickBot="1">
      <c r="A60" s="16" t="s">
        <v>18</v>
      </c>
      <c r="B60" s="157" t="s">
        <v>242</v>
      </c>
      <c r="C60" s="161">
        <f>SUM(C61:C63)</f>
        <v>0</v>
      </c>
    </row>
    <row r="61" spans="1:3" s="62" customFormat="1" ht="12" customHeight="1">
      <c r="A61" s="255" t="s">
        <v>140</v>
      </c>
      <c r="B61" s="245" t="s">
        <v>244</v>
      </c>
      <c r="C61" s="166"/>
    </row>
    <row r="62" spans="1:3" s="62" customFormat="1" ht="12" customHeight="1">
      <c r="A62" s="256" t="s">
        <v>141</v>
      </c>
      <c r="B62" s="246" t="s">
        <v>348</v>
      </c>
      <c r="C62" s="166"/>
    </row>
    <row r="63" spans="1:3" s="62" customFormat="1" ht="12" customHeight="1">
      <c r="A63" s="256" t="s">
        <v>165</v>
      </c>
      <c r="B63" s="246" t="s">
        <v>245</v>
      </c>
      <c r="C63" s="166">
        <f>SUM('1.1. sz. mell'!C63)</f>
        <v>0</v>
      </c>
    </row>
    <row r="64" spans="1:3" s="62" customFormat="1" ht="12" customHeight="1" thickBot="1">
      <c r="A64" s="257" t="s">
        <v>243</v>
      </c>
      <c r="B64" s="247" t="s">
        <v>246</v>
      </c>
      <c r="C64" s="166"/>
    </row>
    <row r="65" spans="1:3" s="62" customFormat="1" ht="12" customHeight="1" thickBot="1">
      <c r="A65" s="16" t="s">
        <v>19</v>
      </c>
      <c r="B65" s="11" t="s">
        <v>247</v>
      </c>
      <c r="C65" s="167">
        <f>+C8+C15+C22+C29+C37+C49+C55+C60</f>
        <v>255</v>
      </c>
    </row>
    <row r="66" spans="1:3" s="62" customFormat="1" ht="12" customHeight="1" thickBot="1">
      <c r="A66" s="258" t="s">
        <v>334</v>
      </c>
      <c r="B66" s="157" t="s">
        <v>248</v>
      </c>
      <c r="C66" s="161">
        <f>SUM(C67:C69)</f>
        <v>0</v>
      </c>
    </row>
    <row r="67" spans="1:3" s="62" customFormat="1" ht="12" customHeight="1">
      <c r="A67" s="255" t="s">
        <v>278</v>
      </c>
      <c r="B67" s="245" t="s">
        <v>249</v>
      </c>
      <c r="C67" s="166"/>
    </row>
    <row r="68" spans="1:3" s="62" customFormat="1" ht="12" customHeight="1">
      <c r="A68" s="256" t="s">
        <v>287</v>
      </c>
      <c r="B68" s="246" t="s">
        <v>250</v>
      </c>
      <c r="C68" s="166"/>
    </row>
    <row r="69" spans="1:3" s="62" customFormat="1" ht="12" customHeight="1" thickBot="1">
      <c r="A69" s="257" t="s">
        <v>288</v>
      </c>
      <c r="B69" s="248" t="s">
        <v>251</v>
      </c>
      <c r="C69" s="166"/>
    </row>
    <row r="70" spans="1:3" s="62" customFormat="1" ht="12" customHeight="1" thickBot="1">
      <c r="A70" s="258" t="s">
        <v>252</v>
      </c>
      <c r="B70" s="157" t="s">
        <v>253</v>
      </c>
      <c r="C70" s="161">
        <f>SUM(C71:C74)</f>
        <v>0</v>
      </c>
    </row>
    <row r="71" spans="1:3" s="62" customFormat="1" ht="12" customHeight="1">
      <c r="A71" s="255" t="s">
        <v>113</v>
      </c>
      <c r="B71" s="245" t="s">
        <v>254</v>
      </c>
      <c r="C71" s="166"/>
    </row>
    <row r="72" spans="1:3" s="62" customFormat="1" ht="12" customHeight="1">
      <c r="A72" s="256" t="s">
        <v>114</v>
      </c>
      <c r="B72" s="246" t="s">
        <v>255</v>
      </c>
      <c r="C72" s="166"/>
    </row>
    <row r="73" spans="1:3" s="62" customFormat="1" ht="12" customHeight="1">
      <c r="A73" s="256" t="s">
        <v>279</v>
      </c>
      <c r="B73" s="246" t="s">
        <v>256</v>
      </c>
      <c r="C73" s="166"/>
    </row>
    <row r="74" spans="1:3" s="62" customFormat="1" ht="12" customHeight="1" thickBot="1">
      <c r="A74" s="257" t="s">
        <v>280</v>
      </c>
      <c r="B74" s="247" t="s">
        <v>257</v>
      </c>
      <c r="C74" s="166"/>
    </row>
    <row r="75" spans="1:3" s="62" customFormat="1" ht="12" customHeight="1" thickBot="1">
      <c r="A75" s="258" t="s">
        <v>258</v>
      </c>
      <c r="B75" s="157" t="s">
        <v>259</v>
      </c>
      <c r="C75" s="161">
        <f>SUM(C76:C77)</f>
        <v>1200</v>
      </c>
    </row>
    <row r="76" spans="1:3" s="62" customFormat="1" ht="12" customHeight="1">
      <c r="A76" s="255" t="s">
        <v>281</v>
      </c>
      <c r="B76" s="245" t="s">
        <v>260</v>
      </c>
      <c r="C76" s="166">
        <v>1200</v>
      </c>
    </row>
    <row r="77" spans="1:3" s="62" customFormat="1" ht="12" customHeight="1" thickBot="1">
      <c r="A77" s="257" t="s">
        <v>282</v>
      </c>
      <c r="B77" s="247" t="s">
        <v>261</v>
      </c>
      <c r="C77" s="166"/>
    </row>
    <row r="78" spans="1:3" s="61" customFormat="1" ht="12" customHeight="1" thickBot="1">
      <c r="A78" s="258" t="s">
        <v>262</v>
      </c>
      <c r="B78" s="157" t="s">
        <v>263</v>
      </c>
      <c r="C78" s="161">
        <f>SUM(C79:C81)</f>
        <v>0</v>
      </c>
    </row>
    <row r="79" spans="1:3" s="62" customFormat="1" ht="12" customHeight="1">
      <c r="A79" s="255" t="s">
        <v>283</v>
      </c>
      <c r="B79" s="245" t="s">
        <v>264</v>
      </c>
      <c r="C79" s="166"/>
    </row>
    <row r="80" spans="1:3" s="62" customFormat="1" ht="12" customHeight="1">
      <c r="A80" s="256" t="s">
        <v>284</v>
      </c>
      <c r="B80" s="246" t="s">
        <v>265</v>
      </c>
      <c r="C80" s="166"/>
    </row>
    <row r="81" spans="1:3" s="62" customFormat="1" ht="12" customHeight="1" thickBot="1">
      <c r="A81" s="257" t="s">
        <v>285</v>
      </c>
      <c r="B81" s="247" t="s">
        <v>266</v>
      </c>
      <c r="C81" s="166"/>
    </row>
    <row r="82" spans="1:3" s="62" customFormat="1" ht="12" customHeight="1" thickBot="1">
      <c r="A82" s="258" t="s">
        <v>267</v>
      </c>
      <c r="B82" s="157" t="s">
        <v>286</v>
      </c>
      <c r="C82" s="161">
        <f>SUM(C83:C86)</f>
        <v>0</v>
      </c>
    </row>
    <row r="83" spans="1:3" s="62" customFormat="1" ht="12" customHeight="1">
      <c r="A83" s="259" t="s">
        <v>268</v>
      </c>
      <c r="B83" s="245" t="s">
        <v>269</v>
      </c>
      <c r="C83" s="166"/>
    </row>
    <row r="84" spans="1:3" s="62" customFormat="1" ht="12" customHeight="1">
      <c r="A84" s="260" t="s">
        <v>270</v>
      </c>
      <c r="B84" s="246" t="s">
        <v>271</v>
      </c>
      <c r="C84" s="166"/>
    </row>
    <row r="85" spans="1:3" s="62" customFormat="1" ht="12" customHeight="1">
      <c r="A85" s="260" t="s">
        <v>272</v>
      </c>
      <c r="B85" s="246" t="s">
        <v>273</v>
      </c>
      <c r="C85" s="166"/>
    </row>
    <row r="86" spans="1:3" s="61" customFormat="1" ht="12" customHeight="1" thickBot="1">
      <c r="A86" s="261" t="s">
        <v>274</v>
      </c>
      <c r="B86" s="247" t="s">
        <v>275</v>
      </c>
      <c r="C86" s="166"/>
    </row>
    <row r="87" spans="1:3" s="61" customFormat="1" ht="12" customHeight="1" thickBot="1">
      <c r="A87" s="258" t="s">
        <v>276</v>
      </c>
      <c r="B87" s="157" t="s">
        <v>386</v>
      </c>
      <c r="C87" s="268"/>
    </row>
    <row r="88" spans="1:3" s="61" customFormat="1" ht="12" customHeight="1" thickBot="1">
      <c r="A88" s="258" t="s">
        <v>406</v>
      </c>
      <c r="B88" s="157" t="s">
        <v>277</v>
      </c>
      <c r="C88" s="268"/>
    </row>
    <row r="89" spans="1:3" s="61" customFormat="1" ht="12" customHeight="1" thickBot="1">
      <c r="A89" s="258" t="s">
        <v>407</v>
      </c>
      <c r="B89" s="249" t="s">
        <v>387</v>
      </c>
      <c r="C89" s="167">
        <f>+C66+C70+C75+C78+C82+C88+C87</f>
        <v>1200</v>
      </c>
    </row>
    <row r="90" spans="1:3" s="61" customFormat="1" ht="12" customHeight="1" thickBot="1">
      <c r="A90" s="262" t="s">
        <v>408</v>
      </c>
      <c r="B90" s="250" t="s">
        <v>409</v>
      </c>
      <c r="C90" s="167">
        <f>+C65+C89</f>
        <v>1455</v>
      </c>
    </row>
    <row r="91" spans="1:3" s="62" customFormat="1" ht="15" customHeight="1" thickBot="1">
      <c r="A91" s="142"/>
      <c r="B91" s="143"/>
      <c r="C91" s="225"/>
    </row>
    <row r="92" spans="1:3" s="44" customFormat="1" ht="16.5" customHeight="1" thickBot="1">
      <c r="A92" s="144"/>
      <c r="B92" s="145" t="s">
        <v>47</v>
      </c>
      <c r="C92" s="226"/>
    </row>
    <row r="93" spans="1:3" s="63" customFormat="1" ht="12" customHeight="1" thickBot="1">
      <c r="A93" s="242" t="s">
        <v>11</v>
      </c>
      <c r="B93" s="15" t="s">
        <v>413</v>
      </c>
      <c r="C93" s="160">
        <v>255</v>
      </c>
    </row>
    <row r="94" spans="1:3" ht="12" customHeight="1">
      <c r="A94" s="263" t="s">
        <v>84</v>
      </c>
      <c r="B94" s="7" t="s">
        <v>39</v>
      </c>
      <c r="C94" s="162"/>
    </row>
    <row r="95" spans="1:3" ht="12" customHeight="1">
      <c r="A95" s="256" t="s">
        <v>85</v>
      </c>
      <c r="B95" s="5" t="s">
        <v>142</v>
      </c>
      <c r="C95" s="163"/>
    </row>
    <row r="96" spans="1:3" ht="12" customHeight="1">
      <c r="A96" s="256" t="s">
        <v>86</v>
      </c>
      <c r="B96" s="5" t="s">
        <v>111</v>
      </c>
      <c r="C96" s="165"/>
    </row>
    <row r="97" spans="1:3" ht="12" customHeight="1">
      <c r="A97" s="256" t="s">
        <v>87</v>
      </c>
      <c r="B97" s="8" t="s">
        <v>143</v>
      </c>
      <c r="C97" s="165"/>
    </row>
    <row r="98" spans="1:3" ht="12" customHeight="1">
      <c r="A98" s="256" t="s">
        <v>98</v>
      </c>
      <c r="B98" s="10" t="s">
        <v>144</v>
      </c>
      <c r="C98" s="165"/>
    </row>
    <row r="99" spans="1:3" ht="12" customHeight="1">
      <c r="A99" s="256" t="s">
        <v>88</v>
      </c>
      <c r="B99" s="5" t="s">
        <v>410</v>
      </c>
      <c r="C99" s="165"/>
    </row>
    <row r="100" spans="1:3" ht="12" customHeight="1">
      <c r="A100" s="256" t="s">
        <v>89</v>
      </c>
      <c r="B100" s="100" t="s">
        <v>362</v>
      </c>
      <c r="C100" s="165"/>
    </row>
    <row r="101" spans="1:3" ht="12" customHeight="1">
      <c r="A101" s="256" t="s">
        <v>99</v>
      </c>
      <c r="B101" s="100" t="s">
        <v>361</v>
      </c>
      <c r="C101" s="165"/>
    </row>
    <row r="102" spans="1:3" ht="12" customHeight="1">
      <c r="A102" s="256" t="s">
        <v>100</v>
      </c>
      <c r="B102" s="100" t="s">
        <v>291</v>
      </c>
      <c r="C102" s="165"/>
    </row>
    <row r="103" spans="1:3" ht="12" customHeight="1">
      <c r="A103" s="256" t="s">
        <v>101</v>
      </c>
      <c r="B103" s="101" t="s">
        <v>292</v>
      </c>
      <c r="C103" s="165"/>
    </row>
    <row r="104" spans="1:3" ht="12" customHeight="1">
      <c r="A104" s="256" t="s">
        <v>102</v>
      </c>
      <c r="B104" s="101" t="s">
        <v>293</v>
      </c>
      <c r="C104" s="165"/>
    </row>
    <row r="105" spans="1:3" ht="12" customHeight="1">
      <c r="A105" s="256" t="s">
        <v>104</v>
      </c>
      <c r="B105" s="100" t="s">
        <v>294</v>
      </c>
      <c r="C105" s="166">
        <f>SUM('1.1. sz. mell'!C105)</f>
        <v>205</v>
      </c>
    </row>
    <row r="106" spans="1:3" ht="12" customHeight="1">
      <c r="A106" s="256" t="s">
        <v>145</v>
      </c>
      <c r="B106" s="100" t="s">
        <v>295</v>
      </c>
      <c r="C106" s="165"/>
    </row>
    <row r="107" spans="1:3" ht="12" customHeight="1">
      <c r="A107" s="256" t="s">
        <v>289</v>
      </c>
      <c r="B107" s="101" t="s">
        <v>296</v>
      </c>
      <c r="C107" s="165"/>
    </row>
    <row r="108" spans="1:3" ht="12" customHeight="1">
      <c r="A108" s="264" t="s">
        <v>290</v>
      </c>
      <c r="B108" s="102" t="s">
        <v>297</v>
      </c>
      <c r="C108" s="165"/>
    </row>
    <row r="109" spans="1:3" ht="12" customHeight="1">
      <c r="A109" s="256" t="s">
        <v>359</v>
      </c>
      <c r="B109" s="102" t="s">
        <v>298</v>
      </c>
      <c r="C109" s="165"/>
    </row>
    <row r="110" spans="1:3" ht="12" customHeight="1">
      <c r="A110" s="256" t="s">
        <v>360</v>
      </c>
      <c r="B110" s="101" t="s">
        <v>299</v>
      </c>
      <c r="C110" s="166">
        <f>SUM('1.1. sz. mell'!C110)</f>
        <v>50</v>
      </c>
    </row>
    <row r="111" spans="1:3" ht="12" customHeight="1">
      <c r="A111" s="256" t="s">
        <v>363</v>
      </c>
      <c r="B111" s="8" t="s">
        <v>40</v>
      </c>
      <c r="C111" s="163"/>
    </row>
    <row r="112" spans="1:3" ht="12" customHeight="1">
      <c r="A112" s="257" t="s">
        <v>364</v>
      </c>
      <c r="B112" s="5" t="s">
        <v>411</v>
      </c>
      <c r="C112" s="165"/>
    </row>
    <row r="113" spans="1:3" ht="12" customHeight="1" thickBot="1">
      <c r="A113" s="265" t="s">
        <v>365</v>
      </c>
      <c r="B113" s="103" t="s">
        <v>412</v>
      </c>
      <c r="C113" s="168"/>
    </row>
    <row r="114" spans="1:3" ht="12" customHeight="1" thickBot="1">
      <c r="A114" s="16" t="s">
        <v>12</v>
      </c>
      <c r="B114" s="14" t="s">
        <v>300</v>
      </c>
      <c r="C114" s="161">
        <f>+C115+C117+C119</f>
        <v>0</v>
      </c>
    </row>
    <row r="115" spans="1:3" ht="12" customHeight="1">
      <c r="A115" s="255" t="s">
        <v>90</v>
      </c>
      <c r="B115" s="5" t="s">
        <v>164</v>
      </c>
      <c r="C115" s="164">
        <f>SUM('1.1. sz. mell'!C115)</f>
        <v>0</v>
      </c>
    </row>
    <row r="116" spans="1:3" ht="12" customHeight="1">
      <c r="A116" s="255" t="s">
        <v>91</v>
      </c>
      <c r="B116" s="9" t="s">
        <v>304</v>
      </c>
      <c r="C116" s="164"/>
    </row>
    <row r="117" spans="1:3" ht="12" customHeight="1">
      <c r="A117" s="255" t="s">
        <v>92</v>
      </c>
      <c r="B117" s="9" t="s">
        <v>146</v>
      </c>
      <c r="C117" s="163">
        <f>SUM('1.1. sz. mell'!C117)</f>
        <v>0</v>
      </c>
    </row>
    <row r="118" spans="1:3" ht="12" customHeight="1">
      <c r="A118" s="255" t="s">
        <v>93</v>
      </c>
      <c r="B118" s="9" t="s">
        <v>305</v>
      </c>
      <c r="C118" s="150"/>
    </row>
    <row r="119" spans="1:3" ht="12" customHeight="1">
      <c r="A119" s="255" t="s">
        <v>94</v>
      </c>
      <c r="B119" s="159" t="s">
        <v>166</v>
      </c>
      <c r="C119" s="150"/>
    </row>
    <row r="120" spans="1:3" ht="12" customHeight="1">
      <c r="A120" s="255" t="s">
        <v>103</v>
      </c>
      <c r="B120" s="158" t="s">
        <v>349</v>
      </c>
      <c r="C120" s="150"/>
    </row>
    <row r="121" spans="1:3" ht="12" customHeight="1">
      <c r="A121" s="255" t="s">
        <v>105</v>
      </c>
      <c r="B121" s="244" t="s">
        <v>310</v>
      </c>
      <c r="C121" s="150"/>
    </row>
    <row r="122" spans="1:3" ht="12" customHeight="1">
      <c r="A122" s="255" t="s">
        <v>147</v>
      </c>
      <c r="B122" s="101" t="s">
        <v>293</v>
      </c>
      <c r="C122" s="150"/>
    </row>
    <row r="123" spans="1:3" ht="12" customHeight="1">
      <c r="A123" s="255" t="s">
        <v>148</v>
      </c>
      <c r="B123" s="101" t="s">
        <v>309</v>
      </c>
      <c r="C123" s="150"/>
    </row>
    <row r="124" spans="1:3" ht="12" customHeight="1">
      <c r="A124" s="255" t="s">
        <v>149</v>
      </c>
      <c r="B124" s="101" t="s">
        <v>308</v>
      </c>
      <c r="C124" s="150"/>
    </row>
    <row r="125" spans="1:3" ht="12" customHeight="1">
      <c r="A125" s="255" t="s">
        <v>301</v>
      </c>
      <c r="B125" s="101" t="s">
        <v>296</v>
      </c>
      <c r="C125" s="150"/>
    </row>
    <row r="126" spans="1:3" ht="12" customHeight="1">
      <c r="A126" s="255" t="s">
        <v>302</v>
      </c>
      <c r="B126" s="101" t="s">
        <v>307</v>
      </c>
      <c r="C126" s="150"/>
    </row>
    <row r="127" spans="1:3" ht="12" customHeight="1" thickBot="1">
      <c r="A127" s="264" t="s">
        <v>303</v>
      </c>
      <c r="B127" s="101" t="s">
        <v>306</v>
      </c>
      <c r="C127" s="151"/>
    </row>
    <row r="128" spans="1:3" ht="12" customHeight="1" thickBot="1">
      <c r="A128" s="16" t="s">
        <v>13</v>
      </c>
      <c r="B128" s="94" t="s">
        <v>366</v>
      </c>
      <c r="C128" s="161">
        <f>+C93+C114</f>
        <v>255</v>
      </c>
    </row>
    <row r="129" spans="1:3" ht="12" customHeight="1" thickBot="1">
      <c r="A129" s="16" t="s">
        <v>14</v>
      </c>
      <c r="B129" s="94" t="s">
        <v>367</v>
      </c>
      <c r="C129" s="161">
        <f>C130+C131+C132</f>
        <v>1200</v>
      </c>
    </row>
    <row r="130" spans="1:3" s="63" customFormat="1" ht="12" customHeight="1">
      <c r="A130" s="255" t="s">
        <v>204</v>
      </c>
      <c r="B130" s="6" t="s">
        <v>416</v>
      </c>
      <c r="C130" s="150">
        <f>'1.1. sz. mell'!C130</f>
        <v>1200</v>
      </c>
    </row>
    <row r="131" spans="1:3" ht="12" customHeight="1">
      <c r="A131" s="255" t="s">
        <v>207</v>
      </c>
      <c r="B131" s="6" t="s">
        <v>373</v>
      </c>
      <c r="C131" s="150"/>
    </row>
    <row r="132" spans="1:3" ht="12" customHeight="1" thickBot="1">
      <c r="A132" s="264" t="s">
        <v>208</v>
      </c>
      <c r="B132" s="4" t="s">
        <v>415</v>
      </c>
      <c r="C132" s="150"/>
    </row>
    <row r="133" spans="1:3" ht="12" customHeight="1" thickBot="1">
      <c r="A133" s="16" t="s">
        <v>15</v>
      </c>
      <c r="B133" s="94" t="s">
        <v>368</v>
      </c>
      <c r="C133" s="161">
        <f>+C134+C135+C136+C137+C138+C139</f>
        <v>0</v>
      </c>
    </row>
    <row r="134" spans="1:3" ht="12" customHeight="1">
      <c r="A134" s="255" t="s">
        <v>77</v>
      </c>
      <c r="B134" s="6" t="s">
        <v>374</v>
      </c>
      <c r="C134" s="150"/>
    </row>
    <row r="135" spans="1:3" ht="12" customHeight="1">
      <c r="A135" s="255" t="s">
        <v>78</v>
      </c>
      <c r="B135" s="6" t="s">
        <v>369</v>
      </c>
      <c r="C135" s="150"/>
    </row>
    <row r="136" spans="1:3" ht="12" customHeight="1">
      <c r="A136" s="255" t="s">
        <v>79</v>
      </c>
      <c r="B136" s="6" t="s">
        <v>370</v>
      </c>
      <c r="C136" s="150"/>
    </row>
    <row r="137" spans="1:3" ht="12" customHeight="1">
      <c r="A137" s="255" t="s">
        <v>134</v>
      </c>
      <c r="B137" s="6" t="s">
        <v>414</v>
      </c>
      <c r="C137" s="150"/>
    </row>
    <row r="138" spans="1:3" ht="12" customHeight="1">
      <c r="A138" s="255" t="s">
        <v>135</v>
      </c>
      <c r="B138" s="6" t="s">
        <v>371</v>
      </c>
      <c r="C138" s="150"/>
    </row>
    <row r="139" spans="1:3" s="63" customFormat="1" ht="12" customHeight="1" thickBot="1">
      <c r="A139" s="264" t="s">
        <v>136</v>
      </c>
      <c r="B139" s="4" t="s">
        <v>372</v>
      </c>
      <c r="C139" s="150"/>
    </row>
    <row r="140" spans="1:11" ht="12" customHeight="1" thickBot="1">
      <c r="A140" s="16" t="s">
        <v>16</v>
      </c>
      <c r="B140" s="94" t="s">
        <v>421</v>
      </c>
      <c r="C140" s="167">
        <f>+C141+C142+C144+C145+C143</f>
        <v>0</v>
      </c>
      <c r="K140" s="149"/>
    </row>
    <row r="141" spans="1:3" ht="12.75">
      <c r="A141" s="255" t="s">
        <v>80</v>
      </c>
      <c r="B141" s="6" t="s">
        <v>311</v>
      </c>
      <c r="C141" s="150"/>
    </row>
    <row r="142" spans="1:3" ht="12" customHeight="1">
      <c r="A142" s="255" t="s">
        <v>81</v>
      </c>
      <c r="B142" s="6" t="s">
        <v>312</v>
      </c>
      <c r="C142" s="150"/>
    </row>
    <row r="143" spans="1:3" s="63" customFormat="1" ht="12" customHeight="1">
      <c r="A143" s="255" t="s">
        <v>228</v>
      </c>
      <c r="B143" s="6" t="s">
        <v>420</v>
      </c>
      <c r="C143" s="150"/>
    </row>
    <row r="144" spans="1:3" s="63" customFormat="1" ht="12" customHeight="1">
      <c r="A144" s="255" t="s">
        <v>229</v>
      </c>
      <c r="B144" s="6" t="s">
        <v>377</v>
      </c>
      <c r="C144" s="150"/>
    </row>
    <row r="145" spans="1:3" s="63" customFormat="1" ht="12" customHeight="1" thickBot="1">
      <c r="A145" s="264" t="s">
        <v>230</v>
      </c>
      <c r="B145" s="4" t="s">
        <v>330</v>
      </c>
      <c r="C145" s="150"/>
    </row>
    <row r="146" spans="1:3" s="63" customFormat="1" ht="12" customHeight="1" thickBot="1">
      <c r="A146" s="16" t="s">
        <v>17</v>
      </c>
      <c r="B146" s="94" t="s">
        <v>378</v>
      </c>
      <c r="C146" s="169">
        <f>+C147+C148+C149+C150+C151</f>
        <v>0</v>
      </c>
    </row>
    <row r="147" spans="1:3" s="63" customFormat="1" ht="12" customHeight="1">
      <c r="A147" s="255" t="s">
        <v>82</v>
      </c>
      <c r="B147" s="6" t="s">
        <v>375</v>
      </c>
      <c r="C147" s="150"/>
    </row>
    <row r="148" spans="1:3" s="63" customFormat="1" ht="12" customHeight="1">
      <c r="A148" s="255" t="s">
        <v>83</v>
      </c>
      <c r="B148" s="6" t="s">
        <v>380</v>
      </c>
      <c r="C148" s="150"/>
    </row>
    <row r="149" spans="1:3" s="63" customFormat="1" ht="12" customHeight="1">
      <c r="A149" s="255" t="s">
        <v>240</v>
      </c>
      <c r="B149" s="6" t="s">
        <v>376</v>
      </c>
      <c r="C149" s="150"/>
    </row>
    <row r="150" spans="1:3" ht="12.75" customHeight="1">
      <c r="A150" s="255" t="s">
        <v>241</v>
      </c>
      <c r="B150" s="6" t="s">
        <v>417</v>
      </c>
      <c r="C150" s="150"/>
    </row>
    <row r="151" spans="1:3" ht="12.75" customHeight="1" thickBot="1">
      <c r="A151" s="264" t="s">
        <v>379</v>
      </c>
      <c r="B151" s="4" t="s">
        <v>381</v>
      </c>
      <c r="C151" s="151"/>
    </row>
    <row r="152" spans="1:3" ht="12.75" customHeight="1" thickBot="1">
      <c r="A152" s="279" t="s">
        <v>18</v>
      </c>
      <c r="B152" s="94" t="s">
        <v>382</v>
      </c>
      <c r="C152" s="169"/>
    </row>
    <row r="153" spans="1:3" ht="12" customHeight="1" thickBot="1">
      <c r="A153" s="279" t="s">
        <v>19</v>
      </c>
      <c r="B153" s="94" t="s">
        <v>383</v>
      </c>
      <c r="C153" s="169"/>
    </row>
    <row r="154" spans="1:3" ht="15" customHeight="1" thickBot="1">
      <c r="A154" s="16" t="s">
        <v>20</v>
      </c>
      <c r="B154" s="94" t="s">
        <v>385</v>
      </c>
      <c r="C154" s="251">
        <f>+C129+C133+C140+C146+C152+C153</f>
        <v>1200</v>
      </c>
    </row>
    <row r="155" spans="1:3" ht="13.5" thickBot="1">
      <c r="A155" s="266" t="s">
        <v>21</v>
      </c>
      <c r="B155" s="228" t="s">
        <v>384</v>
      </c>
      <c r="C155" s="251">
        <f>+C128+C154</f>
        <v>1455</v>
      </c>
    </row>
    <row r="156" spans="1:3" ht="15" customHeight="1" thickBot="1">
      <c r="A156" s="232"/>
      <c r="B156" s="233"/>
      <c r="C156" s="234"/>
    </row>
    <row r="157" spans="1:3" ht="14.25" customHeight="1" thickBot="1">
      <c r="A157" s="146" t="s">
        <v>418</v>
      </c>
      <c r="B157" s="147"/>
      <c r="C157" s="91">
        <v>2</v>
      </c>
    </row>
    <row r="158" spans="1:3" ht="13.5" thickBot="1">
      <c r="A158" s="146" t="s">
        <v>159</v>
      </c>
      <c r="B158" s="147"/>
      <c r="C158" s="9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3" manualBreakCount="3">
    <brk id="65" max="2" man="1"/>
    <brk id="90" max="255" man="1"/>
    <brk id="12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E16" sqref="E16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34"/>
      <c r="B1" s="135"/>
      <c r="C1" s="148" t="s">
        <v>643</v>
      </c>
    </row>
    <row r="2" spans="1:3" s="59" customFormat="1" ht="21" customHeight="1">
      <c r="A2" s="240" t="s">
        <v>51</v>
      </c>
      <c r="B2" s="219" t="s">
        <v>160</v>
      </c>
      <c r="C2" s="221" t="s">
        <v>42</v>
      </c>
    </row>
    <row r="3" spans="1:3" s="59" customFormat="1" ht="16.5" thickBot="1">
      <c r="A3" s="136" t="s">
        <v>157</v>
      </c>
      <c r="B3" s="220" t="s">
        <v>419</v>
      </c>
      <c r="C3" s="278" t="s">
        <v>352</v>
      </c>
    </row>
    <row r="4" spans="1:3" s="60" customFormat="1" ht="15.75" customHeight="1" thickBot="1">
      <c r="A4" s="137"/>
      <c r="B4" s="137"/>
      <c r="C4" s="138" t="s">
        <v>43</v>
      </c>
    </row>
    <row r="5" spans="1:3" ht="13.5" thickBot="1">
      <c r="A5" s="241" t="s">
        <v>158</v>
      </c>
      <c r="B5" s="139" t="s">
        <v>44</v>
      </c>
      <c r="C5" s="222" t="s">
        <v>45</v>
      </c>
    </row>
    <row r="6" spans="1:3" s="44" customFormat="1" ht="12.75" customHeight="1" thickBot="1">
      <c r="A6" s="125" t="s">
        <v>394</v>
      </c>
      <c r="B6" s="126" t="s">
        <v>395</v>
      </c>
      <c r="C6" s="127" t="s">
        <v>396</v>
      </c>
    </row>
    <row r="7" spans="1:3" s="44" customFormat="1" ht="15.75" customHeight="1" thickBot="1">
      <c r="A7" s="140"/>
      <c r="B7" s="141" t="s">
        <v>46</v>
      </c>
      <c r="C7" s="223"/>
    </row>
    <row r="8" spans="1:3" s="44" customFormat="1" ht="12" customHeight="1" thickBot="1">
      <c r="A8" s="16" t="s">
        <v>11</v>
      </c>
      <c r="B8" s="11" t="s">
        <v>188</v>
      </c>
      <c r="C8" s="161">
        <f>+C9+C10+C11+C12+C13+C14</f>
        <v>0</v>
      </c>
    </row>
    <row r="9" spans="1:3" s="61" customFormat="1" ht="12" customHeight="1">
      <c r="A9" s="255" t="s">
        <v>84</v>
      </c>
      <c r="B9" s="245" t="s">
        <v>189</v>
      </c>
      <c r="C9" s="164"/>
    </row>
    <row r="10" spans="1:3" s="62" customFormat="1" ht="12" customHeight="1">
      <c r="A10" s="256" t="s">
        <v>85</v>
      </c>
      <c r="B10" s="246" t="s">
        <v>190</v>
      </c>
      <c r="C10" s="163"/>
    </row>
    <row r="11" spans="1:3" s="62" customFormat="1" ht="12" customHeight="1">
      <c r="A11" s="256" t="s">
        <v>86</v>
      </c>
      <c r="B11" s="246" t="s">
        <v>191</v>
      </c>
      <c r="C11" s="163"/>
    </row>
    <row r="12" spans="1:3" s="62" customFormat="1" ht="12" customHeight="1">
      <c r="A12" s="256" t="s">
        <v>87</v>
      </c>
      <c r="B12" s="246" t="s">
        <v>192</v>
      </c>
      <c r="C12" s="163"/>
    </row>
    <row r="13" spans="1:3" s="62" customFormat="1" ht="12" customHeight="1">
      <c r="A13" s="256" t="s">
        <v>112</v>
      </c>
      <c r="B13" s="246" t="s">
        <v>404</v>
      </c>
      <c r="C13" s="163"/>
    </row>
    <row r="14" spans="1:3" s="61" customFormat="1" ht="12" customHeight="1" thickBot="1">
      <c r="A14" s="257" t="s">
        <v>88</v>
      </c>
      <c r="B14" s="247" t="s">
        <v>353</v>
      </c>
      <c r="C14" s="163"/>
    </row>
    <row r="15" spans="1:3" s="61" customFormat="1" ht="12" customHeight="1" thickBot="1">
      <c r="A15" s="16" t="s">
        <v>12</v>
      </c>
      <c r="B15" s="157" t="s">
        <v>193</v>
      </c>
      <c r="C15" s="161">
        <f>+C16+C17+C18+C19+C20</f>
        <v>0</v>
      </c>
    </row>
    <row r="16" spans="1:3" s="61" customFormat="1" ht="12" customHeight="1">
      <c r="A16" s="255" t="s">
        <v>90</v>
      </c>
      <c r="B16" s="245" t="s">
        <v>194</v>
      </c>
      <c r="C16" s="164"/>
    </row>
    <row r="17" spans="1:3" s="61" customFormat="1" ht="12" customHeight="1">
      <c r="A17" s="256" t="s">
        <v>91</v>
      </c>
      <c r="B17" s="246" t="s">
        <v>195</v>
      </c>
      <c r="C17" s="163"/>
    </row>
    <row r="18" spans="1:3" s="61" customFormat="1" ht="12" customHeight="1">
      <c r="A18" s="256" t="s">
        <v>92</v>
      </c>
      <c r="B18" s="246" t="s">
        <v>343</v>
      </c>
      <c r="C18" s="163"/>
    </row>
    <row r="19" spans="1:3" s="61" customFormat="1" ht="12" customHeight="1">
      <c r="A19" s="256" t="s">
        <v>93</v>
      </c>
      <c r="B19" s="246" t="s">
        <v>344</v>
      </c>
      <c r="C19" s="163"/>
    </row>
    <row r="20" spans="1:3" s="61" customFormat="1" ht="12" customHeight="1">
      <c r="A20" s="256" t="s">
        <v>94</v>
      </c>
      <c r="B20" s="246" t="s">
        <v>196</v>
      </c>
      <c r="C20" s="163"/>
    </row>
    <row r="21" spans="1:3" s="62" customFormat="1" ht="12" customHeight="1" thickBot="1">
      <c r="A21" s="257" t="s">
        <v>103</v>
      </c>
      <c r="B21" s="247" t="s">
        <v>197</v>
      </c>
      <c r="C21" s="165"/>
    </row>
    <row r="22" spans="1:3" s="62" customFormat="1" ht="12" customHeight="1" thickBot="1">
      <c r="A22" s="16" t="s">
        <v>13</v>
      </c>
      <c r="B22" s="11" t="s">
        <v>198</v>
      </c>
      <c r="C22" s="161">
        <f>+C23+C24+C25+C26+C27</f>
        <v>0</v>
      </c>
    </row>
    <row r="23" spans="1:3" s="62" customFormat="1" ht="12" customHeight="1">
      <c r="A23" s="255" t="s">
        <v>73</v>
      </c>
      <c r="B23" s="245" t="s">
        <v>199</v>
      </c>
      <c r="C23" s="164"/>
    </row>
    <row r="24" spans="1:3" s="61" customFormat="1" ht="12" customHeight="1">
      <c r="A24" s="256" t="s">
        <v>74</v>
      </c>
      <c r="B24" s="246" t="s">
        <v>200</v>
      </c>
      <c r="C24" s="163"/>
    </row>
    <row r="25" spans="1:3" s="62" customFormat="1" ht="12" customHeight="1">
      <c r="A25" s="256" t="s">
        <v>75</v>
      </c>
      <c r="B25" s="246" t="s">
        <v>345</v>
      </c>
      <c r="C25" s="163"/>
    </row>
    <row r="26" spans="1:3" s="62" customFormat="1" ht="12" customHeight="1">
      <c r="A26" s="256" t="s">
        <v>76</v>
      </c>
      <c r="B26" s="246" t="s">
        <v>346</v>
      </c>
      <c r="C26" s="163"/>
    </row>
    <row r="27" spans="1:3" s="62" customFormat="1" ht="12" customHeight="1">
      <c r="A27" s="256" t="s">
        <v>130</v>
      </c>
      <c r="B27" s="246" t="s">
        <v>201</v>
      </c>
      <c r="C27" s="163"/>
    </row>
    <row r="28" spans="1:3" s="62" customFormat="1" ht="12" customHeight="1" thickBot="1">
      <c r="A28" s="257" t="s">
        <v>131</v>
      </c>
      <c r="B28" s="247" t="s">
        <v>202</v>
      </c>
      <c r="C28" s="165"/>
    </row>
    <row r="29" spans="1:3" s="62" customFormat="1" ht="12" customHeight="1" thickBot="1">
      <c r="A29" s="16" t="s">
        <v>132</v>
      </c>
      <c r="B29" s="11" t="s">
        <v>203</v>
      </c>
      <c r="C29" s="167">
        <f>+C30+C34+C35+C36</f>
        <v>0</v>
      </c>
    </row>
    <row r="30" spans="1:3" s="62" customFormat="1" ht="12" customHeight="1">
      <c r="A30" s="255" t="s">
        <v>204</v>
      </c>
      <c r="B30" s="245" t="s">
        <v>405</v>
      </c>
      <c r="C30" s="243">
        <f>+C31+C32+C33</f>
        <v>0</v>
      </c>
    </row>
    <row r="31" spans="1:3" s="62" customFormat="1" ht="12" customHeight="1">
      <c r="A31" s="256" t="s">
        <v>205</v>
      </c>
      <c r="B31" s="246" t="s">
        <v>210</v>
      </c>
      <c r="C31" s="163"/>
    </row>
    <row r="32" spans="1:3" s="62" customFormat="1" ht="12" customHeight="1">
      <c r="A32" s="256" t="s">
        <v>206</v>
      </c>
      <c r="B32" s="246" t="s">
        <v>211</v>
      </c>
      <c r="C32" s="163"/>
    </row>
    <row r="33" spans="1:3" s="62" customFormat="1" ht="12" customHeight="1">
      <c r="A33" s="256" t="s">
        <v>357</v>
      </c>
      <c r="B33" s="276" t="s">
        <v>358</v>
      </c>
      <c r="C33" s="163"/>
    </row>
    <row r="34" spans="1:3" s="62" customFormat="1" ht="12" customHeight="1">
      <c r="A34" s="256" t="s">
        <v>207</v>
      </c>
      <c r="B34" s="246" t="s">
        <v>212</v>
      </c>
      <c r="C34" s="163"/>
    </row>
    <row r="35" spans="1:3" s="62" customFormat="1" ht="12" customHeight="1">
      <c r="A35" s="256" t="s">
        <v>208</v>
      </c>
      <c r="B35" s="246" t="s">
        <v>213</v>
      </c>
      <c r="C35" s="163"/>
    </row>
    <row r="36" spans="1:3" s="62" customFormat="1" ht="12" customHeight="1" thickBot="1">
      <c r="A36" s="257" t="s">
        <v>209</v>
      </c>
      <c r="B36" s="247" t="s">
        <v>214</v>
      </c>
      <c r="C36" s="165">
        <f>SUM('1.1. sz. mell'!C36)</f>
        <v>0</v>
      </c>
    </row>
    <row r="37" spans="1:3" s="62" customFormat="1" ht="12" customHeight="1" thickBot="1">
      <c r="A37" s="16" t="s">
        <v>15</v>
      </c>
      <c r="B37" s="11" t="s">
        <v>354</v>
      </c>
      <c r="C37" s="161">
        <f>SUM(C38:C48)</f>
        <v>0</v>
      </c>
    </row>
    <row r="38" spans="1:3" s="62" customFormat="1" ht="12" customHeight="1">
      <c r="A38" s="255" t="s">
        <v>77</v>
      </c>
      <c r="B38" s="245" t="s">
        <v>217</v>
      </c>
      <c r="C38" s="164"/>
    </row>
    <row r="39" spans="1:3" s="62" customFormat="1" ht="12" customHeight="1">
      <c r="A39" s="256" t="s">
        <v>78</v>
      </c>
      <c r="B39" s="246" t="s">
        <v>218</v>
      </c>
      <c r="C39" s="163"/>
    </row>
    <row r="40" spans="1:3" s="62" customFormat="1" ht="12" customHeight="1">
      <c r="A40" s="256" t="s">
        <v>79</v>
      </c>
      <c r="B40" s="246" t="s">
        <v>219</v>
      </c>
      <c r="C40" s="163"/>
    </row>
    <row r="41" spans="1:3" s="62" customFormat="1" ht="12" customHeight="1">
      <c r="A41" s="256" t="s">
        <v>134</v>
      </c>
      <c r="B41" s="246" t="s">
        <v>220</v>
      </c>
      <c r="C41" s="163"/>
    </row>
    <row r="42" spans="1:3" s="62" customFormat="1" ht="12" customHeight="1">
      <c r="A42" s="256" t="s">
        <v>135</v>
      </c>
      <c r="B42" s="246" t="s">
        <v>221</v>
      </c>
      <c r="C42" s="163"/>
    </row>
    <row r="43" spans="1:3" s="62" customFormat="1" ht="12" customHeight="1">
      <c r="A43" s="256" t="s">
        <v>136</v>
      </c>
      <c r="B43" s="246" t="s">
        <v>222</v>
      </c>
      <c r="C43" s="163"/>
    </row>
    <row r="44" spans="1:3" s="62" customFormat="1" ht="12" customHeight="1">
      <c r="A44" s="256" t="s">
        <v>137</v>
      </c>
      <c r="B44" s="246" t="s">
        <v>223</v>
      </c>
      <c r="C44" s="163"/>
    </row>
    <row r="45" spans="1:3" s="62" customFormat="1" ht="12" customHeight="1">
      <c r="A45" s="256" t="s">
        <v>138</v>
      </c>
      <c r="B45" s="246" t="s">
        <v>224</v>
      </c>
      <c r="C45" s="163"/>
    </row>
    <row r="46" spans="1:3" s="62" customFormat="1" ht="12" customHeight="1">
      <c r="A46" s="256" t="s">
        <v>215</v>
      </c>
      <c r="B46" s="246" t="s">
        <v>225</v>
      </c>
      <c r="C46" s="166"/>
    </row>
    <row r="47" spans="1:3" s="62" customFormat="1" ht="12" customHeight="1">
      <c r="A47" s="257" t="s">
        <v>216</v>
      </c>
      <c r="B47" s="247" t="s">
        <v>356</v>
      </c>
      <c r="C47" s="239"/>
    </row>
    <row r="48" spans="1:3" s="62" customFormat="1" ht="12" customHeight="1" thickBot="1">
      <c r="A48" s="257" t="s">
        <v>355</v>
      </c>
      <c r="B48" s="247" t="s">
        <v>226</v>
      </c>
      <c r="C48" s="239"/>
    </row>
    <row r="49" spans="1:3" s="62" customFormat="1" ht="12" customHeight="1" thickBot="1">
      <c r="A49" s="16" t="s">
        <v>16</v>
      </c>
      <c r="B49" s="11" t="s">
        <v>227</v>
      </c>
      <c r="C49" s="161">
        <f>SUM(C50:C54)</f>
        <v>0</v>
      </c>
    </row>
    <row r="50" spans="1:3" s="62" customFormat="1" ht="12" customHeight="1">
      <c r="A50" s="255" t="s">
        <v>80</v>
      </c>
      <c r="B50" s="245" t="s">
        <v>231</v>
      </c>
      <c r="C50" s="267"/>
    </row>
    <row r="51" spans="1:3" s="62" customFormat="1" ht="12" customHeight="1">
      <c r="A51" s="256" t="s">
        <v>81</v>
      </c>
      <c r="B51" s="246" t="s">
        <v>232</v>
      </c>
      <c r="C51" s="166"/>
    </row>
    <row r="52" spans="1:3" s="62" customFormat="1" ht="12" customHeight="1">
      <c r="A52" s="256" t="s">
        <v>228</v>
      </c>
      <c r="B52" s="246" t="s">
        <v>233</v>
      </c>
      <c r="C52" s="166"/>
    </row>
    <row r="53" spans="1:3" s="62" customFormat="1" ht="12" customHeight="1">
      <c r="A53" s="256" t="s">
        <v>229</v>
      </c>
      <c r="B53" s="246" t="s">
        <v>234</v>
      </c>
      <c r="C53" s="166"/>
    </row>
    <row r="54" spans="1:3" s="62" customFormat="1" ht="12" customHeight="1" thickBot="1">
      <c r="A54" s="257" t="s">
        <v>230</v>
      </c>
      <c r="B54" s="247" t="s">
        <v>235</v>
      </c>
      <c r="C54" s="239"/>
    </row>
    <row r="55" spans="1:3" s="62" customFormat="1" ht="12" customHeight="1" thickBot="1">
      <c r="A55" s="16" t="s">
        <v>139</v>
      </c>
      <c r="B55" s="11" t="s">
        <v>236</v>
      </c>
      <c r="C55" s="161">
        <f>SUM(C56:C58)</f>
        <v>0</v>
      </c>
    </row>
    <row r="56" spans="1:3" s="62" customFormat="1" ht="12" customHeight="1">
      <c r="A56" s="255" t="s">
        <v>82</v>
      </c>
      <c r="B56" s="245" t="s">
        <v>237</v>
      </c>
      <c r="C56" s="164"/>
    </row>
    <row r="57" spans="1:3" s="62" customFormat="1" ht="12" customHeight="1">
      <c r="A57" s="256" t="s">
        <v>83</v>
      </c>
      <c r="B57" s="246" t="s">
        <v>347</v>
      </c>
      <c r="C57" s="163"/>
    </row>
    <row r="58" spans="1:3" s="62" customFormat="1" ht="12" customHeight="1">
      <c r="A58" s="256" t="s">
        <v>240</v>
      </c>
      <c r="B58" s="246" t="s">
        <v>238</v>
      </c>
      <c r="C58" s="163"/>
    </row>
    <row r="59" spans="1:3" s="62" customFormat="1" ht="12" customHeight="1" thickBot="1">
      <c r="A59" s="257" t="s">
        <v>241</v>
      </c>
      <c r="B59" s="247" t="s">
        <v>239</v>
      </c>
      <c r="C59" s="165"/>
    </row>
    <row r="60" spans="1:3" s="62" customFormat="1" ht="12" customHeight="1" thickBot="1">
      <c r="A60" s="16" t="s">
        <v>18</v>
      </c>
      <c r="B60" s="157" t="s">
        <v>242</v>
      </c>
      <c r="C60" s="161">
        <f>SUM(C61:C63)</f>
        <v>0</v>
      </c>
    </row>
    <row r="61" spans="1:3" s="62" customFormat="1" ht="12" customHeight="1">
      <c r="A61" s="255" t="s">
        <v>140</v>
      </c>
      <c r="B61" s="245" t="s">
        <v>244</v>
      </c>
      <c r="C61" s="166"/>
    </row>
    <row r="62" spans="1:3" s="62" customFormat="1" ht="12" customHeight="1">
      <c r="A62" s="256" t="s">
        <v>141</v>
      </c>
      <c r="B62" s="246" t="s">
        <v>348</v>
      </c>
      <c r="C62" s="166"/>
    </row>
    <row r="63" spans="1:3" s="62" customFormat="1" ht="12" customHeight="1">
      <c r="A63" s="256" t="s">
        <v>165</v>
      </c>
      <c r="B63" s="246" t="s">
        <v>245</v>
      </c>
      <c r="C63" s="166"/>
    </row>
    <row r="64" spans="1:3" s="62" customFormat="1" ht="12" customHeight="1" thickBot="1">
      <c r="A64" s="257" t="s">
        <v>243</v>
      </c>
      <c r="B64" s="247" t="s">
        <v>246</v>
      </c>
      <c r="C64" s="166"/>
    </row>
    <row r="65" spans="1:3" s="62" customFormat="1" ht="12" customHeight="1" thickBot="1">
      <c r="A65" s="16" t="s">
        <v>19</v>
      </c>
      <c r="B65" s="11" t="s">
        <v>247</v>
      </c>
      <c r="C65" s="167">
        <f>+C8+C15+C22+C29+C37+C49+C55+C60</f>
        <v>0</v>
      </c>
    </row>
    <row r="66" spans="1:3" s="62" customFormat="1" ht="12" customHeight="1" thickBot="1">
      <c r="A66" s="258" t="s">
        <v>334</v>
      </c>
      <c r="B66" s="157" t="s">
        <v>248</v>
      </c>
      <c r="C66" s="161">
        <f>SUM(C67:C69)</f>
        <v>0</v>
      </c>
    </row>
    <row r="67" spans="1:3" s="62" customFormat="1" ht="12" customHeight="1">
      <c r="A67" s="255" t="s">
        <v>278</v>
      </c>
      <c r="B67" s="245" t="s">
        <v>249</v>
      </c>
      <c r="C67" s="166"/>
    </row>
    <row r="68" spans="1:3" s="62" customFormat="1" ht="12" customHeight="1">
      <c r="A68" s="256" t="s">
        <v>287</v>
      </c>
      <c r="B68" s="246" t="s">
        <v>250</v>
      </c>
      <c r="C68" s="166"/>
    </row>
    <row r="69" spans="1:3" s="62" customFormat="1" ht="12" customHeight="1" thickBot="1">
      <c r="A69" s="257" t="s">
        <v>288</v>
      </c>
      <c r="B69" s="248" t="s">
        <v>251</v>
      </c>
      <c r="C69" s="166"/>
    </row>
    <row r="70" spans="1:3" s="62" customFormat="1" ht="12" customHeight="1" thickBot="1">
      <c r="A70" s="258" t="s">
        <v>252</v>
      </c>
      <c r="B70" s="157" t="s">
        <v>253</v>
      </c>
      <c r="C70" s="161">
        <f>SUM(C71:C74)</f>
        <v>0</v>
      </c>
    </row>
    <row r="71" spans="1:3" s="62" customFormat="1" ht="12" customHeight="1">
      <c r="A71" s="255" t="s">
        <v>113</v>
      </c>
      <c r="B71" s="245" t="s">
        <v>254</v>
      </c>
      <c r="C71" s="166"/>
    </row>
    <row r="72" spans="1:3" s="62" customFormat="1" ht="12" customHeight="1">
      <c r="A72" s="256" t="s">
        <v>114</v>
      </c>
      <c r="B72" s="246" t="s">
        <v>255</v>
      </c>
      <c r="C72" s="166"/>
    </row>
    <row r="73" spans="1:3" s="62" customFormat="1" ht="12" customHeight="1">
      <c r="A73" s="256" t="s">
        <v>279</v>
      </c>
      <c r="B73" s="246" t="s">
        <v>256</v>
      </c>
      <c r="C73" s="166"/>
    </row>
    <row r="74" spans="1:3" s="62" customFormat="1" ht="12" customHeight="1" thickBot="1">
      <c r="A74" s="257" t="s">
        <v>280</v>
      </c>
      <c r="B74" s="247" t="s">
        <v>257</v>
      </c>
      <c r="C74" s="166"/>
    </row>
    <row r="75" spans="1:3" s="62" customFormat="1" ht="12" customHeight="1" thickBot="1">
      <c r="A75" s="258" t="s">
        <v>258</v>
      </c>
      <c r="B75" s="157" t="s">
        <v>259</v>
      </c>
      <c r="C75" s="161">
        <f>SUM(C76:C77)</f>
        <v>0</v>
      </c>
    </row>
    <row r="76" spans="1:3" s="62" customFormat="1" ht="12" customHeight="1">
      <c r="A76" s="255" t="s">
        <v>281</v>
      </c>
      <c r="B76" s="245" t="s">
        <v>260</v>
      </c>
      <c r="C76" s="166"/>
    </row>
    <row r="77" spans="1:3" s="62" customFormat="1" ht="12" customHeight="1" thickBot="1">
      <c r="A77" s="257" t="s">
        <v>282</v>
      </c>
      <c r="B77" s="247" t="s">
        <v>261</v>
      </c>
      <c r="C77" s="166"/>
    </row>
    <row r="78" spans="1:3" s="61" customFormat="1" ht="12" customHeight="1" thickBot="1">
      <c r="A78" s="258" t="s">
        <v>262</v>
      </c>
      <c r="B78" s="157" t="s">
        <v>263</v>
      </c>
      <c r="C78" s="161">
        <f>SUM(C79:C81)</f>
        <v>0</v>
      </c>
    </row>
    <row r="79" spans="1:3" s="62" customFormat="1" ht="12" customHeight="1">
      <c r="A79" s="255" t="s">
        <v>283</v>
      </c>
      <c r="B79" s="245" t="s">
        <v>264</v>
      </c>
      <c r="C79" s="166"/>
    </row>
    <row r="80" spans="1:3" s="62" customFormat="1" ht="12" customHeight="1">
      <c r="A80" s="256" t="s">
        <v>284</v>
      </c>
      <c r="B80" s="246" t="s">
        <v>265</v>
      </c>
      <c r="C80" s="166"/>
    </row>
    <row r="81" spans="1:3" s="62" customFormat="1" ht="12" customHeight="1" thickBot="1">
      <c r="A81" s="257" t="s">
        <v>285</v>
      </c>
      <c r="B81" s="247" t="s">
        <v>266</v>
      </c>
      <c r="C81" s="166"/>
    </row>
    <row r="82" spans="1:3" s="62" customFormat="1" ht="12" customHeight="1" thickBot="1">
      <c r="A82" s="258" t="s">
        <v>267</v>
      </c>
      <c r="B82" s="157" t="s">
        <v>286</v>
      </c>
      <c r="C82" s="161">
        <f>SUM(C83:C86)</f>
        <v>0</v>
      </c>
    </row>
    <row r="83" spans="1:3" s="62" customFormat="1" ht="12" customHeight="1">
      <c r="A83" s="259" t="s">
        <v>268</v>
      </c>
      <c r="B83" s="245" t="s">
        <v>269</v>
      </c>
      <c r="C83" s="166"/>
    </row>
    <row r="84" spans="1:3" s="62" customFormat="1" ht="12" customHeight="1">
      <c r="A84" s="260" t="s">
        <v>270</v>
      </c>
      <c r="B84" s="246" t="s">
        <v>271</v>
      </c>
      <c r="C84" s="166"/>
    </row>
    <row r="85" spans="1:3" s="62" customFormat="1" ht="12" customHeight="1">
      <c r="A85" s="260" t="s">
        <v>272</v>
      </c>
      <c r="B85" s="246" t="s">
        <v>273</v>
      </c>
      <c r="C85" s="166"/>
    </row>
    <row r="86" spans="1:3" s="61" customFormat="1" ht="12" customHeight="1" thickBot="1">
      <c r="A86" s="261" t="s">
        <v>274</v>
      </c>
      <c r="B86" s="247" t="s">
        <v>275</v>
      </c>
      <c r="C86" s="166"/>
    </row>
    <row r="87" spans="1:3" s="61" customFormat="1" ht="12" customHeight="1" thickBot="1">
      <c r="A87" s="258" t="s">
        <v>276</v>
      </c>
      <c r="B87" s="157" t="s">
        <v>386</v>
      </c>
      <c r="C87" s="268"/>
    </row>
    <row r="88" spans="1:3" s="61" customFormat="1" ht="12" customHeight="1" thickBot="1">
      <c r="A88" s="258" t="s">
        <v>406</v>
      </c>
      <c r="B88" s="157" t="s">
        <v>277</v>
      </c>
      <c r="C88" s="268"/>
    </row>
    <row r="89" spans="1:3" s="61" customFormat="1" ht="12" customHeight="1" thickBot="1">
      <c r="A89" s="258" t="s">
        <v>407</v>
      </c>
      <c r="B89" s="249" t="s">
        <v>387</v>
      </c>
      <c r="C89" s="167">
        <f>+C66+C70+C75+C78+C82+C88+C87</f>
        <v>0</v>
      </c>
    </row>
    <row r="90" spans="1:3" s="61" customFormat="1" ht="12" customHeight="1" thickBot="1">
      <c r="A90" s="262" t="s">
        <v>408</v>
      </c>
      <c r="B90" s="250" t="s">
        <v>409</v>
      </c>
      <c r="C90" s="167">
        <f>+C65+C89</f>
        <v>0</v>
      </c>
    </row>
    <row r="91" spans="1:3" s="62" customFormat="1" ht="15" customHeight="1" thickBot="1">
      <c r="A91" s="142"/>
      <c r="B91" s="143"/>
      <c r="C91" s="225"/>
    </row>
    <row r="92" spans="1:3" s="44" customFormat="1" ht="16.5" customHeight="1" thickBot="1">
      <c r="A92" s="144"/>
      <c r="B92" s="145" t="s">
        <v>47</v>
      </c>
      <c r="C92" s="226"/>
    </row>
    <row r="93" spans="1:3" s="63" customFormat="1" ht="12" customHeight="1" thickBot="1">
      <c r="A93" s="242" t="s">
        <v>11</v>
      </c>
      <c r="B93" s="15" t="s">
        <v>413</v>
      </c>
      <c r="C93" s="160">
        <f>+C94+C95+C96+C97+C98+C111</f>
        <v>0</v>
      </c>
    </row>
    <row r="94" spans="1:3" ht="12" customHeight="1">
      <c r="A94" s="263" t="s">
        <v>84</v>
      </c>
      <c r="B94" s="7" t="s">
        <v>39</v>
      </c>
      <c r="C94" s="162"/>
    </row>
    <row r="95" spans="1:3" ht="12" customHeight="1">
      <c r="A95" s="256" t="s">
        <v>85</v>
      </c>
      <c r="B95" s="5" t="s">
        <v>142</v>
      </c>
      <c r="C95" s="163"/>
    </row>
    <row r="96" spans="1:3" ht="12" customHeight="1">
      <c r="A96" s="256" t="s">
        <v>86</v>
      </c>
      <c r="B96" s="5" t="s">
        <v>111</v>
      </c>
      <c r="C96" s="165"/>
    </row>
    <row r="97" spans="1:3" ht="12" customHeight="1">
      <c r="A97" s="256" t="s">
        <v>87</v>
      </c>
      <c r="B97" s="8" t="s">
        <v>143</v>
      </c>
      <c r="C97" s="165"/>
    </row>
    <row r="98" spans="1:3" ht="12" customHeight="1">
      <c r="A98" s="256" t="s">
        <v>98</v>
      </c>
      <c r="B98" s="10" t="s">
        <v>144</v>
      </c>
      <c r="C98" s="165"/>
    </row>
    <row r="99" spans="1:3" ht="12" customHeight="1">
      <c r="A99" s="256" t="s">
        <v>88</v>
      </c>
      <c r="B99" s="5" t="s">
        <v>410</v>
      </c>
      <c r="C99" s="165"/>
    </row>
    <row r="100" spans="1:3" ht="12" customHeight="1">
      <c r="A100" s="256" t="s">
        <v>89</v>
      </c>
      <c r="B100" s="100" t="s">
        <v>362</v>
      </c>
      <c r="C100" s="165"/>
    </row>
    <row r="101" spans="1:3" ht="12" customHeight="1">
      <c r="A101" s="256" t="s">
        <v>99</v>
      </c>
      <c r="B101" s="100" t="s">
        <v>361</v>
      </c>
      <c r="C101" s="165"/>
    </row>
    <row r="102" spans="1:3" ht="12" customHeight="1">
      <c r="A102" s="256" t="s">
        <v>100</v>
      </c>
      <c r="B102" s="100" t="s">
        <v>291</v>
      </c>
      <c r="C102" s="165"/>
    </row>
    <row r="103" spans="1:3" ht="12" customHeight="1">
      <c r="A103" s="256" t="s">
        <v>101</v>
      </c>
      <c r="B103" s="101" t="s">
        <v>292</v>
      </c>
      <c r="C103" s="165"/>
    </row>
    <row r="104" spans="1:3" ht="12" customHeight="1">
      <c r="A104" s="256" t="s">
        <v>102</v>
      </c>
      <c r="B104" s="101" t="s">
        <v>293</v>
      </c>
      <c r="C104" s="165"/>
    </row>
    <row r="105" spans="1:3" ht="12" customHeight="1">
      <c r="A105" s="256" t="s">
        <v>104</v>
      </c>
      <c r="B105" s="100" t="s">
        <v>294</v>
      </c>
      <c r="C105" s="165"/>
    </row>
    <row r="106" spans="1:3" ht="12" customHeight="1">
      <c r="A106" s="256" t="s">
        <v>145</v>
      </c>
      <c r="B106" s="100" t="s">
        <v>295</v>
      </c>
      <c r="C106" s="165"/>
    </row>
    <row r="107" spans="1:3" ht="12" customHeight="1">
      <c r="A107" s="256" t="s">
        <v>289</v>
      </c>
      <c r="B107" s="101" t="s">
        <v>296</v>
      </c>
      <c r="C107" s="165"/>
    </row>
    <row r="108" spans="1:3" ht="12" customHeight="1">
      <c r="A108" s="264" t="s">
        <v>290</v>
      </c>
      <c r="B108" s="102" t="s">
        <v>297</v>
      </c>
      <c r="C108" s="165"/>
    </row>
    <row r="109" spans="1:3" ht="12" customHeight="1">
      <c r="A109" s="256" t="s">
        <v>359</v>
      </c>
      <c r="B109" s="102" t="s">
        <v>298</v>
      </c>
      <c r="C109" s="165"/>
    </row>
    <row r="110" spans="1:3" ht="12" customHeight="1">
      <c r="A110" s="256" t="s">
        <v>360</v>
      </c>
      <c r="B110" s="101" t="s">
        <v>299</v>
      </c>
      <c r="C110" s="163"/>
    </row>
    <row r="111" spans="1:3" ht="12" customHeight="1">
      <c r="A111" s="256" t="s">
        <v>363</v>
      </c>
      <c r="B111" s="8" t="s">
        <v>40</v>
      </c>
      <c r="C111" s="163"/>
    </row>
    <row r="112" spans="1:3" ht="12" customHeight="1">
      <c r="A112" s="257" t="s">
        <v>364</v>
      </c>
      <c r="B112" s="5" t="s">
        <v>411</v>
      </c>
      <c r="C112" s="165"/>
    </row>
    <row r="113" spans="1:3" ht="12" customHeight="1" thickBot="1">
      <c r="A113" s="265" t="s">
        <v>365</v>
      </c>
      <c r="B113" s="103" t="s">
        <v>412</v>
      </c>
      <c r="C113" s="168"/>
    </row>
    <row r="114" spans="1:3" ht="12" customHeight="1" thickBot="1">
      <c r="A114" s="16" t="s">
        <v>12</v>
      </c>
      <c r="B114" s="14" t="s">
        <v>300</v>
      </c>
      <c r="C114" s="161">
        <f>+C115+C117+C119</f>
        <v>0</v>
      </c>
    </row>
    <row r="115" spans="1:3" ht="12" customHeight="1">
      <c r="A115" s="255" t="s">
        <v>90</v>
      </c>
      <c r="B115" s="5" t="s">
        <v>164</v>
      </c>
      <c r="C115" s="164"/>
    </row>
    <row r="116" spans="1:3" ht="12" customHeight="1">
      <c r="A116" s="255" t="s">
        <v>91</v>
      </c>
      <c r="B116" s="9" t="s">
        <v>304</v>
      </c>
      <c r="C116" s="164"/>
    </row>
    <row r="117" spans="1:3" ht="12" customHeight="1">
      <c r="A117" s="255" t="s">
        <v>92</v>
      </c>
      <c r="B117" s="9" t="s">
        <v>146</v>
      </c>
      <c r="C117" s="163"/>
    </row>
    <row r="118" spans="1:3" ht="12" customHeight="1">
      <c r="A118" s="255" t="s">
        <v>93</v>
      </c>
      <c r="B118" s="9" t="s">
        <v>305</v>
      </c>
      <c r="C118" s="150"/>
    </row>
    <row r="119" spans="1:3" ht="12" customHeight="1">
      <c r="A119" s="255" t="s">
        <v>94</v>
      </c>
      <c r="B119" s="159" t="s">
        <v>166</v>
      </c>
      <c r="C119" s="150"/>
    </row>
    <row r="120" spans="1:3" ht="12" customHeight="1">
      <c r="A120" s="255" t="s">
        <v>103</v>
      </c>
      <c r="B120" s="158" t="s">
        <v>349</v>
      </c>
      <c r="C120" s="150"/>
    </row>
    <row r="121" spans="1:3" ht="12" customHeight="1">
      <c r="A121" s="255" t="s">
        <v>105</v>
      </c>
      <c r="B121" s="244" t="s">
        <v>310</v>
      </c>
      <c r="C121" s="150"/>
    </row>
    <row r="122" spans="1:3" ht="12" customHeight="1">
      <c r="A122" s="255" t="s">
        <v>147</v>
      </c>
      <c r="B122" s="101" t="s">
        <v>293</v>
      </c>
      <c r="C122" s="150"/>
    </row>
    <row r="123" spans="1:3" ht="12" customHeight="1">
      <c r="A123" s="255" t="s">
        <v>148</v>
      </c>
      <c r="B123" s="101" t="s">
        <v>309</v>
      </c>
      <c r="C123" s="150"/>
    </row>
    <row r="124" spans="1:3" ht="12" customHeight="1">
      <c r="A124" s="255" t="s">
        <v>149</v>
      </c>
      <c r="B124" s="101" t="s">
        <v>308</v>
      </c>
      <c r="C124" s="150"/>
    </row>
    <row r="125" spans="1:3" ht="12" customHeight="1">
      <c r="A125" s="255" t="s">
        <v>301</v>
      </c>
      <c r="B125" s="101" t="s">
        <v>296</v>
      </c>
      <c r="C125" s="150"/>
    </row>
    <row r="126" spans="1:3" ht="12" customHeight="1">
      <c r="A126" s="255" t="s">
        <v>302</v>
      </c>
      <c r="B126" s="101" t="s">
        <v>307</v>
      </c>
      <c r="C126" s="150"/>
    </row>
    <row r="127" spans="1:3" ht="12" customHeight="1" thickBot="1">
      <c r="A127" s="264" t="s">
        <v>303</v>
      </c>
      <c r="B127" s="101" t="s">
        <v>306</v>
      </c>
      <c r="C127" s="151"/>
    </row>
    <row r="128" spans="1:3" ht="12" customHeight="1" thickBot="1">
      <c r="A128" s="16" t="s">
        <v>13</v>
      </c>
      <c r="B128" s="94" t="s">
        <v>366</v>
      </c>
      <c r="C128" s="161">
        <f>+C93+C114</f>
        <v>0</v>
      </c>
    </row>
    <row r="129" spans="1:3" ht="12" customHeight="1" thickBot="1">
      <c r="A129" s="16" t="s">
        <v>14</v>
      </c>
      <c r="B129" s="94" t="s">
        <v>367</v>
      </c>
      <c r="C129" s="161">
        <f>+C130+C131+C132</f>
        <v>0</v>
      </c>
    </row>
    <row r="130" spans="1:3" s="63" customFormat="1" ht="12" customHeight="1">
      <c r="A130" s="255" t="s">
        <v>204</v>
      </c>
      <c r="B130" s="6" t="s">
        <v>416</v>
      </c>
      <c r="C130" s="150"/>
    </row>
    <row r="131" spans="1:3" ht="12" customHeight="1">
      <c r="A131" s="255" t="s">
        <v>207</v>
      </c>
      <c r="B131" s="6" t="s">
        <v>373</v>
      </c>
      <c r="C131" s="150"/>
    </row>
    <row r="132" spans="1:3" ht="12" customHeight="1" thickBot="1">
      <c r="A132" s="264" t="s">
        <v>208</v>
      </c>
      <c r="B132" s="4" t="s">
        <v>415</v>
      </c>
      <c r="C132" s="150"/>
    </row>
    <row r="133" spans="1:3" ht="12" customHeight="1" thickBot="1">
      <c r="A133" s="16" t="s">
        <v>15</v>
      </c>
      <c r="B133" s="94" t="s">
        <v>368</v>
      </c>
      <c r="C133" s="161">
        <f>+C134+C135+C136+C137+C138+C139</f>
        <v>0</v>
      </c>
    </row>
    <row r="134" spans="1:3" ht="12" customHeight="1">
      <c r="A134" s="255" t="s">
        <v>77</v>
      </c>
      <c r="B134" s="6" t="s">
        <v>374</v>
      </c>
      <c r="C134" s="150"/>
    </row>
    <row r="135" spans="1:3" ht="12" customHeight="1">
      <c r="A135" s="255" t="s">
        <v>78</v>
      </c>
      <c r="B135" s="6" t="s">
        <v>369</v>
      </c>
      <c r="C135" s="150"/>
    </row>
    <row r="136" spans="1:3" ht="12" customHeight="1">
      <c r="A136" s="255" t="s">
        <v>79</v>
      </c>
      <c r="B136" s="6" t="s">
        <v>370</v>
      </c>
      <c r="C136" s="150"/>
    </row>
    <row r="137" spans="1:3" ht="12" customHeight="1">
      <c r="A137" s="255" t="s">
        <v>134</v>
      </c>
      <c r="B137" s="6" t="s">
        <v>414</v>
      </c>
      <c r="C137" s="150"/>
    </row>
    <row r="138" spans="1:3" ht="12" customHeight="1">
      <c r="A138" s="255" t="s">
        <v>135</v>
      </c>
      <c r="B138" s="6" t="s">
        <v>371</v>
      </c>
      <c r="C138" s="150"/>
    </row>
    <row r="139" spans="1:3" s="63" customFormat="1" ht="12" customHeight="1" thickBot="1">
      <c r="A139" s="264" t="s">
        <v>136</v>
      </c>
      <c r="B139" s="4" t="s">
        <v>372</v>
      </c>
      <c r="C139" s="150"/>
    </row>
    <row r="140" spans="1:11" ht="12" customHeight="1" thickBot="1">
      <c r="A140" s="16" t="s">
        <v>16</v>
      </c>
      <c r="B140" s="94" t="s">
        <v>421</v>
      </c>
      <c r="C140" s="167">
        <f>+C141+C142+C144+C145+C143</f>
        <v>0</v>
      </c>
      <c r="K140" s="149"/>
    </row>
    <row r="141" spans="1:3" ht="12.75">
      <c r="A141" s="255" t="s">
        <v>80</v>
      </c>
      <c r="B141" s="6" t="s">
        <v>311</v>
      </c>
      <c r="C141" s="150"/>
    </row>
    <row r="142" spans="1:3" ht="12" customHeight="1">
      <c r="A142" s="255" t="s">
        <v>81</v>
      </c>
      <c r="B142" s="6" t="s">
        <v>312</v>
      </c>
      <c r="C142" s="150"/>
    </row>
    <row r="143" spans="1:3" s="63" customFormat="1" ht="12" customHeight="1">
      <c r="A143" s="255" t="s">
        <v>228</v>
      </c>
      <c r="B143" s="6" t="s">
        <v>420</v>
      </c>
      <c r="C143" s="150"/>
    </row>
    <row r="144" spans="1:3" s="63" customFormat="1" ht="12" customHeight="1">
      <c r="A144" s="255" t="s">
        <v>229</v>
      </c>
      <c r="B144" s="6" t="s">
        <v>377</v>
      </c>
      <c r="C144" s="150"/>
    </row>
    <row r="145" spans="1:3" s="63" customFormat="1" ht="12" customHeight="1" thickBot="1">
      <c r="A145" s="264" t="s">
        <v>230</v>
      </c>
      <c r="B145" s="4" t="s">
        <v>330</v>
      </c>
      <c r="C145" s="150"/>
    </row>
    <row r="146" spans="1:3" s="63" customFormat="1" ht="12" customHeight="1" thickBot="1">
      <c r="A146" s="16" t="s">
        <v>17</v>
      </c>
      <c r="B146" s="94" t="s">
        <v>378</v>
      </c>
      <c r="C146" s="169">
        <f>+C147+C148+C149+C150+C151</f>
        <v>0</v>
      </c>
    </row>
    <row r="147" spans="1:3" s="63" customFormat="1" ht="12" customHeight="1">
      <c r="A147" s="255" t="s">
        <v>82</v>
      </c>
      <c r="B147" s="6" t="s">
        <v>375</v>
      </c>
      <c r="C147" s="150"/>
    </row>
    <row r="148" spans="1:3" s="63" customFormat="1" ht="12" customHeight="1">
      <c r="A148" s="255" t="s">
        <v>83</v>
      </c>
      <c r="B148" s="6" t="s">
        <v>380</v>
      </c>
      <c r="C148" s="150"/>
    </row>
    <row r="149" spans="1:3" s="63" customFormat="1" ht="12" customHeight="1">
      <c r="A149" s="255" t="s">
        <v>240</v>
      </c>
      <c r="B149" s="6" t="s">
        <v>376</v>
      </c>
      <c r="C149" s="150"/>
    </row>
    <row r="150" spans="1:3" ht="12.75" customHeight="1">
      <c r="A150" s="255" t="s">
        <v>241</v>
      </c>
      <c r="B150" s="6" t="s">
        <v>417</v>
      </c>
      <c r="C150" s="150"/>
    </row>
    <row r="151" spans="1:3" ht="12.75" customHeight="1" thickBot="1">
      <c r="A151" s="264" t="s">
        <v>379</v>
      </c>
      <c r="B151" s="4" t="s">
        <v>381</v>
      </c>
      <c r="C151" s="151"/>
    </row>
    <row r="152" spans="1:3" ht="12.75" customHeight="1" thickBot="1">
      <c r="A152" s="279" t="s">
        <v>18</v>
      </c>
      <c r="B152" s="94" t="s">
        <v>382</v>
      </c>
      <c r="C152" s="169"/>
    </row>
    <row r="153" spans="1:3" ht="12" customHeight="1" thickBot="1">
      <c r="A153" s="279" t="s">
        <v>19</v>
      </c>
      <c r="B153" s="94" t="s">
        <v>383</v>
      </c>
      <c r="C153" s="169"/>
    </row>
    <row r="154" spans="1:3" ht="15" customHeight="1" thickBot="1">
      <c r="A154" s="16" t="s">
        <v>20</v>
      </c>
      <c r="B154" s="94" t="s">
        <v>385</v>
      </c>
      <c r="C154" s="251">
        <f>+C129+C133+C140+C146+C152+C153</f>
        <v>0</v>
      </c>
    </row>
    <row r="155" spans="1:3" ht="13.5" thickBot="1">
      <c r="A155" s="266" t="s">
        <v>21</v>
      </c>
      <c r="B155" s="228" t="s">
        <v>384</v>
      </c>
      <c r="C155" s="251">
        <f>+C128+C154</f>
        <v>0</v>
      </c>
    </row>
    <row r="156" spans="1:3" ht="15" customHeight="1" thickBot="1">
      <c r="A156" s="232"/>
      <c r="B156" s="233"/>
      <c r="C156" s="234"/>
    </row>
    <row r="157" spans="1:3" ht="14.25" customHeight="1" thickBot="1">
      <c r="A157" s="146" t="s">
        <v>418</v>
      </c>
      <c r="B157" s="147"/>
      <c r="C157" s="91">
        <v>2</v>
      </c>
    </row>
    <row r="158" spans="1:3" ht="13.5" thickBot="1">
      <c r="A158" s="146" t="s">
        <v>159</v>
      </c>
      <c r="B158" s="147"/>
      <c r="C158" s="9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3" manualBreakCount="3">
    <brk id="65" max="2" man="1"/>
    <brk id="90" max="255" man="1"/>
    <brk id="12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G14" sqref="G14"/>
    </sheetView>
  </sheetViews>
  <sheetFormatPr defaultColWidth="9.00390625" defaultRowHeight="12.75"/>
  <cols>
    <col min="1" max="1" width="6.875" style="30" customWidth="1"/>
    <col min="2" max="2" width="55.125" style="118" customWidth="1"/>
    <col min="3" max="3" width="16.375" style="30" customWidth="1"/>
    <col min="4" max="4" width="55.125" style="30" customWidth="1"/>
    <col min="5" max="5" width="16.375" style="30" customWidth="1"/>
    <col min="6" max="6" width="4.875" style="30" customWidth="1"/>
    <col min="7" max="16384" width="9.375" style="30" customWidth="1"/>
  </cols>
  <sheetData>
    <row r="1" spans="2:6" ht="39.75" customHeight="1">
      <c r="B1" s="181" t="s">
        <v>117</v>
      </c>
      <c r="C1" s="182"/>
      <c r="D1" s="182"/>
      <c r="E1" s="182"/>
      <c r="F1" s="549" t="s">
        <v>644</v>
      </c>
    </row>
    <row r="2" spans="5:6" ht="14.25" thickBot="1">
      <c r="E2" s="183" t="s">
        <v>50</v>
      </c>
      <c r="F2" s="549"/>
    </row>
    <row r="3" spans="1:6" ht="18" customHeight="1" thickBot="1">
      <c r="A3" s="547" t="s">
        <v>58</v>
      </c>
      <c r="B3" s="184" t="s">
        <v>46</v>
      </c>
      <c r="C3" s="185"/>
      <c r="D3" s="184" t="s">
        <v>47</v>
      </c>
      <c r="E3" s="186"/>
      <c r="F3" s="549"/>
    </row>
    <row r="4" spans="1:6" s="187" customFormat="1" ht="35.25" customHeight="1" thickBot="1">
      <c r="A4" s="548"/>
      <c r="B4" s="119" t="s">
        <v>51</v>
      </c>
      <c r="C4" s="120" t="s">
        <v>612</v>
      </c>
      <c r="D4" s="119" t="s">
        <v>51</v>
      </c>
      <c r="E4" s="26" t="str">
        <f>+C4</f>
        <v>2016.évi előirányzat</v>
      </c>
      <c r="F4" s="549"/>
    </row>
    <row r="5" spans="1:6" s="192" customFormat="1" ht="12" customHeight="1" thickBot="1">
      <c r="A5" s="188" t="s">
        <v>394</v>
      </c>
      <c r="B5" s="189" t="s">
        <v>395</v>
      </c>
      <c r="C5" s="190" t="s">
        <v>396</v>
      </c>
      <c r="D5" s="189" t="s">
        <v>398</v>
      </c>
      <c r="E5" s="191" t="s">
        <v>397</v>
      </c>
      <c r="F5" s="549"/>
    </row>
    <row r="6" spans="1:6" ht="12.75" customHeight="1">
      <c r="A6" s="193" t="s">
        <v>11</v>
      </c>
      <c r="B6" s="194" t="s">
        <v>313</v>
      </c>
      <c r="C6" s="170">
        <f>SUM('1.1. sz. mell'!C8)</f>
        <v>15083</v>
      </c>
      <c r="D6" s="194" t="s">
        <v>52</v>
      </c>
      <c r="E6" s="176">
        <f>SUM('1.1. sz. mell'!C94)</f>
        <v>22611</v>
      </c>
      <c r="F6" s="549"/>
    </row>
    <row r="7" spans="1:6" ht="12.75" customHeight="1">
      <c r="A7" s="195" t="s">
        <v>12</v>
      </c>
      <c r="B7" s="196" t="s">
        <v>314</v>
      </c>
      <c r="C7" s="171">
        <f>SUM('1.1. sz. mell'!C15)</f>
        <v>600</v>
      </c>
      <c r="D7" s="196" t="s">
        <v>142</v>
      </c>
      <c r="E7" s="177">
        <f>SUM('1.1. sz. mell'!C95)</f>
        <v>4030</v>
      </c>
      <c r="F7" s="549"/>
    </row>
    <row r="8" spans="1:6" ht="12.75" customHeight="1">
      <c r="A8" s="195" t="s">
        <v>13</v>
      </c>
      <c r="B8" s="196" t="s">
        <v>335</v>
      </c>
      <c r="C8" s="171"/>
      <c r="D8" s="196" t="s">
        <v>169</v>
      </c>
      <c r="E8" s="177">
        <f>SUM('1.1. sz. mell'!C96)</f>
        <v>11525</v>
      </c>
      <c r="F8" s="549"/>
    </row>
    <row r="9" spans="1:6" ht="12.75" customHeight="1">
      <c r="A9" s="195" t="s">
        <v>14</v>
      </c>
      <c r="B9" s="196" t="s">
        <v>133</v>
      </c>
      <c r="C9" s="171">
        <f>SUM('1.1. sz. mell'!C29)</f>
        <v>1695</v>
      </c>
      <c r="D9" s="196" t="s">
        <v>143</v>
      </c>
      <c r="E9" s="177">
        <f>SUM('1.1. sz. mell'!C97)</f>
        <v>2714</v>
      </c>
      <c r="F9" s="549"/>
    </row>
    <row r="10" spans="1:6" ht="12.75" customHeight="1">
      <c r="A10" s="195" t="s">
        <v>15</v>
      </c>
      <c r="B10" s="197" t="s">
        <v>342</v>
      </c>
      <c r="C10" s="171">
        <f>SUM('1.1. sz. mell'!C37)</f>
        <v>0</v>
      </c>
      <c r="D10" s="196" t="s">
        <v>144</v>
      </c>
      <c r="E10" s="177">
        <f>SUM('1.1. sz. mell'!C98)</f>
        <v>255</v>
      </c>
      <c r="F10" s="549"/>
    </row>
    <row r="11" spans="1:6" ht="12.75" customHeight="1">
      <c r="A11" s="195" t="s">
        <v>16</v>
      </c>
      <c r="B11" s="196" t="s">
        <v>315</v>
      </c>
      <c r="C11" s="172">
        <f>SUM('1.1. sz. mell'!C55)</f>
        <v>22640</v>
      </c>
      <c r="D11" s="196" t="s">
        <v>40</v>
      </c>
      <c r="E11" s="177"/>
      <c r="F11" s="549"/>
    </row>
    <row r="12" spans="1:6" ht="12.75" customHeight="1">
      <c r="A12" s="195" t="s">
        <v>17</v>
      </c>
      <c r="B12" s="196" t="s">
        <v>388</v>
      </c>
      <c r="C12" s="171"/>
      <c r="D12" s="24"/>
      <c r="E12" s="177"/>
      <c r="F12" s="549"/>
    </row>
    <row r="13" spans="1:6" ht="12.75" customHeight="1">
      <c r="A13" s="195" t="s">
        <v>18</v>
      </c>
      <c r="B13" s="24"/>
      <c r="C13" s="171"/>
      <c r="D13" s="24"/>
      <c r="E13" s="177"/>
      <c r="F13" s="549"/>
    </row>
    <row r="14" spans="1:6" ht="12.75" customHeight="1">
      <c r="A14" s="195" t="s">
        <v>19</v>
      </c>
      <c r="B14" s="252"/>
      <c r="C14" s="172"/>
      <c r="D14" s="24"/>
      <c r="E14" s="177"/>
      <c r="F14" s="549"/>
    </row>
    <row r="15" spans="1:6" ht="12.75" customHeight="1">
      <c r="A15" s="195" t="s">
        <v>20</v>
      </c>
      <c r="B15" s="24"/>
      <c r="C15" s="171"/>
      <c r="D15" s="24"/>
      <c r="E15" s="177"/>
      <c r="F15" s="549"/>
    </row>
    <row r="16" spans="1:6" ht="12.75" customHeight="1">
      <c r="A16" s="195" t="s">
        <v>21</v>
      </c>
      <c r="B16" s="24"/>
      <c r="C16" s="171"/>
      <c r="D16" s="24"/>
      <c r="E16" s="177"/>
      <c r="F16" s="549"/>
    </row>
    <row r="17" spans="1:6" ht="12.75" customHeight="1" thickBot="1">
      <c r="A17" s="195" t="s">
        <v>22</v>
      </c>
      <c r="B17" s="32"/>
      <c r="C17" s="173"/>
      <c r="D17" s="24"/>
      <c r="E17" s="178"/>
      <c r="F17" s="549"/>
    </row>
    <row r="18" spans="1:6" ht="15.75" customHeight="1" thickBot="1">
      <c r="A18" s="198" t="s">
        <v>23</v>
      </c>
      <c r="B18" s="95" t="s">
        <v>389</v>
      </c>
      <c r="C18" s="174">
        <f>SUM(C6:C17)</f>
        <v>40018</v>
      </c>
      <c r="D18" s="95" t="s">
        <v>321</v>
      </c>
      <c r="E18" s="179">
        <f>SUM(E6:E17)</f>
        <v>41135</v>
      </c>
      <c r="F18" s="549"/>
    </row>
    <row r="19" spans="1:6" ht="12.75" customHeight="1">
      <c r="A19" s="199" t="s">
        <v>24</v>
      </c>
      <c r="B19" s="200" t="s">
        <v>318</v>
      </c>
      <c r="C19" s="277">
        <f>+C20+C21+C22+C23</f>
        <v>1117</v>
      </c>
      <c r="D19" s="201" t="s">
        <v>150</v>
      </c>
      <c r="E19" s="180"/>
      <c r="F19" s="549"/>
    </row>
    <row r="20" spans="1:6" ht="12.75" customHeight="1">
      <c r="A20" s="202" t="s">
        <v>25</v>
      </c>
      <c r="B20" s="201" t="s">
        <v>162</v>
      </c>
      <c r="C20" s="51">
        <f>SUM(Bevétel!D67)</f>
        <v>1117</v>
      </c>
      <c r="D20" s="201" t="s">
        <v>320</v>
      </c>
      <c r="E20" s="52"/>
      <c r="F20" s="549"/>
    </row>
    <row r="21" spans="1:6" ht="12.75" customHeight="1">
      <c r="A21" s="202" t="s">
        <v>26</v>
      </c>
      <c r="B21" s="201" t="s">
        <v>163</v>
      </c>
      <c r="C21" s="51"/>
      <c r="D21" s="201" t="s">
        <v>115</v>
      </c>
      <c r="E21" s="52"/>
      <c r="F21" s="549"/>
    </row>
    <row r="22" spans="1:6" ht="12.75" customHeight="1">
      <c r="A22" s="202" t="s">
        <v>27</v>
      </c>
      <c r="B22" s="201" t="s">
        <v>167</v>
      </c>
      <c r="C22" s="51"/>
      <c r="D22" s="201" t="s">
        <v>116</v>
      </c>
      <c r="E22" s="52"/>
      <c r="F22" s="549"/>
    </row>
    <row r="23" spans="1:6" ht="12.75" customHeight="1">
      <c r="A23" s="202" t="s">
        <v>28</v>
      </c>
      <c r="B23" s="201" t="s">
        <v>168</v>
      </c>
      <c r="C23" s="51"/>
      <c r="D23" s="200" t="s">
        <v>170</v>
      </c>
      <c r="E23" s="52"/>
      <c r="F23" s="549"/>
    </row>
    <row r="24" spans="1:6" ht="12.75" customHeight="1">
      <c r="A24" s="202" t="s">
        <v>29</v>
      </c>
      <c r="B24" s="201" t="s">
        <v>319</v>
      </c>
      <c r="C24" s="203">
        <f>+C25+C26</f>
        <v>0</v>
      </c>
      <c r="D24" s="201" t="s">
        <v>151</v>
      </c>
      <c r="E24" s="52"/>
      <c r="F24" s="549"/>
    </row>
    <row r="25" spans="1:6" ht="12.75" customHeight="1">
      <c r="A25" s="199" t="s">
        <v>30</v>
      </c>
      <c r="B25" s="200" t="s">
        <v>316</v>
      </c>
      <c r="C25" s="175"/>
      <c r="D25" s="194" t="s">
        <v>377</v>
      </c>
      <c r="E25" s="180"/>
      <c r="F25" s="549"/>
    </row>
    <row r="26" spans="1:6" ht="12.75" customHeight="1">
      <c r="A26" s="202" t="s">
        <v>31</v>
      </c>
      <c r="B26" s="201" t="s">
        <v>317</v>
      </c>
      <c r="C26" s="51"/>
      <c r="D26" s="196" t="s">
        <v>382</v>
      </c>
      <c r="E26" s="52"/>
      <c r="F26" s="549"/>
    </row>
    <row r="27" spans="1:6" ht="12.75" customHeight="1">
      <c r="A27" s="195" t="s">
        <v>32</v>
      </c>
      <c r="B27" s="201" t="s">
        <v>386</v>
      </c>
      <c r="C27" s="51"/>
      <c r="D27" s="196" t="s">
        <v>383</v>
      </c>
      <c r="E27" s="52"/>
      <c r="F27" s="549"/>
    </row>
    <row r="28" spans="1:6" ht="12.75" customHeight="1" thickBot="1">
      <c r="A28" s="238" t="s">
        <v>33</v>
      </c>
      <c r="B28" s="200" t="s">
        <v>277</v>
      </c>
      <c r="C28" s="175"/>
      <c r="D28" s="254"/>
      <c r="E28" s="180"/>
      <c r="F28" s="549"/>
    </row>
    <row r="29" spans="1:6" ht="15.75" customHeight="1" thickBot="1">
      <c r="A29" s="198" t="s">
        <v>34</v>
      </c>
      <c r="B29" s="95" t="s">
        <v>390</v>
      </c>
      <c r="C29" s="174">
        <f>+C19+C24+C27+C28</f>
        <v>1117</v>
      </c>
      <c r="D29" s="95" t="s">
        <v>392</v>
      </c>
      <c r="E29" s="179">
        <f>SUM(E19:E28)</f>
        <v>0</v>
      </c>
      <c r="F29" s="549"/>
    </row>
    <row r="30" spans="1:6" ht="13.5" thickBot="1">
      <c r="A30" s="198" t="s">
        <v>35</v>
      </c>
      <c r="B30" s="204" t="s">
        <v>391</v>
      </c>
      <c r="C30" s="205">
        <f>+C18+C29</f>
        <v>41135</v>
      </c>
      <c r="D30" s="204" t="s">
        <v>393</v>
      </c>
      <c r="E30" s="205">
        <f>+E18+E29</f>
        <v>41135</v>
      </c>
      <c r="F30" s="549"/>
    </row>
    <row r="31" spans="1:6" ht="13.5" thickBot="1">
      <c r="A31" s="198" t="s">
        <v>36</v>
      </c>
      <c r="B31" s="204" t="s">
        <v>128</v>
      </c>
      <c r="C31" s="205">
        <f>IF(C18-E18&lt;0,E18-C18,"-")</f>
        <v>1117</v>
      </c>
      <c r="D31" s="204" t="s">
        <v>129</v>
      </c>
      <c r="E31" s="205" t="str">
        <f>IF(C18-E18&gt;0,C18-E18,"-")</f>
        <v>-</v>
      </c>
      <c r="F31" s="549"/>
    </row>
    <row r="32" spans="1:6" ht="13.5" thickBot="1">
      <c r="A32" s="198" t="s">
        <v>37</v>
      </c>
      <c r="B32" s="204" t="s">
        <v>171</v>
      </c>
      <c r="C32" s="205" t="str">
        <f>IF(C18+C29-E30&lt;0,E30-(C18+C29),"-")</f>
        <v>-</v>
      </c>
      <c r="D32" s="204" t="s">
        <v>172</v>
      </c>
      <c r="E32" s="205" t="str">
        <f>IF(C18+C29-E30&gt;0,C18+C29-E30,"-")</f>
        <v>-</v>
      </c>
      <c r="F32" s="549"/>
    </row>
    <row r="33" spans="2:4" ht="18.75">
      <c r="B33" s="550"/>
      <c r="C33" s="550"/>
      <c r="D33" s="55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0" zoomScaleNormal="110" zoomScaleSheetLayoutView="115" workbookViewId="0" topLeftCell="A1">
      <selection activeCell="E6" sqref="E6"/>
    </sheetView>
  </sheetViews>
  <sheetFormatPr defaultColWidth="9.00390625" defaultRowHeight="12.75"/>
  <cols>
    <col min="1" max="1" width="6.875" style="30" customWidth="1"/>
    <col min="2" max="2" width="55.125" style="118" customWidth="1"/>
    <col min="3" max="3" width="16.375" style="30" customWidth="1"/>
    <col min="4" max="4" width="55.125" style="30" customWidth="1"/>
    <col min="5" max="5" width="16.375" style="30" customWidth="1"/>
    <col min="6" max="6" width="4.875" style="30" customWidth="1"/>
    <col min="7" max="16384" width="9.375" style="30" customWidth="1"/>
  </cols>
  <sheetData>
    <row r="1" spans="2:6" ht="31.5">
      <c r="B1" s="181" t="s">
        <v>118</v>
      </c>
      <c r="C1" s="182"/>
      <c r="D1" s="182"/>
      <c r="E1" s="182"/>
      <c r="F1" s="549" t="s">
        <v>645</v>
      </c>
    </row>
    <row r="2" spans="5:6" ht="14.25" thickBot="1">
      <c r="E2" s="183" t="s">
        <v>50</v>
      </c>
      <c r="F2" s="549"/>
    </row>
    <row r="3" spans="1:6" ht="13.5" thickBot="1">
      <c r="A3" s="551" t="s">
        <v>58</v>
      </c>
      <c r="B3" s="184" t="s">
        <v>46</v>
      </c>
      <c r="C3" s="185"/>
      <c r="D3" s="184" t="s">
        <v>47</v>
      </c>
      <c r="E3" s="186"/>
      <c r="F3" s="549"/>
    </row>
    <row r="4" spans="1:6" s="187" customFormat="1" ht="24.75" thickBot="1">
      <c r="A4" s="552"/>
      <c r="B4" s="119" t="s">
        <v>51</v>
      </c>
      <c r="C4" s="120" t="str">
        <f>+'2.1.sz.mell  '!C4</f>
        <v>2016.évi előirányzat</v>
      </c>
      <c r="D4" s="119" t="s">
        <v>51</v>
      </c>
      <c r="E4" s="120" t="str">
        <f>+'2.1.sz.mell  '!C4</f>
        <v>2016.évi előirányzat</v>
      </c>
      <c r="F4" s="549"/>
    </row>
    <row r="5" spans="1:6" s="187" customFormat="1" ht="13.5" thickBot="1">
      <c r="A5" s="188" t="s">
        <v>394</v>
      </c>
      <c r="B5" s="189" t="s">
        <v>395</v>
      </c>
      <c r="C5" s="190" t="s">
        <v>396</v>
      </c>
      <c r="D5" s="189" t="s">
        <v>398</v>
      </c>
      <c r="E5" s="191" t="s">
        <v>397</v>
      </c>
      <c r="F5" s="549"/>
    </row>
    <row r="6" spans="1:6" ht="12.75" customHeight="1">
      <c r="A6" s="193" t="s">
        <v>11</v>
      </c>
      <c r="B6" s="520" t="s">
        <v>322</v>
      </c>
      <c r="C6" s="521">
        <f>SUM('1.1. sz. mell'!C22)</f>
        <v>0</v>
      </c>
      <c r="D6" s="515" t="s">
        <v>164</v>
      </c>
      <c r="E6" s="176">
        <f>SUM('1.1. sz. mell'!C115)</f>
        <v>0</v>
      </c>
      <c r="F6" s="549"/>
    </row>
    <row r="7" spans="1:6" ht="12.75">
      <c r="A7" s="195" t="s">
        <v>12</v>
      </c>
      <c r="B7" s="196" t="s">
        <v>323</v>
      </c>
      <c r="C7" s="177"/>
      <c r="D7" s="516" t="s">
        <v>328</v>
      </c>
      <c r="E7" s="177"/>
      <c r="F7" s="549"/>
    </row>
    <row r="8" spans="1:6" ht="12.75" customHeight="1">
      <c r="A8" s="195" t="s">
        <v>13</v>
      </c>
      <c r="B8" s="196" t="s">
        <v>5</v>
      </c>
      <c r="C8" s="177"/>
      <c r="D8" s="516" t="s">
        <v>146</v>
      </c>
      <c r="E8" s="177">
        <f>SUM('1.1. sz. mell'!C117)</f>
        <v>0</v>
      </c>
      <c r="F8" s="549"/>
    </row>
    <row r="9" spans="1:6" ht="12.75" customHeight="1">
      <c r="A9" s="195" t="s">
        <v>14</v>
      </c>
      <c r="B9" s="196" t="s">
        <v>324</v>
      </c>
      <c r="C9" s="177">
        <f>SUM('1.1. sz. mell'!C60)</f>
        <v>0</v>
      </c>
      <c r="D9" s="516" t="s">
        <v>329</v>
      </c>
      <c r="E9" s="177"/>
      <c r="F9" s="549"/>
    </row>
    <row r="10" spans="1:6" ht="12.75" customHeight="1">
      <c r="A10" s="195" t="s">
        <v>15</v>
      </c>
      <c r="B10" s="196" t="s">
        <v>325</v>
      </c>
      <c r="C10" s="177"/>
      <c r="D10" s="516" t="s">
        <v>166</v>
      </c>
      <c r="E10" s="177"/>
      <c r="F10" s="549"/>
    </row>
    <row r="11" spans="1:6" ht="12.75" customHeight="1">
      <c r="A11" s="195" t="s">
        <v>16</v>
      </c>
      <c r="B11" s="196" t="s">
        <v>326</v>
      </c>
      <c r="C11" s="177"/>
      <c r="D11" s="517" t="s">
        <v>40</v>
      </c>
      <c r="E11" s="177"/>
      <c r="F11" s="549"/>
    </row>
    <row r="12" spans="1:6" ht="12.75" customHeight="1">
      <c r="A12" s="195" t="s">
        <v>17</v>
      </c>
      <c r="B12" s="24"/>
      <c r="C12" s="177"/>
      <c r="D12" s="518"/>
      <c r="E12" s="177"/>
      <c r="F12" s="549"/>
    </row>
    <row r="13" spans="1:6" ht="12.75" customHeight="1">
      <c r="A13" s="195" t="s">
        <v>18</v>
      </c>
      <c r="B13" s="24"/>
      <c r="C13" s="177"/>
      <c r="D13" s="519"/>
      <c r="E13" s="177"/>
      <c r="F13" s="549"/>
    </row>
    <row r="14" spans="1:6" ht="12.75" customHeight="1">
      <c r="A14" s="195" t="s">
        <v>19</v>
      </c>
      <c r="B14" s="253"/>
      <c r="C14" s="177"/>
      <c r="D14" s="518"/>
      <c r="E14" s="177"/>
      <c r="F14" s="549"/>
    </row>
    <row r="15" spans="1:6" ht="12.75">
      <c r="A15" s="195" t="s">
        <v>20</v>
      </c>
      <c r="B15" s="24"/>
      <c r="C15" s="177"/>
      <c r="D15" s="518"/>
      <c r="E15" s="177"/>
      <c r="F15" s="549"/>
    </row>
    <row r="16" spans="1:6" ht="12.75" customHeight="1" thickBot="1">
      <c r="A16" s="238" t="s">
        <v>21</v>
      </c>
      <c r="B16" s="522"/>
      <c r="C16" s="523"/>
      <c r="E16" s="224"/>
      <c r="F16" s="549"/>
    </row>
    <row r="17" spans="1:6" ht="15.75" customHeight="1" thickBot="1">
      <c r="A17" s="198" t="s">
        <v>22</v>
      </c>
      <c r="B17" s="95" t="s">
        <v>336</v>
      </c>
      <c r="C17" s="174">
        <f>+C6+C8+C9+C11+C12+C13+C14+C15+C16</f>
        <v>0</v>
      </c>
      <c r="D17" s="95" t="s">
        <v>337</v>
      </c>
      <c r="E17" s="179">
        <f>+E6+E8+E10+E11+E12+E13+E14+E15+E16</f>
        <v>0</v>
      </c>
      <c r="F17" s="549"/>
    </row>
    <row r="18" spans="1:6" ht="12.75" customHeight="1">
      <c r="A18" s="193" t="s">
        <v>23</v>
      </c>
      <c r="B18" s="207" t="s">
        <v>184</v>
      </c>
      <c r="C18" s="214">
        <f>+C19+C20+C21+C22+C23</f>
        <v>1200</v>
      </c>
      <c r="D18" s="201" t="s">
        <v>150</v>
      </c>
      <c r="E18" s="49"/>
      <c r="F18" s="549"/>
    </row>
    <row r="19" spans="1:6" ht="12.75" customHeight="1">
      <c r="A19" s="195" t="s">
        <v>24</v>
      </c>
      <c r="B19" s="208" t="s">
        <v>173</v>
      </c>
      <c r="C19" s="51">
        <f>SUM(Bevétel!D68)</f>
        <v>1200</v>
      </c>
      <c r="D19" s="201" t="s">
        <v>153</v>
      </c>
      <c r="E19" s="52"/>
      <c r="F19" s="549"/>
    </row>
    <row r="20" spans="1:6" ht="12.75" customHeight="1">
      <c r="A20" s="193" t="s">
        <v>25</v>
      </c>
      <c r="B20" s="208" t="s">
        <v>174</v>
      </c>
      <c r="C20" s="51"/>
      <c r="D20" s="201" t="s">
        <v>115</v>
      </c>
      <c r="E20" s="52"/>
      <c r="F20" s="549"/>
    </row>
    <row r="21" spans="1:6" ht="12.75" customHeight="1">
      <c r="A21" s="195" t="s">
        <v>26</v>
      </c>
      <c r="B21" s="208" t="s">
        <v>175</v>
      </c>
      <c r="C21" s="51"/>
      <c r="D21" s="201" t="s">
        <v>116</v>
      </c>
      <c r="E21" s="52">
        <f>Kiadások!D233</f>
        <v>1200</v>
      </c>
      <c r="F21" s="549"/>
    </row>
    <row r="22" spans="1:6" ht="12.75" customHeight="1">
      <c r="A22" s="193" t="s">
        <v>27</v>
      </c>
      <c r="B22" s="208" t="s">
        <v>176</v>
      </c>
      <c r="C22" s="51"/>
      <c r="D22" s="200" t="s">
        <v>170</v>
      </c>
      <c r="E22" s="52"/>
      <c r="F22" s="549"/>
    </row>
    <row r="23" spans="1:6" ht="12.75" customHeight="1">
      <c r="A23" s="195" t="s">
        <v>28</v>
      </c>
      <c r="B23" s="209" t="s">
        <v>177</v>
      </c>
      <c r="C23" s="51"/>
      <c r="D23" s="201" t="s">
        <v>154</v>
      </c>
      <c r="E23" s="52"/>
      <c r="F23" s="549"/>
    </row>
    <row r="24" spans="1:6" ht="12.75" customHeight="1">
      <c r="A24" s="193" t="s">
        <v>29</v>
      </c>
      <c r="B24" s="210" t="s">
        <v>178</v>
      </c>
      <c r="C24" s="203">
        <f>+C25+C26+C27+C28+C29</f>
        <v>0</v>
      </c>
      <c r="D24" s="211" t="s">
        <v>152</v>
      </c>
      <c r="E24" s="52"/>
      <c r="F24" s="549"/>
    </row>
    <row r="25" spans="1:6" ht="12.75" customHeight="1">
      <c r="A25" s="195" t="s">
        <v>30</v>
      </c>
      <c r="B25" s="209" t="s">
        <v>179</v>
      </c>
      <c r="C25" s="51"/>
      <c r="D25" s="211" t="s">
        <v>330</v>
      </c>
      <c r="E25" s="52"/>
      <c r="F25" s="549"/>
    </row>
    <row r="26" spans="1:6" ht="12.75" customHeight="1">
      <c r="A26" s="193" t="s">
        <v>31</v>
      </c>
      <c r="B26" s="209" t="s">
        <v>180</v>
      </c>
      <c r="C26" s="51"/>
      <c r="D26" s="206"/>
      <c r="E26" s="52"/>
      <c r="F26" s="549"/>
    </row>
    <row r="27" spans="1:6" ht="12.75" customHeight="1">
      <c r="A27" s="195" t="s">
        <v>32</v>
      </c>
      <c r="B27" s="208" t="s">
        <v>181</v>
      </c>
      <c r="C27" s="51"/>
      <c r="D27" s="92"/>
      <c r="E27" s="52"/>
      <c r="F27" s="549"/>
    </row>
    <row r="28" spans="1:6" ht="12.75" customHeight="1">
      <c r="A28" s="193" t="s">
        <v>33</v>
      </c>
      <c r="B28" s="212" t="s">
        <v>182</v>
      </c>
      <c r="C28" s="51"/>
      <c r="D28" s="24"/>
      <c r="E28" s="52"/>
      <c r="F28" s="549"/>
    </row>
    <row r="29" spans="1:6" ht="12.75" customHeight="1" thickBot="1">
      <c r="A29" s="195" t="s">
        <v>34</v>
      </c>
      <c r="B29" s="213" t="s">
        <v>183</v>
      </c>
      <c r="C29" s="51"/>
      <c r="D29" s="92"/>
      <c r="E29" s="52"/>
      <c r="F29" s="549"/>
    </row>
    <row r="30" spans="1:6" ht="21.75" customHeight="1" thickBot="1">
      <c r="A30" s="198" t="s">
        <v>35</v>
      </c>
      <c r="B30" s="95" t="s">
        <v>327</v>
      </c>
      <c r="C30" s="174">
        <f>+C18+C24</f>
        <v>1200</v>
      </c>
      <c r="D30" s="95" t="s">
        <v>331</v>
      </c>
      <c r="E30" s="179">
        <f>SUM(E18:E29)</f>
        <v>1200</v>
      </c>
      <c r="F30" s="549"/>
    </row>
    <row r="31" spans="1:6" ht="13.5" thickBot="1">
      <c r="A31" s="198" t="s">
        <v>36</v>
      </c>
      <c r="B31" s="204" t="s">
        <v>332</v>
      </c>
      <c r="C31" s="205">
        <f>+C17+C30</f>
        <v>1200</v>
      </c>
      <c r="D31" s="204" t="s">
        <v>333</v>
      </c>
      <c r="E31" s="205">
        <f>+E17+E30</f>
        <v>1200</v>
      </c>
      <c r="F31" s="549"/>
    </row>
    <row r="32" spans="1:6" ht="13.5" thickBot="1">
      <c r="A32" s="198" t="s">
        <v>37</v>
      </c>
      <c r="B32" s="204" t="s">
        <v>128</v>
      </c>
      <c r="C32" s="205" t="str">
        <f>IF(C17-E17&lt;0,E17-C17,"-")</f>
        <v>-</v>
      </c>
      <c r="D32" s="204" t="s">
        <v>129</v>
      </c>
      <c r="E32" s="205" t="str">
        <f>IF(C17-E17&gt;0,C17-E17,"-")</f>
        <v>-</v>
      </c>
      <c r="F32" s="549"/>
    </row>
    <row r="33" spans="1:6" ht="13.5" thickBot="1">
      <c r="A33" s="198" t="s">
        <v>38</v>
      </c>
      <c r="B33" s="204" t="s">
        <v>171</v>
      </c>
      <c r="C33" s="205" t="str">
        <f>IF(C17+C30-E26&lt;0,E26-(C17+C30),"-")</f>
        <v>-</v>
      </c>
      <c r="D33" s="204" t="s">
        <v>172</v>
      </c>
      <c r="E33" s="205">
        <f>IF(C17+C30-E26&gt;0,C17+C30-E26,"-")</f>
        <v>1200</v>
      </c>
      <c r="F33" s="5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04" customWidth="1"/>
    <col min="2" max="2" width="35.625" style="104" customWidth="1"/>
    <col min="3" max="6" width="14.00390625" style="104" customWidth="1"/>
    <col min="7" max="16384" width="9.375" style="104" customWidth="1"/>
  </cols>
  <sheetData>
    <row r="1" spans="1:6" ht="33" customHeight="1">
      <c r="A1" s="553" t="s">
        <v>619</v>
      </c>
      <c r="B1" s="553"/>
      <c r="C1" s="553"/>
      <c r="D1" s="553"/>
      <c r="E1" s="553"/>
      <c r="F1" s="553"/>
    </row>
    <row r="2" spans="1:7" ht="15.75" customHeight="1" thickBot="1">
      <c r="A2" s="105"/>
      <c r="B2" s="105"/>
      <c r="C2" s="554"/>
      <c r="D2" s="554"/>
      <c r="E2" s="555" t="s">
        <v>43</v>
      </c>
      <c r="F2" s="555"/>
      <c r="G2" s="106"/>
    </row>
    <row r="3" spans="1:6" ht="63" customHeight="1">
      <c r="A3" s="556" t="s">
        <v>9</v>
      </c>
      <c r="B3" s="558" t="s">
        <v>618</v>
      </c>
      <c r="C3" s="558" t="s">
        <v>617</v>
      </c>
      <c r="D3" s="558"/>
      <c r="E3" s="558"/>
      <c r="F3" s="560" t="s">
        <v>616</v>
      </c>
    </row>
    <row r="4" spans="1:6" ht="15.75" thickBot="1">
      <c r="A4" s="557"/>
      <c r="B4" s="559"/>
      <c r="C4" s="482">
        <f>+LEFT('[1]ÖSSZEFÜGGÉSEK'!A5,4)+1</f>
        <v>2017</v>
      </c>
      <c r="D4" s="482">
        <f>+C4+1</f>
        <v>2018</v>
      </c>
      <c r="E4" s="482">
        <f>+D4+1</f>
        <v>2019</v>
      </c>
      <c r="F4" s="561"/>
    </row>
    <row r="5" spans="1:6" ht="15.75" thickBot="1">
      <c r="A5" s="481"/>
      <c r="B5" s="480" t="s">
        <v>394</v>
      </c>
      <c r="C5" s="480" t="s">
        <v>395</v>
      </c>
      <c r="D5" s="480" t="s">
        <v>396</v>
      </c>
      <c r="E5" s="480" t="s">
        <v>398</v>
      </c>
      <c r="F5" s="479" t="s">
        <v>397</v>
      </c>
    </row>
    <row r="6" spans="1:6" ht="15">
      <c r="A6" s="478" t="s">
        <v>11</v>
      </c>
      <c r="B6" s="477" t="s">
        <v>639</v>
      </c>
      <c r="C6" s="476">
        <v>480</v>
      </c>
      <c r="D6" s="476"/>
      <c r="E6" s="476"/>
      <c r="F6" s="475">
        <f>SUM(C6:E6)</f>
        <v>480</v>
      </c>
    </row>
    <row r="7" spans="1:6" ht="15">
      <c r="A7" s="474" t="s">
        <v>12</v>
      </c>
      <c r="B7" s="473"/>
      <c r="C7" s="472"/>
      <c r="D7" s="472"/>
      <c r="E7" s="472"/>
      <c r="F7" s="468">
        <f>SUM(C7:E7)</f>
        <v>0</v>
      </c>
    </row>
    <row r="8" spans="1:6" ht="15">
      <c r="A8" s="474" t="s">
        <v>13</v>
      </c>
      <c r="B8" s="473"/>
      <c r="C8" s="472"/>
      <c r="D8" s="472"/>
      <c r="E8" s="472"/>
      <c r="F8" s="468">
        <f>SUM(C8:E8)</f>
        <v>0</v>
      </c>
    </row>
    <row r="9" spans="1:6" ht="15">
      <c r="A9" s="474" t="s">
        <v>14</v>
      </c>
      <c r="B9" s="473"/>
      <c r="C9" s="472"/>
      <c r="D9" s="472"/>
      <c r="E9" s="472"/>
      <c r="F9" s="468">
        <f>SUM(C9:E9)</f>
        <v>0</v>
      </c>
    </row>
    <row r="10" spans="1:6" ht="15.75" thickBot="1">
      <c r="A10" s="471" t="s">
        <v>15</v>
      </c>
      <c r="B10" s="470"/>
      <c r="C10" s="469"/>
      <c r="D10" s="469"/>
      <c r="E10" s="469"/>
      <c r="F10" s="468">
        <f>SUM(C10:E10)</f>
        <v>0</v>
      </c>
    </row>
    <row r="11" spans="1:6" s="463" customFormat="1" ht="15" thickBot="1">
      <c r="A11" s="467" t="s">
        <v>16</v>
      </c>
      <c r="B11" s="466" t="s">
        <v>615</v>
      </c>
      <c r="C11" s="465">
        <f>SUM(C6:C10)</f>
        <v>480</v>
      </c>
      <c r="D11" s="465">
        <f>SUM(D6:D10)</f>
        <v>0</v>
      </c>
      <c r="E11" s="465">
        <f>SUM(E6:E10)</f>
        <v>0</v>
      </c>
      <c r="F11" s="464">
        <f>SUM(F6:F10)</f>
        <v>480</v>
      </c>
    </row>
  </sheetData>
  <sheetProtection sheet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2/2016. (II.11.)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2016-02-10T13:20:26Z</cp:lastPrinted>
  <dcterms:created xsi:type="dcterms:W3CDTF">1999-10-30T10:30:45Z</dcterms:created>
  <dcterms:modified xsi:type="dcterms:W3CDTF">2016-03-04T09:34:36Z</dcterms:modified>
  <cp:category/>
  <cp:version/>
  <cp:contentType/>
  <cp:contentStatus/>
</cp:coreProperties>
</file>