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firstSheet="12" activeTab="22"/>
  </bookViews>
  <sheets>
    <sheet name="címrendes bevétel" sheetId="1" r:id="rId1"/>
    <sheet name="Önk.bevétel" sheetId="2" r:id="rId2"/>
    <sheet name="Hivatal bevétel" sheetId="3" r:id="rId3"/>
    <sheet name="Óvoda bevétel" sheetId="4" r:id="rId4"/>
    <sheet name="Múzeum bevétel" sheetId="5" r:id="rId5"/>
    <sheet name="Család- Gyerm. Közp bevétel" sheetId="6" r:id="rId6"/>
    <sheet name="címrendes kiadás" sheetId="7" r:id="rId7"/>
    <sheet name="Önk.kiadás" sheetId="8" r:id="rId8"/>
    <sheet name="Hivatal kiadás" sheetId="9" r:id="rId9"/>
    <sheet name="Óvoda kiadás" sheetId="10" r:id="rId10"/>
    <sheet name="Múzeum kiadás" sheetId="11" r:id="rId11"/>
    <sheet name="Család- és Gyerm. K. kiadás" sheetId="12" r:id="rId12"/>
    <sheet name="hitel 3.sz." sheetId="13" r:id="rId13"/>
    <sheet name="4.sz.mell." sheetId="14" r:id="rId14"/>
    <sheet name="5.mell." sheetId="15" r:id="rId15"/>
    <sheet name="6.mell." sheetId="16" r:id="rId16"/>
    <sheet name="7.mell." sheetId="17" r:id="rId17"/>
    <sheet name="9.m." sheetId="18" r:id="rId18"/>
    <sheet name="10.mell " sheetId="19" r:id="rId19"/>
    <sheet name="10-1.mell" sheetId="20" r:id="rId20"/>
    <sheet name="11a melléklet" sheetId="21" r:id="rId21"/>
    <sheet name="11b melléklet" sheetId="22" r:id="rId22"/>
    <sheet name="12.mell." sheetId="23" r:id="rId23"/>
    <sheet name="13.mell." sheetId="24" r:id="rId24"/>
  </sheets>
  <definedNames>
    <definedName name="_xlnm.Print_Titles" localSheetId="0">'címrendes bevétel'!$1:$10</definedName>
    <definedName name="_xlnm.Print_Titles" localSheetId="6">'címrendes kiadás'!$1:$1</definedName>
    <definedName name="_xlnm.Print_Area" localSheetId="18">'10.mell '!$A$1:$L$44</definedName>
    <definedName name="_xlnm.Print_Area" localSheetId="19">'10-1.mell'!$A$1:$V$45</definedName>
    <definedName name="_xlnm.Print_Area" localSheetId="20">'11a melléklet'!$A$1:$C$106</definedName>
    <definedName name="_xlnm.Print_Area" localSheetId="21">'11b melléklet'!$A$1:$C$28</definedName>
    <definedName name="_xlnm.Print_Area" localSheetId="13">'4.sz.mell.'!$A$1:$N$46</definedName>
    <definedName name="_xlnm.Print_Area" localSheetId="14">'5.mell.'!$A$1:$K$88</definedName>
    <definedName name="_xlnm.Print_Area" localSheetId="15">'6.mell.'!$A$1:$J$86</definedName>
    <definedName name="_xlnm.Print_Area" localSheetId="16">'7.mell.'!$A$1:$F$53</definedName>
    <definedName name="_xlnm.Print_Area" localSheetId="17">'9.m.'!$A$1:$O$29</definedName>
    <definedName name="_xlnm.Print_Area" localSheetId="0">'címrendes bevétel'!$A$1:$R$223</definedName>
    <definedName name="_xlnm.Print_Area" localSheetId="6">'címrendes kiadás'!$A$1:$R$174</definedName>
    <definedName name="_xlnm.Print_Area" localSheetId="11">'Család- és Gyerm. K. kiadás'!$A$1:$G$28</definedName>
    <definedName name="_xlnm.Print_Area" localSheetId="5">'Család- Gyerm. Közp bevétel'!$A$1:$G$17</definedName>
    <definedName name="_xlnm.Print_Area" localSheetId="12">'hitel 3.sz.'!$A$1:$P$63</definedName>
    <definedName name="_xlnm.Print_Area" localSheetId="2">'Hivatal bevétel'!$A$1:$G$20</definedName>
    <definedName name="_xlnm.Print_Area" localSheetId="8">'Hivatal kiadás'!$A$1:$G$34</definedName>
    <definedName name="_xlnm.Print_Area" localSheetId="4">'Múzeum bevétel'!$A$1:$G$23</definedName>
    <definedName name="_xlnm.Print_Area" localSheetId="10">'Múzeum kiadás'!$A$1:$G$45</definedName>
    <definedName name="_xlnm.Print_Area" localSheetId="3">'Óvoda bevétel'!$A$1:$G$16</definedName>
    <definedName name="_xlnm.Print_Area" localSheetId="9">'Óvoda kiadás'!$A$1:$G$26</definedName>
    <definedName name="_xlnm.Print_Area" localSheetId="1">'Önk.bevétel'!$A$1:$G$59</definedName>
    <definedName name="_xlnm.Print_Area" localSheetId="7">'Önk.kiadás'!$A$1:$H$119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<sst xmlns="http://schemas.openxmlformats.org/spreadsheetml/2006/main" count="2966" uniqueCount="915">
  <si>
    <t>Tárgyévi költségvetési bevételek jogcímcsoportonként</t>
  </si>
  <si>
    <t>Működési célú támogatások ÁHT-on belülről összesen</t>
  </si>
  <si>
    <t>Felhalmozási célú támogatások ÁHT-on belülről összesen</t>
  </si>
  <si>
    <t xml:space="preserve"> </t>
  </si>
  <si>
    <t>Tárgyévi költségvetési bevételek mindösszesen</t>
  </si>
  <si>
    <t>Tárgyévi finanszirozási bevételek</t>
  </si>
  <si>
    <t xml:space="preserve">Önkormányzat </t>
  </si>
  <si>
    <t>VIII.</t>
  </si>
  <si>
    <t>Finanszírozási bevételek</t>
  </si>
  <si>
    <t>B8</t>
  </si>
  <si>
    <t>Hitelek, kölcsönök, értékpapírok</t>
  </si>
  <si>
    <t>Hosszú lejáratú hitelek, kölcs.felv.pénzügyi váll-tól</t>
  </si>
  <si>
    <t>B8111</t>
  </si>
  <si>
    <t>Rövid lejáratú hitelek, kölcs.felv.pénzügyi váll-tól</t>
  </si>
  <si>
    <t>B8113</t>
  </si>
  <si>
    <t>Éven túli lejáratú belföldi értékpap.kibocsátása</t>
  </si>
  <si>
    <t>B8124</t>
  </si>
  <si>
    <t>Hitelek, kölcsönök, értékpapírok összesen</t>
  </si>
  <si>
    <t>Pénzforgalom nélküli bevételek</t>
  </si>
  <si>
    <t>Maradvány igénybevétele</t>
  </si>
  <si>
    <t>B813</t>
  </si>
  <si>
    <t>Pénzforgalom nélküli bevételek összesen</t>
  </si>
  <si>
    <t>Polgármesteri Hivatal</t>
  </si>
  <si>
    <t>Tessedik S. Múzeum és Szárazm., Városi Könyvtár össz.</t>
  </si>
  <si>
    <t>Tárgyévi finanszírozási bevételek mindösszesen</t>
  </si>
  <si>
    <t>BEVÉTELEK MINDÖSSZESEN</t>
  </si>
  <si>
    <t>adatok e Ft-ban</t>
  </si>
  <si>
    <t>Megnevezés</t>
  </si>
  <si>
    <t>Gyomaendrődi hulladékátrakó bérleti díj</t>
  </si>
  <si>
    <t>Mezőőri szolgáltatás támogatás</t>
  </si>
  <si>
    <t>Természetbeni gyermekvédelmi támogatás (Erzsébet utalvány)</t>
  </si>
  <si>
    <t>Mobilitási Hét támogatása</t>
  </si>
  <si>
    <t>BURSA Hungarica ösztöndíj</t>
  </si>
  <si>
    <t>Egyéb működési c.támogatások bevételei ÁHT-on belülről</t>
  </si>
  <si>
    <t>Lak.közműfejlesztés</t>
  </si>
  <si>
    <t>Közművelődési érdekeltségnövelő pályázat</t>
  </si>
  <si>
    <t>TOP-1.2.1-15-BS1-2016-00025 (Tessedik S. Múzeum fejlesztése)</t>
  </si>
  <si>
    <t>TOP-1.1.3-15-BS1-2016-00023 (Helyi termékek piacának fejlesztése)</t>
  </si>
  <si>
    <t>TOP-4.1.1-15-BS1-2016-00027 (Háziorvosi rendelők fejlesztése)</t>
  </si>
  <si>
    <t>TOP-3.2.1-15-BS1-2016-00041 (Bethlen G. u. idősek otth. enegetikai fejl.)</t>
  </si>
  <si>
    <t>TOP-3.2.1-15-BS1-2016-00040 (Önkormányzati épületek enegetikai fejl.)</t>
  </si>
  <si>
    <t>TOP-4.2.1-15-BS1-2016-00020 (Családsegítő Központ inf. fejlesztése)</t>
  </si>
  <si>
    <t>TOP-5.1.2-15-BS1-2016-00003 (Helyi Foglalkoztatási együttműk.)</t>
  </si>
  <si>
    <t>TP-1-2016 - szigetüzemű kült. közvilágítás</t>
  </si>
  <si>
    <t>Egyéb felhalmozási c.támogatások bevételei ÁHT-on belülről</t>
  </si>
  <si>
    <t>Vasút út 46-48. orvosi rendelők bevételei</t>
  </si>
  <si>
    <t>Oktatási intézmények bevételei (Fő téri Ált. Isk. tornaterem)</t>
  </si>
  <si>
    <t>Fő téri Ált. Isk. szolgáltatás KLIK</t>
  </si>
  <si>
    <t>Osztalékbevétel</t>
  </si>
  <si>
    <t xml:space="preserve">             -Termál bérleti díj</t>
  </si>
  <si>
    <t xml:space="preserve">             -Vízmű bérleti díj</t>
  </si>
  <si>
    <t xml:space="preserve">             - Önkormányzati bérlakások bevételei</t>
  </si>
  <si>
    <t xml:space="preserve">             -Hulladékátrakó bérleti díj KOMÉP</t>
  </si>
  <si>
    <t>Önkormányzati vagyonhasznosítás (egyéb bérl.díj, stb.)</t>
  </si>
  <si>
    <t>Közmunka program működési bevétele</t>
  </si>
  <si>
    <t>Étkezési térítési díj</t>
  </si>
  <si>
    <t>Vagyonértékesítés / Ingatlanok értékesítése</t>
  </si>
  <si>
    <t>Körösök Völgye Vidékfejlesztési Egyesület előfinanszírozás visszatérülése</t>
  </si>
  <si>
    <t>Női Kézilabda Klub visszatérítése</t>
  </si>
  <si>
    <t>Működési célú átvetett pénzeszközök</t>
  </si>
  <si>
    <t>Belvízkár kamatmentes kölcsön visszafiz.</t>
  </si>
  <si>
    <t>Pályázati támogatások megelőlegezésének visszatérülése</t>
  </si>
  <si>
    <t>Lakossági szennyvízbefizetés</t>
  </si>
  <si>
    <t>Finanszírozási bevételek (hitel)</t>
  </si>
  <si>
    <t>BEVÉTELEK ÖSSZESEN:</t>
  </si>
  <si>
    <t>Kistérségi Iroda munkaszervezet</t>
  </si>
  <si>
    <t>Munkaügyi Központ támogatás (közmunka) 2017.09.01-2018.01.31.</t>
  </si>
  <si>
    <t>Nyári diákmunka támogatása</t>
  </si>
  <si>
    <t>Működési célú támogatások áht-on belülről</t>
  </si>
  <si>
    <t>Egyéb bevételek</t>
  </si>
  <si>
    <t>Családi ünnepek szervezése</t>
  </si>
  <si>
    <t>Bölcsődei étkezési térítési díj bevétele</t>
  </si>
  <si>
    <t>Működési célú átvett pénzeszköz</t>
  </si>
  <si>
    <t>Diákmunka</t>
  </si>
  <si>
    <t>Intézményi működési bevételek (Múzeum)</t>
  </si>
  <si>
    <t>Intézményi működési bevételek (Könyvtár)</t>
  </si>
  <si>
    <t>M44-es régészeti megelőző feltárás</t>
  </si>
  <si>
    <t>M44-es régészeti megfigyelés</t>
  </si>
  <si>
    <t>Szarvas III. bánya régészeti megfigyelés</t>
  </si>
  <si>
    <t>EFOP-3.2.9-16-2016-00022 pályázat</t>
  </si>
  <si>
    <t>bérleti díj/egyéb bevétel</t>
  </si>
  <si>
    <t>Működési kiadások</t>
  </si>
  <si>
    <t>Személyi juttatás</t>
  </si>
  <si>
    <t>K1</t>
  </si>
  <si>
    <t>Munkaadókat terh.jár. és szoc.hozzáj.adó</t>
  </si>
  <si>
    <t>K2</t>
  </si>
  <si>
    <t>Dologi kiadások</t>
  </si>
  <si>
    <t>K3</t>
  </si>
  <si>
    <t>Kamatkiadások-Felhalmozási</t>
  </si>
  <si>
    <t>K353</t>
  </si>
  <si>
    <t>1.3.2.</t>
  </si>
  <si>
    <t>Egyéb dologi kiadások</t>
  </si>
  <si>
    <t>Dologi kiadások összesen</t>
  </si>
  <si>
    <t>1.4.</t>
  </si>
  <si>
    <t>Ellátottak pénzbeli juttatásai</t>
  </si>
  <si>
    <t>K4</t>
  </si>
  <si>
    <t>1.5.</t>
  </si>
  <si>
    <t xml:space="preserve">   TDM - Térfelirat</t>
  </si>
  <si>
    <t>választás személyi kiadásai</t>
  </si>
  <si>
    <t>választáshoz kapcsolódó munkaadói járulékok</t>
  </si>
  <si>
    <t>TOP-7.1.1-16-2016-00048</t>
  </si>
  <si>
    <t>választása támogatása</t>
  </si>
  <si>
    <t>EFOP-3.7.3-16-2017-00085 (Könyvtár)</t>
  </si>
  <si>
    <t>Régészet egyéb</t>
  </si>
  <si>
    <t>munkabérek (Múzeum)</t>
  </si>
  <si>
    <t>munkabérek (Könyvtár)</t>
  </si>
  <si>
    <t>EFOP-3.7.3-16-2017-00085</t>
  </si>
  <si>
    <t>Dologi kiadások (Múzeum)</t>
  </si>
  <si>
    <t>Dologi kiadások (Könyvtár)</t>
  </si>
  <si>
    <t>munkabéreket terhelő járulékok (Múzeum)</t>
  </si>
  <si>
    <t>munkabéreket terhelő járulékok (Könyvtár)</t>
  </si>
  <si>
    <t>tárgyi eszközök beszerzése (Múzeum)</t>
  </si>
  <si>
    <t>tárgyi eszközök beszerzése (Könyvtár)</t>
  </si>
  <si>
    <t>2018. évi 00. havi állami támogatás megelőlegezése</t>
  </si>
  <si>
    <t>munkabérek (Óvoda)</t>
  </si>
  <si>
    <t>munkabérek (Bölcsőde)</t>
  </si>
  <si>
    <t>munkabéreket terhelő járulékok (Óvoda)</t>
  </si>
  <si>
    <t>munkabéreket terhelő járulékok (Bölcsőde)</t>
  </si>
  <si>
    <t>Dologi kiadások (Óvoda)</t>
  </si>
  <si>
    <t>Dologi kiadások (Bölcsőde)</t>
  </si>
  <si>
    <t>tárgyi eszközök beszerzése (Óvoda)</t>
  </si>
  <si>
    <t>tárgyi eszközök beszerzése (Bölcsőde)</t>
  </si>
  <si>
    <t>AKÜ - TOP I. hitel</t>
  </si>
  <si>
    <t>AKÜ - TOP II. hitel</t>
  </si>
  <si>
    <t>Család- és Gy.Központ feladat pályázati támogatás (gyerekház működés)</t>
  </si>
  <si>
    <t>AKÜ hitel - TOP pályázatokhoz II.</t>
  </si>
  <si>
    <t>Vízművagyon karbantartás 2018. évi bevétel</t>
  </si>
  <si>
    <t>Hosszabb időtartamú és Start közfoglalkoztatás támogatása (2018.02.28-ig)</t>
  </si>
  <si>
    <t>Egyéb működési célú kiadások</t>
  </si>
  <si>
    <t>K5</t>
  </si>
  <si>
    <t>1.5.1.</t>
  </si>
  <si>
    <t>Egyéb elvonások befizetések</t>
  </si>
  <si>
    <t>K502</t>
  </si>
  <si>
    <t>1.5.2.</t>
  </si>
  <si>
    <t>Működési célú visszatérítendő támogatások ÁTH-on belülre</t>
  </si>
  <si>
    <t>K504</t>
  </si>
  <si>
    <t>1.5.3.</t>
  </si>
  <si>
    <t>Egyéb működési célú támogatások ÁHT-on belülre</t>
  </si>
  <si>
    <t>K506</t>
  </si>
  <si>
    <t>1.5.4.</t>
  </si>
  <si>
    <t>Működési célú visszatérítendő támogatások ÁTH-on kívülre</t>
  </si>
  <si>
    <t>K508</t>
  </si>
  <si>
    <t>1.5.5.</t>
  </si>
  <si>
    <t>Egyéb működési célú támogatások ÁHT-on kívülre</t>
  </si>
  <si>
    <t>K512</t>
  </si>
  <si>
    <t>1.5.6.</t>
  </si>
  <si>
    <t>Működési célú tartalék</t>
  </si>
  <si>
    <t>K513</t>
  </si>
  <si>
    <t>Egyéb működési célú kiadások összesen</t>
  </si>
  <si>
    <t xml:space="preserve"> Önkormányzat összesen</t>
  </si>
  <si>
    <t>Szarvasi Család és Gyermekjóléti Központ összesen</t>
  </si>
  <si>
    <t>Működési kiadások összesen</t>
  </si>
  <si>
    <t>Működési célú visszatérítendő támogatások ÁHT-on kívülre</t>
  </si>
  <si>
    <t>Működési kiadások mindösszesen</t>
  </si>
  <si>
    <t>Eredeti ei.</t>
  </si>
  <si>
    <t>Felhalmozási kiadások</t>
  </si>
  <si>
    <t>Fejlesztési célú tartalék</t>
  </si>
  <si>
    <t>Beruházások</t>
  </si>
  <si>
    <t>K6</t>
  </si>
  <si>
    <t>TP-1-2016 - tanyasi lak. célzó lakó- és vagyonbizt. eszközök</t>
  </si>
  <si>
    <t>TP-1-2017- tanyás térségek</t>
  </si>
  <si>
    <t>KÖFOP-1.2.1-VEKOP-16-2017-00824 ASP</t>
  </si>
  <si>
    <t>Alföldvíz Zrt. vízrekonstrukciós munkái</t>
  </si>
  <si>
    <t>Közfoglalkoztatás eszközök</t>
  </si>
  <si>
    <t>Közfoglalkoztatás eszközök nem elszámolható</t>
  </si>
  <si>
    <t>Kisértékű tárgyi eszköz vásárlás</t>
  </si>
  <si>
    <t>Beruházások összesen</t>
  </si>
  <si>
    <t>Felújítások</t>
  </si>
  <si>
    <t>K7</t>
  </si>
  <si>
    <t>TOP-3.2.1-15-BS1-2016-00041 (Bethlen G. u. idősek otth. energetikai fejl.)</t>
  </si>
  <si>
    <t>Közfoglalkoztatási program felújítások</t>
  </si>
  <si>
    <t>Felújítások összesen</t>
  </si>
  <si>
    <t>Egyéb felhalmozási célú kiadások</t>
  </si>
  <si>
    <t>2.4.1.</t>
  </si>
  <si>
    <t>Egyéb felhalm.célú tám.ÁHT-on belülre</t>
  </si>
  <si>
    <t>K84</t>
  </si>
  <si>
    <t>2.4.2.</t>
  </si>
  <si>
    <t>Egyéb felhalm.célú tám.ÁHT-on kívülre</t>
  </si>
  <si>
    <t>K89</t>
  </si>
  <si>
    <t xml:space="preserve">   Közművelődési érdekeltségnövelő támogatás</t>
  </si>
  <si>
    <t xml:space="preserve">   Lakossági közműfejlesztés támogatás</t>
  </si>
  <si>
    <t>Egyéb felhalmozási célú kiadások összesen</t>
  </si>
  <si>
    <t>K8</t>
  </si>
  <si>
    <t>Informatikai fejlesztés/egyéb eszközbeszerzés</t>
  </si>
  <si>
    <t>Kisértékű/nagyértékű tárgyi eszköz vásárlás</t>
  </si>
  <si>
    <t>Tessedik Sámuel Múzeum és Szárazmalom, Városi Könyvtár összesen</t>
  </si>
  <si>
    <t xml:space="preserve">5. </t>
  </si>
  <si>
    <t>EFOP-3.2.9-16-2016 pályázat</t>
  </si>
  <si>
    <t>Felhalm. kiadások mindösszesen</t>
  </si>
  <si>
    <t xml:space="preserve"> 1.</t>
  </si>
  <si>
    <t>Finanszirozási kiadások</t>
  </si>
  <si>
    <t>K9</t>
  </si>
  <si>
    <t>Felhalmozási hitel törlesztése</t>
  </si>
  <si>
    <t>OTP Nyrt. Városrehabilitáció hitel</t>
  </si>
  <si>
    <t>K911</t>
  </si>
  <si>
    <t>OTP Nyrt. Termál hitel</t>
  </si>
  <si>
    <t>ÁHT-on belüli megelőlegezések visszafizetése</t>
  </si>
  <si>
    <t>Finanszirozási kiadások mindösszesen</t>
  </si>
  <si>
    <t>KIADÁSOK MINDÖSSZESEN</t>
  </si>
  <si>
    <t>Személyi juttatások</t>
  </si>
  <si>
    <t>Egyéb feladatok személyi juttatása</t>
  </si>
  <si>
    <t>Személyi juttatások összesen</t>
  </si>
  <si>
    <t>Munkaadókat terh.befiz.köt.</t>
  </si>
  <si>
    <t>Egyéb feladatok munkaadókat terh.jár.szoc.hj.adó</t>
  </si>
  <si>
    <t>Munkaadókat terh.jár.és szoc.hozzáj.adó összesen</t>
  </si>
  <si>
    <t>Ingatlan hasznosítás (KOMÉP Régi + új bérlakások)</t>
  </si>
  <si>
    <t>Vízkárelhárítás</t>
  </si>
  <si>
    <t>Város- és községgazdálkodási szolg.</t>
  </si>
  <si>
    <t xml:space="preserve">             - Mezei őrszolgálat</t>
  </si>
  <si>
    <t xml:space="preserve">             - Szúnyog-, kullancs-, patkányirtás</t>
  </si>
  <si>
    <t xml:space="preserve">             - Pályázatokhoz kapcsolódó kiadások</t>
  </si>
  <si>
    <t>Települési vízellátás (közkifolyó, Vízmű)</t>
  </si>
  <si>
    <t>Közvilágítás</t>
  </si>
  <si>
    <t>Csapadékvíz átemelő üzemeltetés (áramdíj)</t>
  </si>
  <si>
    <t>Lapkiadás</t>
  </si>
  <si>
    <t>Vasút út 46-48. orvosi rendelők fenntartási ktge</t>
  </si>
  <si>
    <t>Önkormányzati dologi kiadások (ÁFA)</t>
  </si>
  <si>
    <t>Intézmények fenntartási kiadása (Fő téri tornaterem, Ped.szak.)</t>
  </si>
  <si>
    <t>Gyermekétkeztetés</t>
  </si>
  <si>
    <t>Közfoglalkoztatás dologi kiadások nem elszámolható</t>
  </si>
  <si>
    <t>Közfoglalkoztatás önerő + támogatás (dologi kiadások)</t>
  </si>
  <si>
    <t>TOP-3.1.1-15-BS1-2016-00026 "Szabadság-Szentesi úti kerékpárút"</t>
  </si>
  <si>
    <t>TOP-1.2.1-15-BS1-2016-00026 "Turisztikai fejlesztés - Kacsa tó és környéke"</t>
  </si>
  <si>
    <t>TOP-3.1.1-15-BS1-2016-00022 "Kerékpáros közlekedés fejlesztése - Fahíd komp"</t>
  </si>
  <si>
    <t>TOP-1.1.2-16-BS1-2017-00001 Inkubátorház fejlesztése</t>
  </si>
  <si>
    <t>TOP-1.1.1-16-BS1-2017-00003 Vasút átjáró megnyitása az Orosházi úton</t>
  </si>
  <si>
    <t>Interreg. Románia-Magyarország "A természeti és kult. Örökség megőrzése..."</t>
  </si>
  <si>
    <t>Interreg. Románia-Magyarország "Egyedi kockázatok kezelése..."</t>
  </si>
  <si>
    <t>SEGT FM Geotermikus workshop Izlandon</t>
  </si>
  <si>
    <t>HU11-B1-2017 Norvég Alap - Bilateriális tevékenységek</t>
  </si>
  <si>
    <t>Sportparkok telepítése pályázat</t>
  </si>
  <si>
    <t>Vagyonbiztosítás</t>
  </si>
  <si>
    <t>Adó, kamat, pénzf.terh.ktg., tagdijak, stb.</t>
  </si>
  <si>
    <t>Kamatfizetés</t>
  </si>
  <si>
    <t xml:space="preserve"> - felhalmozási hitel kamat</t>
  </si>
  <si>
    <t>Működési célú visszatérítendő támogatások ÁHT-on belülre</t>
  </si>
  <si>
    <t>Többc. Társ. Szociális intézmény</t>
  </si>
  <si>
    <t>Többc. Társ. Támogatása feladatellátáshoz</t>
  </si>
  <si>
    <t>Többc. Társ. Körös-szögi Hulladékgazd. Nonprofit Kft.</t>
  </si>
  <si>
    <t>Többc. Társ. Normatíva támogatás</t>
  </si>
  <si>
    <t>Többc. Társ. Bérkompenzáció és ágazati pótlékok</t>
  </si>
  <si>
    <t>Békés M.Önkormányzatok Ivóvízminőség-javító Társulása műk.tám.</t>
  </si>
  <si>
    <t>Körös-völgyi Hulladékgazd. Önkorm. Társulás műk.tám.</t>
  </si>
  <si>
    <t>Gyomaendrőd Város Önk. támogatása szúnyoggyéítési pályázathoz</t>
  </si>
  <si>
    <t>Szlovák Önkormányzat támogatása</t>
  </si>
  <si>
    <t>Roma Nemzetiségi Önkormányzat támogatása</t>
  </si>
  <si>
    <t>KOMÉP TOP-3.2.1-6 pályázathoz megelőlegezés</t>
  </si>
  <si>
    <t>Működési célú visszatérítendő támogatások (Körösök Völgye Vidékfejl.Egy.)</t>
  </si>
  <si>
    <t>Ifjusági és sportfeladatok támogatása</t>
  </si>
  <si>
    <t>Rákóczi Szövetség támogatása</t>
  </si>
  <si>
    <t>Civil szervezetek támogatása</t>
  </si>
  <si>
    <t xml:space="preserve">Polgárőrség támogatása </t>
  </si>
  <si>
    <t>Közfeladatok ellátásának támogatása (KOMÉP)</t>
  </si>
  <si>
    <t>Cervinus Teátrum Színház támogatás</t>
  </si>
  <si>
    <t>Cervinus Teátrum Művelődési Központ támogatás</t>
  </si>
  <si>
    <t>Cervinus Teátrum Művelődési Központ egyéb városi rendezvények</t>
  </si>
  <si>
    <t>Körösvölgyi Hulladékgazd. Önkorm. Társulás műk.tám.</t>
  </si>
  <si>
    <t>Szarvas Kóbor és Elveszett Kutyáiért Állatvédő Egyesület</t>
  </si>
  <si>
    <t>Szlovák Iskoláért és Óvodáért Alapítvány</t>
  </si>
  <si>
    <t>Székely Mihály Szakképzésért Alapítvány</t>
  </si>
  <si>
    <t>Szarvasi Történelmi Emlékút Közalapítvány</t>
  </si>
  <si>
    <t>Mályvavirág Alapítvány</t>
  </si>
  <si>
    <t>Dr. Igriczi és Dr. Pavuk Eü. Kft. támogatása</t>
  </si>
  <si>
    <t>Polgármesteri alap I.</t>
  </si>
  <si>
    <t>TOURINFORM Iroda működtetése</t>
  </si>
  <si>
    <t>TDM szervezet támogatása</t>
  </si>
  <si>
    <t>Kiadások összesen</t>
  </si>
  <si>
    <t>munkabérek</t>
  </si>
  <si>
    <t>közmunka program személyi kiadásai 2017.09.01-2018.01.31.</t>
  </si>
  <si>
    <t>nyári diákmunka</t>
  </si>
  <si>
    <t>munkabéreket terhelő járulékok</t>
  </si>
  <si>
    <t>közmunka program munkaadói járulékai 2017.09.01-2018.01.31.</t>
  </si>
  <si>
    <t>nyári diákmunkához kapcsolódó munkaadói járulékok</t>
  </si>
  <si>
    <t>Biztositási dijak</t>
  </si>
  <si>
    <t>Adó,kamat,pénzf.terh.ktg.,tagdijak,stb.</t>
  </si>
  <si>
    <t>Kistérségnek átadott pénzeszköz</t>
  </si>
  <si>
    <t>tárgyi eszközök beszerzése</t>
  </si>
  <si>
    <t>KIADÁSOK ÖSSZESEN:</t>
  </si>
  <si>
    <t>M44-es megelőző feltárás</t>
  </si>
  <si>
    <t>Önkormányzat hitelállománya</t>
  </si>
  <si>
    <t>2018. év</t>
  </si>
  <si>
    <t>2019. év</t>
  </si>
  <si>
    <t>2020. év</t>
  </si>
  <si>
    <t>2021. év</t>
  </si>
  <si>
    <t>2022. év</t>
  </si>
  <si>
    <t>2023. év</t>
  </si>
  <si>
    <t>2024. év</t>
  </si>
  <si>
    <t>2025. év</t>
  </si>
  <si>
    <t>Hitel megnevezése</t>
  </si>
  <si>
    <t>nyitó</t>
  </si>
  <si>
    <t>felvét</t>
  </si>
  <si>
    <t xml:space="preserve">törlesztés </t>
  </si>
  <si>
    <t>záró</t>
  </si>
  <si>
    <t>OTP Nyrt. Városrehabilitáció kölcsön</t>
  </si>
  <si>
    <t>Hitel  összesen</t>
  </si>
  <si>
    <t>Tájékoztatásul a devizás kötelezettségek 2013.06.30-i állományáról eFt-ban (295,6 Ft/Euro, állomány 2 666 879,8 EUR)</t>
  </si>
  <si>
    <t>Kötvénykibocsátás 2007.</t>
  </si>
  <si>
    <t>Tájékoztatásul a devizás kötelezettségek 2013.09.30-i állományáról eFt-ban (305,08 Ft/Euro, állomány 2 370 322,77 EUR)</t>
  </si>
  <si>
    <t>Önkormányzati kezességvállalás és lízing</t>
  </si>
  <si>
    <t>összesen</t>
  </si>
  <si>
    <t>KOMÉP Kft. Ravatalozó építésre felvett beruházási hitel kezességvállalása</t>
  </si>
  <si>
    <t>Önkormányzat adósságot keletkeztető ügyleteiből adódó kötelezettségeinek alakulása</t>
  </si>
  <si>
    <t>2026. év</t>
  </si>
  <si>
    <t>Kv.működési bevételek</t>
  </si>
  <si>
    <t>Államig. feladat</t>
  </si>
  <si>
    <t>Kv.működési kiadások</t>
  </si>
  <si>
    <t>Műl.c.visszatérítendő tám. ÁHT-on belülről</t>
  </si>
  <si>
    <t>Munkaa.terh.jár.és szoc.hj.a.</t>
  </si>
  <si>
    <t>Egyéb műk.c.tám.ÁHT-on belülről</t>
  </si>
  <si>
    <t>Fejlesztési hitel kamata</t>
  </si>
  <si>
    <t>Dologi kiadás</t>
  </si>
  <si>
    <t>Műk.c. visszat. Tám. ÁHT-on belülre</t>
  </si>
  <si>
    <t>Működési célú átvett pénzesz.</t>
  </si>
  <si>
    <t>Egyéb műk.c.tám.ÁHT-on belülre</t>
  </si>
  <si>
    <t>Műk.c. visszat. Tám. ÁHT-on kívülre</t>
  </si>
  <si>
    <t>2018. évi kamatfizetés</t>
  </si>
  <si>
    <t>Szarvas Város Önkormányzatának 2018. évi működési, felhalmozási és finanszírozási célú bevételeinek és kiadásainak mérlege</t>
  </si>
  <si>
    <t>Müködési, felhalmozási és finanszírozási célú bevételek és kiadások alakulása államigazgatási, kötelező-, önként vállalt feladatok szerinti bontásban 2018. évben</t>
  </si>
  <si>
    <t>Szarvas Város Önkormányzatának 2018. évi létszámadatai (fő)</t>
  </si>
  <si>
    <t>2018. Évi előirányzat-felhasználási ütemterv</t>
  </si>
  <si>
    <t>Működési bevételek ÁHT-on belülről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</si>
  <si>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</si>
  <si>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</si>
  <si>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</si>
  <si>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</si>
  <si>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</si>
  <si>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</si>
  <si>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</si>
  <si>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</si>
  <si>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</si>
  <si>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</si>
  <si>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Cervinus Teátrum Művelődési Központ Művészeti csoportok szakmai működése</t>
  </si>
  <si>
    <t>16.</t>
  </si>
  <si>
    <t>17.</t>
  </si>
  <si>
    <t>18.</t>
  </si>
  <si>
    <t>Felhalmozási célú támogatások ÁHT-on belülről</t>
  </si>
  <si>
    <t xml:space="preserve">Működési bevételek   </t>
  </si>
  <si>
    <t>19.</t>
  </si>
  <si>
    <t>Bevételek összesen (1+…+8)</t>
  </si>
  <si>
    <t>Munkaadókat terh. jár.</t>
  </si>
  <si>
    <t>Tartalék (működési és felhalmozási)</t>
  </si>
  <si>
    <t>20.</t>
  </si>
  <si>
    <t>Kiadások összesen (10+…+19.)</t>
  </si>
  <si>
    <t>Egyenleg (9-20)</t>
  </si>
  <si>
    <t xml:space="preserve">2018. évi költségvetés címenkénti összesítése, kiemelt előirányzati bontásban </t>
  </si>
  <si>
    <t>Működési célú vissztér. Támogatások ÁHT-on kívülre</t>
  </si>
  <si>
    <t>Működési célú vissztér. Támogatások ÁHT-on belülre</t>
  </si>
  <si>
    <t>Működési tartalék</t>
  </si>
  <si>
    <t>Fejlesztési tartalék</t>
  </si>
  <si>
    <t>Működési célú visszatérítendő tám.ÁHT-on belülről</t>
  </si>
  <si>
    <t>Felhalmozási célú visszatér.tám.visszat.ÁHT-on belülről</t>
  </si>
  <si>
    <t>Egyéb felh.c.támogatások ÁHT-on belülről</t>
  </si>
  <si>
    <t>Pénzforgalom nélküli bevételek (maradvány)</t>
  </si>
  <si>
    <t>2017. évi és 2018. évi költségvetés címenkénti összesítése, kiemelt előirányzati bontásban - összehasonlító melléklet</t>
  </si>
  <si>
    <t>2017.</t>
  </si>
  <si>
    <t>2018.</t>
  </si>
  <si>
    <t>Fejlesztési tartalék részletezése 2018. év</t>
  </si>
  <si>
    <t>Fejlesztési tartalék eredeti előirányzata: 2018.01.01.</t>
  </si>
  <si>
    <t xml:space="preserve">Működési tartalék részletezése 2018. év </t>
  </si>
  <si>
    <t>Működési tartalék eredeti előirányzata: 2018.01.01.</t>
  </si>
  <si>
    <t>Kimutatás a közvetett támogatásokról</t>
  </si>
  <si>
    <t>Adónem</t>
  </si>
  <si>
    <t>Az önkormányzat rendeletében foglalt       kedvezmény, mentesség</t>
  </si>
  <si>
    <t xml:space="preserve">A </t>
  </si>
  <si>
    <t>Építményadó 41/2009. (XII. 18.)</t>
  </si>
  <si>
    <t>65. évét betöltött egyedülálló</t>
  </si>
  <si>
    <t>Helyi iparűzési adó 1/2016. (I.22.)</t>
  </si>
  <si>
    <t>2,5 mFt adóalapot meg nem haladó vállalkozások</t>
  </si>
  <si>
    <t>orvosok</t>
  </si>
  <si>
    <t>kutatás-fejlesztés</t>
  </si>
  <si>
    <t>Idegenforgalmi adó 40/2009. (XII.18.)</t>
  </si>
  <si>
    <t>70. életévét betöltött magánszemélyek</t>
  </si>
  <si>
    <t>Támogatás összesen</t>
  </si>
  <si>
    <t>2018. évi      kedvezmény, mentesség várható összege</t>
  </si>
  <si>
    <t>KT határozat száma</t>
  </si>
  <si>
    <t>Tárgy</t>
  </si>
  <si>
    <t>Szarvas Város Teljes költségvetés (eFt)</t>
  </si>
  <si>
    <t>támogatás</t>
  </si>
  <si>
    <t>Müködési, felhalmozási és finanszírozási célú bevételek és kiadások alakulása 2018-2021. években</t>
  </si>
  <si>
    <t>Munkaügyi Központ támogatás (közmunka) 2018.02.09-2018.06.30.</t>
  </si>
  <si>
    <t>közmunka program személyi kiadásai 2018.02.09-2018.06.30.</t>
  </si>
  <si>
    <t>közmunka program munkaadói járulékai 2018.02.09-2018.06.30.</t>
  </si>
  <si>
    <t>K914</t>
  </si>
  <si>
    <t>Munkaügyi Központ támogatás (közmunka) 2017.02.09-2018.06.30.</t>
  </si>
  <si>
    <t>Vízmű vagyon karbantartása  összesen</t>
  </si>
  <si>
    <t xml:space="preserve">Vízművagyon karbantartás 2017. évi költségvetési bevételből (2016. II. félév bruttó 25.424.173 Ft kiszámlázva!) </t>
  </si>
  <si>
    <t xml:space="preserve">               658/2016. (XII.14.) Alföldvíz Zrt. 2016. évi Gördülő Fejlesztési Terv (25.676.154 Ft + ÁFA) bruttó 32.608.716 Ft kompenzálásból!!! Egyelőre 4.126.132 Ft keretösszeg van!) 2017.II. RM -4.126.132 Ft</t>
  </si>
  <si>
    <t xml:space="preserve">               fel nem használt bevétel (ebből 2017.03.28-i állapot szerint kompenzálható 4.126.132 Ft)</t>
  </si>
  <si>
    <t>Vízmű vagyon karbantartása  2016. évi maradvány</t>
  </si>
  <si>
    <t xml:space="preserve">               havária munkák 2016. IV. negyedév  (még nincs kompenzálva)</t>
  </si>
  <si>
    <t xml:space="preserve">               605/2016. (XI.24.) Alföldvíz Zrt. Bikazugi ivóvízkiépítés (19.561.256 Ft + ÁFA) csak a terveket fizetjük 750.000 Ft+ÁFA</t>
  </si>
  <si>
    <t xml:space="preserve">               fel nem használt bevétel (ebben nincs kompenzálás!!!!) (2017. V. RM. Nincs fizetve, csak köt.vál. -17.719.841 Ft)</t>
  </si>
  <si>
    <t>Kockázatkezelési tartalék</t>
  </si>
  <si>
    <t xml:space="preserve">               141/2014 Szarvas, Kossuth u. 56-58. sz. ingatlan felújítása (tervek Építészeti és Mérnöki Műhely Kft.) (2016. II. RM: -1.270.000 Ft)</t>
  </si>
  <si>
    <t xml:space="preserve">               141/2014 Szarvas, Árpád u. 4. sz. ingatlan felújítása (tervek Építészeti és Mérnöki Műhely Kft.) (408/2015. (IX.24.) 1.524.000 Ft)</t>
  </si>
  <si>
    <t xml:space="preserve">               40/2015. (II.19.) Lakossági útépítéshez forrás biztosítás 10.000.000 Ft (visszavonva); 54/2017. (II.16.) 25% lakossági önerő, forrás 20.000.000 Ft, 485/2017. (VII.21.) +2.500.000</t>
  </si>
  <si>
    <t xml:space="preserve">               138/2015.(IV.14.) Kistérségi Szoc. és Gyerm.Intézmény tanyagondnoki körzet gépjárműcsere (ÁFA összeg biztosítása)</t>
  </si>
  <si>
    <t xml:space="preserve">               301/2015.(VI.18.) Piac tömb átfogó fejlesztése tanulány terv készítés (Építészeti Műhely Kft.)</t>
  </si>
  <si>
    <t xml:space="preserve">               381/2015. (VIII.27) bűzmérő eszköz </t>
  </si>
  <si>
    <t xml:space="preserve">               507/2015.(XI.19.) 2014-2020 pályázati ciklusra tervek, tanulmányok előkészítésére elkülönített összeg (623/2017.IX.14.) 762.000 Ft)</t>
  </si>
  <si>
    <t xml:space="preserve">               444/2015. (X.22.) Sportkeret megemelése Futball Klub pályázati önerő (visszapótolva 2015. évi költségvetésből 3.000.000 Ft)</t>
  </si>
  <si>
    <t xml:space="preserve">               53/2016.(II.18.) Sportfejlesztési tartalék (10.000.000 Ft - 1.000.000 Ft sportpálya irányító torony karbantartása III.RM.) + 1.000.000 Ft 2017. évi költségvetéssel pótolva</t>
  </si>
  <si>
    <t xml:space="preserve">               282/2016.(V.19.) Településrendezési eszközök kötelező módosítása keretösszeg (2016., 2017., 2018. évben tervezni!!!) (392/2016. (VI.23.) -1.400.000 Ft), 314/2017. (V.18.) 285.000 Ft, 523/2017.(VII.31) Építészeti és Mérnöni Műhely Kft. 3.556</t>
  </si>
  <si>
    <t xml:space="preserve">               298/2016.(V.19.) TOP-3.1.1-15 "Fenntartható települési közlekedésfejlesztés" Szentesi úti kerékpárút és Szabadság úti felújítás MT elkészítése (Aditus) nyertes p.</t>
  </si>
  <si>
    <t xml:space="preserve">               299/2016.(V.19.) TOP-3.1.1-15 "Fenntartható települési közlekedésfejlesztés" Kacsató-Almafa út - Mezőtúri út MT elkészítése (Aditus) nyertes p.</t>
  </si>
  <si>
    <t xml:space="preserve">               407/2016.(VII.15.) TOP-5.1.2-15 "Helyi foglalkoztatási együttműk. Pályázat megvalósíthatósági tanulmány (Eubility Hungary Kft.) TOP maradványba tenni 9.906.000 Ft</t>
  </si>
  <si>
    <t xml:space="preserve">               410/2016.(VII.15.) TP-1-2016 pályázat önerő (Szigetüzemű kültéri közvilágítás - tanyás térségek) döntés 480.060 Ft, szükséges önerő 436.880 Ft</t>
  </si>
  <si>
    <t xml:space="preserve">               444/2016.(VIII.18.) ingatlan  vételi ajánlat (Kossuth u. 52.) 2095/A/3. és 2095/A/4. hrsz. 260/2017. (IV.27.) határozattal további 700.000 Ft</t>
  </si>
  <si>
    <t>Intézmények fenntartási kiadásai keret (int. igények tám.)</t>
  </si>
  <si>
    <t>EFOP-1.2.11-16-2017-00060 Esély Otthon</t>
  </si>
  <si>
    <t>Közfoglalkoztatás (2018.03.01-től: 170 fő, 2018.01.01-02.28. átlag + 5 fő) + 8 fő képzés</t>
  </si>
  <si>
    <t>Kamatbevételek</t>
  </si>
  <si>
    <t>EFOP-1.2.11-16-2017-00060 Szarvas Hazavár!</t>
  </si>
  <si>
    <t>TOP-1.1.1-16-BS1-2017-0003 Vasúti átjáró létesítése</t>
  </si>
  <si>
    <t>TOP-7.1.1-16-2016-00048 (Hivatal) Szarvasi helyi közösség közösségi fejlesztési stratégia</t>
  </si>
  <si>
    <t>TOP-1.4.1-16-BS1-2017-00030 Kossuth L. utcai óvoda eszközbeszerzés</t>
  </si>
  <si>
    <t>506/2016. (X.20.)</t>
  </si>
  <si>
    <t>237/2016. (IV.21.)</t>
  </si>
  <si>
    <t>345/2016. (V.27.)</t>
  </si>
  <si>
    <t>351/2016. (VI.03.)</t>
  </si>
  <si>
    <t>350/2016. (VI.03)</t>
  </si>
  <si>
    <t>312/2016. (V.19)</t>
  </si>
  <si>
    <t>233/2016. (IV.21)</t>
  </si>
  <si>
    <t>379/2016. (VI.23)</t>
  </si>
  <si>
    <t>353/2016. (VI.03)</t>
  </si>
  <si>
    <t>436/2017. (VI.29)</t>
  </si>
  <si>
    <t>534/2017. (VIII.04)</t>
  </si>
  <si>
    <t>552/2017. (VIII.11.)</t>
  </si>
  <si>
    <t>166/2017. (III.23.)</t>
  </si>
  <si>
    <t>EFOP-3.2.9-16-2016-00022 (Családsegítő) „Óvodai és iskolai szociális segítő tevékenység fejlesztése”</t>
  </si>
  <si>
    <t>EFOP-3.7.3-16-2017-00085 (Könyvtár) "Egész életen át tartó tanulás biztosítása"</t>
  </si>
  <si>
    <t>76/2017. (II.16.)</t>
  </si>
  <si>
    <t xml:space="preserve">              TOP-1.1.1-16-BS1-2017-00003 Vasúti átjáró pályázat előkészítése támogatással megtérült</t>
  </si>
  <si>
    <t>KAB-KEF-17-A-26039</t>
  </si>
  <si>
    <t>EFOP-1.2.11-16-2017-00060 Szarvas hazavár!</t>
  </si>
  <si>
    <t>TOP-1.4.1-16-BS1-2017-00030 Kossuth u. óvoda eszközbeszerzés</t>
  </si>
  <si>
    <t xml:space="preserve">Hosszabb időtartamú és start közfoglalkoztatás személyi juttatása </t>
  </si>
  <si>
    <t xml:space="preserve">Hosszabb időtartamú és start közfoglalkoztatás járulékok </t>
  </si>
  <si>
    <t>Gyógy-Termál támogatása</t>
  </si>
  <si>
    <t>GT-k esetleges támogatása közfogl.miatt (KOMÉP 10 M, Cervinus 2,5 M Ft, Gyerm. 2,5 M)</t>
  </si>
  <si>
    <t>Ingatlanvásárlás 2084/A/1 hrsz.</t>
  </si>
  <si>
    <t>EFOP-1.5.3-16-2017-00064 Humán szolg. fejlesztése Szarvas térségben</t>
  </si>
  <si>
    <t>EFOP-1.2.1-16-2017-00060 Szarvas hazavár</t>
  </si>
  <si>
    <t xml:space="preserve">               80/2016.(II.18.) TOP  "Társ. és körny. szemp. fenntart. turizm" Petőfi út-Víziszínház-Kacsa tó-Tröt. Mo. fejl. MT, pály. anyag (Aditus Kft.) (2016-ban 7.874.000 Ft-ból 3.149.600 Ft fizetve)</t>
  </si>
  <si>
    <t xml:space="preserve">               588/2016.(XI.24.) Gyógy-Termál Nkft-nek elektromos mérőhely átalakítására támogatás (736.400 Ft 2016-ban)</t>
  </si>
  <si>
    <t xml:space="preserve">               2/2017.(I.09.) VP6-7.2.1-7.4.1.2-16 "Külterületi helyi közutak fejlesztése" 1. célterület pályázat önerő</t>
  </si>
  <si>
    <t xml:space="preserve">               3/2017.(I.09.) VP6-7.2.1-7.4.1.2-16 "Külterületi helyi közutak fejlesztése" 2. célterület pályázat önerő</t>
  </si>
  <si>
    <t xml:space="preserve">               29/2017.(I.19.) Kossuth tér 2. átalakítás engedély terveinek elkészítése (Építészeti és Mérnöki Műhely Kft.)</t>
  </si>
  <si>
    <t xml:space="preserve">               30/2017.(I.19.) Polgármesteri Hivatal Béke 1. bővítéséhez engedély terveinek elkészítése (Építészeti és Mérnöki Műhely Kft.)</t>
  </si>
  <si>
    <t xml:space="preserve">               31/2017.(I.19.) 3*50 Amper + csatlakozási eszközök megvásárlása (Cool Aircondition Kft) Kossuth téri játszótér</t>
  </si>
  <si>
    <t xml:space="preserve">               Lakásszámlák leürítése 2016. évi beszerzések miatt (134.666.776 Ft - 132.935.717 Ft egyensúlyhoz) - 1.731.059 Ft</t>
  </si>
  <si>
    <t xml:space="preserve">               53/2017.(II.16.) orvoshiány megoldására ösztöndíj keret</t>
  </si>
  <si>
    <t xml:space="preserve">               Kistérség KEOP pályázatok ÁFA visszautalása (51.326.391 Ft)</t>
  </si>
  <si>
    <t xml:space="preserve">               111/2017.(III.10.) Modern zenei kreatív ház kialakítása, engedélyes terv (Kompekt Design Mérnöki Kft.)</t>
  </si>
  <si>
    <t xml:space="preserve">               127/2017.(III.10.) Szabadság u. 40. ingatlanvásárlás (2399/A/2 és 2399/A/4)  35.000.000 Ft - 616/2017.(IX.14.) határozattal visszavonva</t>
  </si>
  <si>
    <t xml:space="preserve">               154/2017.(III.23.) Dózsa u. óvoda, Kossuth u. bölcsőde, Vajda P. Ev. Gimn., Városi sportcsarnok energetikai fejlesztése, kiviteli terv (Eu-Solar Zrt)</t>
  </si>
  <si>
    <t xml:space="preserve">               155/2017.(III.23.) Gyógyfürdő, Gyermekélelmezés konyha, Víziszínház energetikai fejlesztése, kiviteli terv (Eu-Solar Zrt)</t>
  </si>
  <si>
    <t xml:space="preserve">               156/2017.(III.23.) Bethlen G. u. Idősek Napközi Otthona energetikai fejlesztése, kiviteli terv (Eu-Solar Zrt)</t>
  </si>
  <si>
    <t xml:space="preserve">               191/2017.(III.30.) EFOP 4.1.7-16 pályázat előkészítése Márda Oktatási és Tanácsadó Kft.</t>
  </si>
  <si>
    <t xml:space="preserve">               197/2017.(IV.19.) Interreg Románia-Magyarország V. program Sólyomkővárral és Élesddel benyújt. pály."Egyedi kockázatok kezelését...." Önerő: 7.500 € (árfolyam 2017.04.18. 312,92 Ft)</t>
  </si>
  <si>
    <t xml:space="preserve">               198/2017.(IV.19.) Interreg Románia-Magyarország V. program Sólyomkővárral benyújt. pály."A természeti és kulturális örökség megőrzése, védelme és fejl." Önerő: 10.150 € (árfolyam 2017.04.18. 312,92 Ft)</t>
  </si>
  <si>
    <t xml:space="preserve">               231/2017.(IV.27.) Interreg Románia-Magyarország V. program - Békés Megyéért Vállalkozásfejl. Alapítvány "Gallicoop kereszteződés" körforg. Megvalósításhoz hozzájárulás</t>
  </si>
  <si>
    <t xml:space="preserve">               232/2017.(IV.27.) Tükör u. felújítás önerő (Önkormányzati feladatellátást szolgáló fejlesztések pályázat) 528/2017. (VIII.04.) visszavonva</t>
  </si>
  <si>
    <t xml:space="preserve">               289/2017.(V.18.) DAREH Önkormányzati Társulás - alapító vagyon 810.400 Ft, működési hozzájárulás 972.480 Ft = 1.782.880 Ft</t>
  </si>
  <si>
    <t xml:space="preserve">               304/2017.(V.18.) TOP-2.1.3-16 Települési környezetvédelmi infrastruktúra fejlesztése (KÖVIMET Kft.) 9.525.000 Ft 487/2017. (VII.21.) határozattal megszünteti a szerződést</t>
  </si>
  <si>
    <t xml:space="preserve">               321/2017.(V.18.) Damjanich u. 66/1 ingatlan vételi ajánlat max. 2.300.000 Ft, ha elbontja a felépítményeket 3.000.000 Ft (643/2017.(IX.14.) visszavonva)</t>
  </si>
  <si>
    <t xml:space="preserve">               322/2017.(V.18.) Tükör u. 3. ingatlan vételi ajánlat max. bruttó 3.000.000 Ft (644/2017.(IX.14.) visszavonva) 3.000.000 Ft</t>
  </si>
  <si>
    <t xml:space="preserve">               340/2017.(V.25.) EFOP-1.2.1-16 Esély Otthon pályázat előkészítése (Aditus Zrt.) ha nyer, elszámolható</t>
  </si>
  <si>
    <t xml:space="preserve">               343/2017.(V.25.) TOP-1.1.3-15-BS1-2016-00023 "Helyi termékek piaca" Békés Megyei Önkormányzat projektmen. + önerő</t>
  </si>
  <si>
    <t xml:space="preserve">               350/2017.(V.25.) Kistérség - Tanyafejlesztési program önerő</t>
  </si>
  <si>
    <t xml:space="preserve">               362/2017.(VI.06.) CASCADE projekt, Duna Transznacionális program önerő</t>
  </si>
  <si>
    <t xml:space="preserve">               Ingatlanfelújítási tartalék</t>
  </si>
  <si>
    <t xml:space="preserve">              TOP megelőlegezések visszapótlása (624/2017.(IX.14.) 2.342.347 Ft Garai Szolg. Mittrovszky kastély) + 25.839.267 Ft (III.RM. Visszapótlás) (692/2017. (X.19.) KOMÉP - 19.910.362 Ft)</t>
  </si>
  <si>
    <t xml:space="preserve">               446/2017.(VI.29.) 5193. hrsz. Ingatlan vételi ajánlat max. 4.037.000 Ft</t>
  </si>
  <si>
    <t xml:space="preserve">               469/2017.(VII.14.) TOP 1.1.1-16 pályázat "ipari parkok" előkészítés és engedélyezési tervdokumentáció (Kövimet Kft.) ha nyer, elszámolható lehet (IV.RM 8.851.900-381.000 Ft)</t>
  </si>
  <si>
    <t xml:space="preserve">               507/2017.(VII.31.) Szarvas, Deák u. 7. ingatlan bérbevétele (Családsegítő részére) 100.000 Ft/hó + rezsi (2017. évre augusztus 1-től 500.000 Ft)</t>
  </si>
  <si>
    <t xml:space="preserve">               515/2017.(VII.31.) TOP-3.1.1-16 "Fenntartható települési közlekedés" Erzsébet ligeti fahíd - Arborétum és Mezőtúri komp közötti kerékpárút, megval.tan. (Aditus Zrt.) ha nyer, elszámolható</t>
  </si>
  <si>
    <t xml:space="preserve">               516/2017.(VII.31.) TOP-1.2.1-16 "Társadalmi és környezeti szempontból fenntartható turizmusfejlesztés" Palánkvár terv (Szarvasi Városterv Kft.) ha nyer, elszámolható</t>
  </si>
  <si>
    <t xml:space="preserve">               516/2017.(VII.31.) TOP-1.2.1-16 "Társadalmi és környezeti szempontból fenntartható turizmusfejlesztés" Szent István park felújítása, parti bástya terv (Szarvasi Városterv Kft.) ha nyer, elszámolható</t>
  </si>
  <si>
    <t xml:space="preserve">               529/2017.(VIII.04.) TOP-1.2.1-16 "Társadalmi és környezeti szempontból fenntartható turizmusfejlesztés" Kacsató és környéke, megval.tan. (Aditus Zrt.) ha nyer, elszámolható</t>
  </si>
  <si>
    <t xml:space="preserve">               532/2017.(VIII.04.) TP-1-2017 "A tanyasi közösségi tér kialakítása Szarvason, önerő</t>
  </si>
  <si>
    <t xml:space="preserve">               570/2017.(VIII.29.) Interreg Románia-Magyarország "A hatóságok és részvevők intézményi kapacitásának…." önerő</t>
  </si>
  <si>
    <t xml:space="preserve">               623/2017.(IX.14.) Tükör u. útépítési terv aktualizálása (Kövimet Kft)</t>
  </si>
  <si>
    <t xml:space="preserve">               783/2017.(XII.14.) Interreg Duna Transznacionális Program 'Vissza az útra' - Az elhanyagolt vidéki területek közösségeinek második esély programja önerő 716 € (312 Ft/€=223.392 Ft)</t>
  </si>
  <si>
    <t xml:space="preserve">               807/2017.(XII.14.) Bicomix Kft. napelempark telepítés megval.tan. 2.476.500 Ft közvilágítási keret terhére</t>
  </si>
  <si>
    <t xml:space="preserve">               810/2017.(XII.14.) 8843. hrsz. (Tanya III. 484.) vételi ajánlat</t>
  </si>
  <si>
    <t xml:space="preserve">               814/2017.(XII.14.) 2066. hrsz. (Szabadság u. 30.) vételi ajánlat (279/459-ed rész)</t>
  </si>
  <si>
    <t xml:space="preserve">  Kockázatkezelési tartalék szabad maradványa </t>
  </si>
  <si>
    <t>KOMÉP hulladék likvid keret (2018.12.31-ig) + 2.087.007 Ft 2016-ban, 2018-ig vissza még: 7.365.607 Ft)</t>
  </si>
  <si>
    <t xml:space="preserve">  Vagyonkezelési számla szabad maradványa</t>
  </si>
  <si>
    <t>512/2013 Melis György szobor állításához önerő+nevezési díj (Operamúzeumra szánt pénz)</t>
  </si>
  <si>
    <t>515/2013 Múzeumnak felhalm.kiadásra átcsoportosítás</t>
  </si>
  <si>
    <t>Tartalék Múzeum pályázati kiadásaira</t>
  </si>
  <si>
    <t>Jegykiadó rendszer létrehozása 3 helyszínen (3 db pénztárgép beszerzése 2016-ban 525.780 Ft)</t>
  </si>
  <si>
    <t>Bútor vásárlása (40 db szék, 2 db asztal) (felhasználva 160/2015. IV.23.) hat. alapján 1.396.800 Ft</t>
  </si>
  <si>
    <t>2014-2015-2016-2017. évi területalapú támogatás</t>
  </si>
  <si>
    <t>Zöldítési támogatás 2016. (1.417.499 Ft)</t>
  </si>
  <si>
    <t>Ipari Park (Inkubátorház) 2016.12.31-i bankszámla egyenlege (39.062.741 Ft)</t>
  </si>
  <si>
    <t>Szentesi u. lakópark elsz. kötelezettsége 2016.12.31-i bankszámla egyenlege (20.277.628 Ft)</t>
  </si>
  <si>
    <t>4 db szociális bérlakás elsz. kötelezettsége 2016.12.31.-i bankszámla egyenlege (52.459.838 Ft)</t>
  </si>
  <si>
    <t>Víziközmű számla egyenlege 2016.12.31-i bankszámla egyenlege (22.866.569 Ft)</t>
  </si>
  <si>
    <t>Uniós pályázatok szláit érintő kamatbevételek 2016.12.31.</t>
  </si>
  <si>
    <t xml:space="preserve">Bérlakás építési számla egyenlege </t>
  </si>
  <si>
    <t xml:space="preserve">              76/2016.(II.18.) NKA pályázat Szárazmalom állagmegóvása műszaki dokumentáció 64.044 Ft + 157281 Ft</t>
  </si>
  <si>
    <t xml:space="preserve">               AKÜ hitel TOP II. (312.525.347 Ft-ból 2018-ban lehívásra kerül: 281.272.812 Ft, ebből a háziorvosi rendelő pályázathoz önerőként felhasználva: 45.285.234 Ft</t>
  </si>
  <si>
    <t xml:space="preserve">közmunka program működési bevétele </t>
  </si>
  <si>
    <t>Erdélyi Attila munkássága - elkülönített keret - 2016.12.31-ig fel nem használt rész (Múzeum) 849.398 Ft - II.RM: - 388.531 Ft</t>
  </si>
  <si>
    <t>Szabó László játékkiállításra madvány - elkülönített keret - 2016.12.31-ig fel nem használt rész (Múzeum) 329.469 Ft - II.RM: -86.680</t>
  </si>
  <si>
    <t>Szociális földprogram működési bevétele</t>
  </si>
  <si>
    <t>Régészeti bevételi miatti megtérülés tartaléka</t>
  </si>
  <si>
    <t>anyajuh támogatás 2016. (43.551 Ft) + zöldítés támogatás</t>
  </si>
  <si>
    <t>610/2017. (IX.14.) "Mindennapi hőseink" képeskönyv támogatása (Kiss János)</t>
  </si>
  <si>
    <t>666/2017. (IX.26.) Deák u. 7. bérelt ingatlan villany, víz, fűtés javítás</t>
  </si>
  <si>
    <t>823/2017. (XII.29.) Szarvasi Vajdás Öregdiákok Baráti Köre Egyesület  - szoborpark (keretösszeg)</t>
  </si>
  <si>
    <t>közbiztonság növelése támogatás</t>
  </si>
  <si>
    <t>intézményi működési tartalék</t>
  </si>
  <si>
    <t xml:space="preserve">               24/2018.(I.18.) 4226/B/15 hrsz. Szarvas, Jókai u. 107. B. II. em. 15. ingatlanvásárlás max. 2.800.000 Ft</t>
  </si>
  <si>
    <t xml:space="preserve">               26/2018.(I.31.) Interreg V-A 3. 9/a A határmenti térség egészségügyi szolgáltatásaihoz való jobb hozzáférés önerő 30.754,65 €</t>
  </si>
  <si>
    <t xml:space="preserve">               4/2018.(I.18.) szarvasi lakosú és szarvasi felsőoktatási intézményben tanuló diákok részére támogatási keret</t>
  </si>
  <si>
    <t xml:space="preserve">               16/2018.(I.18.) Kossuth tér 2. épület transzformátor kihelyezéshez tervek (Hálózat-terv Kft.)</t>
  </si>
  <si>
    <t xml:space="preserve">               17/2018.(I.18.) Kossuth u. 52. gázvezeték áthelyezés</t>
  </si>
  <si>
    <r>
      <t xml:space="preserve">               13/2018.(I.18.) TOP-3.2.1-16-BS1-2017-00039 Polg.hivatal és Lengyel palota energetikai fejlesztés</t>
    </r>
    <r>
      <rPr>
        <b/>
        <sz val="12"/>
        <rFont val="Arial"/>
        <family val="2"/>
      </rPr>
      <t xml:space="preserve"> hitelből!!!!!!!!! </t>
    </r>
    <r>
      <rPr>
        <sz val="9"/>
        <rFont val="Arial"/>
        <family val="2"/>
      </rPr>
      <t>Önerő 44.564.645 Ft</t>
    </r>
  </si>
  <si>
    <t>EFOP-1.5.3-16-2017-00064 Humán szolgáltatások fejlesztése Szarvas térségben</t>
  </si>
  <si>
    <t>Konzorciumi Partner (eFt)</t>
  </si>
  <si>
    <t>TOP-7.1.1-16-00048</t>
  </si>
  <si>
    <t>Építm.adó 20 %-a</t>
  </si>
  <si>
    <t>Működési célú  támogatások ÁHT-on belülről</t>
  </si>
  <si>
    <t>Teljes saját forrás (eFt)</t>
  </si>
  <si>
    <t>TOP 1.1.3-15-BS1-2016-0023   Helyi gazdaságfejlesztés (Helyi termékek piacának fejlesztése)</t>
  </si>
  <si>
    <t>TOP 1.2.1-15-BS1-2016-00025   Társadalmi és környezeti szempontból fenntartható turizmusfejlesztés (Múzeum)</t>
  </si>
  <si>
    <t>TOP 3.2.1-15-BS1-2016-00040 Önkormányzati épületek energetikai korszerűsítése (Dózsa Gy utcai ovi, Kossuth 66 ovi, Kossuth 19 Bölcsi, Vajda Gimi, Városi sportcsarkon)</t>
  </si>
  <si>
    <t>TOP 3.2.1-15-BS1-2016-00041 Önkormányzati épületek energetikai korszerűsítése (Bethlen G úti idősek otthona)</t>
  </si>
  <si>
    <t>TOP 4.1.1-15-BS1-2016-00027  Egészségühyi alapellátás infrastrukturális fejlesztése (Széchenyi u. 2.</t>
  </si>
  <si>
    <t>TOP 4.2.1-15-BS1-2016-00020  Szociális alapszolgáltatások infrastrukturájának bővítése, fejlesztése (családsegítő Kossuth u. 56-58. sz.</t>
  </si>
  <si>
    <t>TOP 5.1.2-15-BS1-2016- Helyi foglalkoztatási együttműködések (paktum)</t>
  </si>
  <si>
    <t>Európai Uniós támogatással megvalósuló projektek 2018. évben</t>
  </si>
  <si>
    <t>Egyéb műk.c.tám.ÁHT-on kívülre</t>
  </si>
  <si>
    <t>Tartalékok-Működési</t>
  </si>
  <si>
    <t>Felhalmozási célú önkormányzati tám.</t>
  </si>
  <si>
    <t>Felh.célú visszat. Tám. ÁHT-on belül</t>
  </si>
  <si>
    <t>Egyéb felh.c.tám.bev.ÁHT-on belülről</t>
  </si>
  <si>
    <t>Tartalékok-Fejlesztési</t>
  </si>
  <si>
    <t>Tulajdonosi bevételek</t>
  </si>
  <si>
    <t>Felh.c.visszatér.tám.ÁHT-on kívülről</t>
  </si>
  <si>
    <t>Egyéb felh.c.átvett pénzeszközök</t>
  </si>
  <si>
    <t>Kv.felhalmozási bevételek</t>
  </si>
  <si>
    <t>Kv.felhalmozási kiadások</t>
  </si>
  <si>
    <t>Kv.bevételek összesen</t>
  </si>
  <si>
    <t>Kv.kiadások összesen</t>
  </si>
  <si>
    <t>Finanszírozási kadások</t>
  </si>
  <si>
    <t>Működési finanszírozási bevételek</t>
  </si>
  <si>
    <t>Működési finanszírozási kiadások</t>
  </si>
  <si>
    <t>Hitel-,kölcsönfelvétel pü.vállalkozástól</t>
  </si>
  <si>
    <t>B811</t>
  </si>
  <si>
    <t>Hosszú lej.hitel,kölcsön törl.pü.váll-nak</t>
  </si>
  <si>
    <t>ÁHT-on elüli megelőlegezések vissz.</t>
  </si>
  <si>
    <t>Felhalmozási finanszírozási bevételek</t>
  </si>
  <si>
    <t>Felhalmozási finanszírozási kiadások</t>
  </si>
  <si>
    <t>Finanszírozási bevételek össz.</t>
  </si>
  <si>
    <t>Finanszírozási kadások össz.</t>
  </si>
  <si>
    <t>Bevételek  mindösszesen</t>
  </si>
  <si>
    <t>Kiadások mindösszesen</t>
  </si>
  <si>
    <t>BEVÉTELEK</t>
  </si>
  <si>
    <t xml:space="preserve">        Önkormányzatok működési támogatásai</t>
  </si>
  <si>
    <t xml:space="preserve">        Működési c. visszatérítendő tám. visszat. ÁHT-on belülről</t>
  </si>
  <si>
    <t xml:space="preserve">        Egyéb működési c. támogatások bevételei áht-on belülről</t>
  </si>
  <si>
    <t xml:space="preserve">B2 </t>
  </si>
  <si>
    <t>Felhalmozási c. visszatérítendő tám. visszat. ÁHT-on belülről</t>
  </si>
  <si>
    <t>Egyéb felh.c.támogatások bevételei áht-on belülről</t>
  </si>
  <si>
    <t>Felh.c.visszatérítendő tám,kölcs.visszatér.áht.kív.</t>
  </si>
  <si>
    <t>Finanszírozási bevételek összesen</t>
  </si>
  <si>
    <t>Bevételek összesen</t>
  </si>
  <si>
    <t>KIADÁSOK</t>
  </si>
  <si>
    <t xml:space="preserve">Működési kiadások </t>
  </si>
  <si>
    <t xml:space="preserve">      Kamatkiadások-Felhalmozási</t>
  </si>
  <si>
    <t xml:space="preserve">      Egyéb dologi kiadások</t>
  </si>
  <si>
    <t xml:space="preserve">K3 </t>
  </si>
  <si>
    <t xml:space="preserve">      Egyéb elvonások befizetések</t>
  </si>
  <si>
    <t xml:space="preserve">      Működési c. visszat. támogatások ÁHT-on belülre</t>
  </si>
  <si>
    <t xml:space="preserve">      Egyéb működési célú támogatások áht-on belülre</t>
  </si>
  <si>
    <t xml:space="preserve">      Működési c. visszat. támogatások ÁHT-on kívülre</t>
  </si>
  <si>
    <t xml:space="preserve">      Egyéb működési célú támogatások áht-on kívülre</t>
  </si>
  <si>
    <t xml:space="preserve">      Működési célú tartalék</t>
  </si>
  <si>
    <t xml:space="preserve">Felhalmozási kiadások </t>
  </si>
  <si>
    <t xml:space="preserve">     Fejlesztési célú tartalék</t>
  </si>
  <si>
    <t xml:space="preserve">     Beruházások</t>
  </si>
  <si>
    <t xml:space="preserve">     Felújítások</t>
  </si>
  <si>
    <t xml:space="preserve">     Egyéb felhalmozási célú kiadások</t>
  </si>
  <si>
    <t>Felhalmozási kiadások mindösszesen</t>
  </si>
  <si>
    <t>Finanszírozási kiadások</t>
  </si>
  <si>
    <t xml:space="preserve">     Felhalmozási hitel törlesztése</t>
  </si>
  <si>
    <t xml:space="preserve">     ÁHT-on belüli megelőlegezések visszafizetése</t>
  </si>
  <si>
    <t>Finanszírozási kiadások összesen</t>
  </si>
  <si>
    <t xml:space="preserve">        Működési célú visszatérítendő tám. visszatérülése ÁHT-on belülről</t>
  </si>
  <si>
    <t>Felhalmozási célú önkormányzati támogatások</t>
  </si>
  <si>
    <t>Felhalmozási c. visszatérítendő tám. visszatérülése ÁHT-on belülről</t>
  </si>
  <si>
    <t xml:space="preserve">      Működési célú visszatérítendő támogatások ÁHT-on belülre</t>
  </si>
  <si>
    <t xml:space="preserve">      Működési célú visszatérítendő támogatások ÁHT-on kívülre</t>
  </si>
  <si>
    <t>eredeti ei.</t>
  </si>
  <si>
    <t>Államigazgatási feladatok</t>
  </si>
  <si>
    <t>Önkormányzati feladatok</t>
  </si>
  <si>
    <t>Önként vállalt</t>
  </si>
  <si>
    <t>Szarvas Város Önkormányzata</t>
  </si>
  <si>
    <t>Polgármester</t>
  </si>
  <si>
    <t>Bizottsági tag</t>
  </si>
  <si>
    <t>Képviselő</t>
  </si>
  <si>
    <t>Köztisztviselő</t>
  </si>
  <si>
    <t>Szakmai (mezőőr)</t>
  </si>
  <si>
    <t>Szarvasi Polgármesteri Hivatal</t>
  </si>
  <si>
    <t>Köztisztviselők</t>
  </si>
  <si>
    <t>Ügyviteli dolgozók</t>
  </si>
  <si>
    <t>Fizikai dolgozók</t>
  </si>
  <si>
    <t>Közfoglalkoztatás szervezők</t>
  </si>
  <si>
    <t>GINOP pályázat</t>
  </si>
  <si>
    <t>Közfoglalkoztatottak</t>
  </si>
  <si>
    <t>Óvodapedagógus</t>
  </si>
  <si>
    <t xml:space="preserve">Óvodapedagógust segítő </t>
  </si>
  <si>
    <t>Technikai</t>
  </si>
  <si>
    <t>Bölcsőde szakmai</t>
  </si>
  <si>
    <t>Bölcsőde technikai</t>
  </si>
  <si>
    <t>Szakmai (múzeum)</t>
  </si>
  <si>
    <t>Szakmai (könyvtár)</t>
  </si>
  <si>
    <t>Szakmai</t>
  </si>
  <si>
    <t>Szakmai (Gyerekház)</t>
  </si>
  <si>
    <t>Szarvas Város Önkormányzata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</si>
  <si>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</si>
  <si>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</si>
  <si>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</si>
  <si>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</si>
  <si>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</si>
  <si>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</si>
  <si>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</si>
  <si>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</si>
  <si>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</si>
  <si>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</si>
  <si>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</si>
  <si>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</si>
  <si>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</si>
  <si>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</si>
  <si>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Kiemelt előirányzat</t>
  </si>
  <si>
    <t>Önkormányzat             1 cím</t>
  </si>
  <si>
    <t>Polgármesteri Hivatal                2 cím</t>
  </si>
  <si>
    <t>Szarvas Város Óvodái és Bölcsődéje                           3 cím</t>
  </si>
  <si>
    <t>Tessedik Sámuel Múzeum és Szárazmalom, Városi Könyvtár 4 cím</t>
  </si>
  <si>
    <t>Szarvasi Család- és Gyermekjóléti Központ           5 cím</t>
  </si>
  <si>
    <t>Mindösszesen</t>
  </si>
  <si>
    <t>Óvoda</t>
  </si>
  <si>
    <t>Bölcsőde</t>
  </si>
  <si>
    <t>Múzeum</t>
  </si>
  <si>
    <t>Könyvtár</t>
  </si>
  <si>
    <t>Munkaadókat terh.jár,szocho</t>
  </si>
  <si>
    <t>Kamatkiadások - Felh.</t>
  </si>
  <si>
    <t>Műk.kiadás össz.</t>
  </si>
  <si>
    <t>Felhalmozási kiadás</t>
  </si>
  <si>
    <t>Kiadás mindössz.</t>
  </si>
  <si>
    <t>Bevétel összesen</t>
  </si>
  <si>
    <t>Támogatási igény</t>
  </si>
  <si>
    <t>Norm.felüli tám.</t>
  </si>
  <si>
    <t>Támogatás %</t>
  </si>
  <si>
    <t>adatok Ft-ban</t>
  </si>
  <si>
    <t>2018. évi Eredeti ei.</t>
  </si>
  <si>
    <t xml:space="preserve">Összesen </t>
  </si>
  <si>
    <t>2017. évi elszámolások</t>
  </si>
  <si>
    <t xml:space="preserve">Szarvas Város Önkormányzatának 2018. évi bevételi forrásai </t>
  </si>
  <si>
    <t>Önkormányzat 2018. évi bevételei</t>
  </si>
  <si>
    <t>Részvényértékesítés</t>
  </si>
  <si>
    <t>Polgármesteri Hivatal 2018. évi bevételei</t>
  </si>
  <si>
    <t>Szarvas Város Óvodái és Bölcsődéje 2018. évi bevételei</t>
  </si>
  <si>
    <t>Tessedik Sámuel Múzeum és Szárazmalom, Városi Könyvtár 2018. évi bevételei</t>
  </si>
  <si>
    <t>Szarvasi Család- és Gyermekjóléti Központ 2018. évi bevételei</t>
  </si>
  <si>
    <t>Szarvas Város Önkormányzatának 2018. évi működési kiadásai</t>
  </si>
  <si>
    <t>Szarvas Város Önkormányzatának 2018. évi felhalmozási kiadásai</t>
  </si>
  <si>
    <t>Szarvas Város Önkormányzatának 2018. évi finanszírozási kiadásai</t>
  </si>
  <si>
    <t>Önkormányzat 2018. évi kiadásai</t>
  </si>
  <si>
    <t>Polgármesteri Hivatal 2018. évi kiadásai</t>
  </si>
  <si>
    <t>Szarvas Város Óvoodái és Bölcsődéje 2018. évi kiadásai</t>
  </si>
  <si>
    <t>Tessedik Sámuel Múzeum és Szárazmalom, Városi Könyvtár 2018. évi kiadásai</t>
  </si>
  <si>
    <t>Család- és Gyermekjóléti Központ 2018. évi kiadásai</t>
  </si>
  <si>
    <t xml:space="preserve">Szarvas Város Önkormányzata 2018. évi hitelállományának, adósságot keletkeztető ügyleteiből adódó kötelezettségeinek alakulása </t>
  </si>
  <si>
    <t>Egységes területalapú támogatás 2016-2017. év</t>
  </si>
  <si>
    <t>anyajuh támogatás</t>
  </si>
  <si>
    <t>Szarvasi Női Kézilabda Klub visszatérítendő támogatása</t>
  </si>
  <si>
    <t>Gyermekünk Jövőjéért Alapítvány</t>
  </si>
  <si>
    <t>AKÜ hitel - TOP pályázatokhoz I.</t>
  </si>
  <si>
    <t>2027. év</t>
  </si>
  <si>
    <t>Sor-</t>
  </si>
  <si>
    <t>tárgyév</t>
  </si>
  <si>
    <t>Saját bevétel és adósságot keletkeztető ügyletből eredő fizetési kötelezettség a tárgyévet követő</t>
  </si>
  <si>
    <t xml:space="preserve"> szám</t>
  </si>
  <si>
    <t xml:space="preserve">Helyi adók </t>
  </si>
  <si>
    <t>Díjak, pótlékok, bírságok, települési adók</t>
  </si>
  <si>
    <t>Immateriális javak, ingatlanok és egyéb tárgyi eszközök értékesítése</t>
  </si>
  <si>
    <t>Részesedések értékesítése és részesedések megszűnéséhez kapcsolódó bevételek</t>
  </si>
  <si>
    <t>Privatizációból származó bevételek</t>
  </si>
  <si>
    <t>Garancia- és kezességvállalásból származó megtérülések</t>
  </si>
  <si>
    <t>Saját bevételek (01+…+07)</t>
  </si>
  <si>
    <t>Saját bevételek (08. sor) 50%-a</t>
  </si>
  <si>
    <t>Előző év(ek)ben keletkezett tárgyévet terhelő fizetési kötelezettség (11+…+18)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</si>
  <si>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</si>
  <si>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</si>
  <si>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</si>
  <si>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</si>
  <si>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</si>
  <si>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részletfizetési kötelezettség</t>
  </si>
  <si>
    <t>Szerződésben kikötött visszavásárlási kötelezettség</t>
  </si>
  <si>
    <t xml:space="preserve">Kezesség- és garanciavállalásból eredő fizetési kötelezettség </t>
  </si>
  <si>
    <t>Tárgyévben keletkezett, illetve keletkező, tárgyévet terhelő fizetési kötelezettség (20+…+27)</t>
  </si>
  <si>
    <t>Fizetési kötelezettség összesen (10+19)</t>
  </si>
  <si>
    <t>Fizetési kötelezettséggel csökkentett saját bevétel (09-28)</t>
  </si>
  <si>
    <t>Segélyek dologi kiadásai (postaköltség, köztemetés, hulladékdíj-ment., védőoltás stb.)</t>
  </si>
  <si>
    <t>Bursa ösztöndíj</t>
  </si>
  <si>
    <t>DAKK Zrt. előző évi veszteség rendezése</t>
  </si>
  <si>
    <t>DAKK Zrt. Helyi autóbusz közl. 2018.01.01-2018.06.30. keretösszeg</t>
  </si>
  <si>
    <t>Közmunka 2017.03.01.-2018.02.28. program 2018. évet érintő előlege (maradék)</t>
  </si>
  <si>
    <t>TP-1-2017 - tanyák, tanyasi térségek fejlesztését célú fejl.</t>
  </si>
  <si>
    <t>A2015/N47/16 Szarvasi Szárazmalom felújítása és állagmegóvása</t>
  </si>
  <si>
    <t>Szabad tartalék</t>
  </si>
  <si>
    <t>Múzeum Ruzicskay közgyüjtemény működési kiadásai</t>
  </si>
  <si>
    <t>Ruzicskay Alapítvány pénzkészlet</t>
  </si>
  <si>
    <t>Mobilitási Hét támogatása 2016. év</t>
  </si>
  <si>
    <t>Legjobb önkormányzati gyarkolat program támogatása</t>
  </si>
  <si>
    <t xml:space="preserve">            FIABCI pályázat nevezési díj (5.000 euro)</t>
  </si>
  <si>
    <t>755/2017. (XI.16.) KAB-KEF-17-A önerő</t>
  </si>
  <si>
    <t>adatok eFt-ban</t>
  </si>
  <si>
    <t>Cím sz.</t>
  </si>
  <si>
    <t>Alcim sz.</t>
  </si>
  <si>
    <t>Jogcim csop. sz.</t>
  </si>
  <si>
    <t>Előir. csop. sz.</t>
  </si>
  <si>
    <t>Kiem ei.sz</t>
  </si>
  <si>
    <t>Előir. sz.</t>
  </si>
  <si>
    <t>Cím neve</t>
  </si>
  <si>
    <t>Alcim neve</t>
  </si>
  <si>
    <t>Jogcim csop.</t>
  </si>
  <si>
    <t>Ei. Csop</t>
  </si>
  <si>
    <t>Kiem.ei. név</t>
  </si>
  <si>
    <t>Előir.név</t>
  </si>
  <si>
    <t>Államigazg. feladat</t>
  </si>
  <si>
    <t>Kötelező feladat</t>
  </si>
  <si>
    <t>Önként v. feladat</t>
  </si>
  <si>
    <t>Rovat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</si>
  <si>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</si>
  <si>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</si>
  <si>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</si>
  <si>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</si>
  <si>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</si>
  <si>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</si>
  <si>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</si>
  <si>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</si>
  <si>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</si>
  <si>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</si>
  <si>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</si>
  <si>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</si>
  <si>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</si>
  <si>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</t>
  </si>
  <si>
    <t>Q</t>
  </si>
  <si>
    <t>R</t>
  </si>
  <si>
    <t>S</t>
  </si>
  <si>
    <t>T</t>
  </si>
  <si>
    <t>1.</t>
  </si>
  <si>
    <t>Önkormányzat</t>
  </si>
  <si>
    <t>I.</t>
  </si>
  <si>
    <t>Működési célú  támogatások államháztartáson belülről</t>
  </si>
  <si>
    <t>B1</t>
  </si>
  <si>
    <t>Önkormányzatok működési támogatásai</t>
  </si>
  <si>
    <t>B11</t>
  </si>
  <si>
    <t>1.1.</t>
  </si>
  <si>
    <t>Önk.ált.működésének és ágazati feladatainak tám.</t>
  </si>
  <si>
    <t>1.1.1.</t>
  </si>
  <si>
    <t>Önkormányzatok működésének általános támogatása</t>
  </si>
  <si>
    <t>B111</t>
  </si>
  <si>
    <t>1.1.2.</t>
  </si>
  <si>
    <t>Önkorm.egyes köznevelési felad.tám.</t>
  </si>
  <si>
    <t>B112</t>
  </si>
  <si>
    <t>1.1.3.</t>
  </si>
  <si>
    <t>Önkorm.szoc.,gyermekjól.és gyermekétkezt. feladat tám.</t>
  </si>
  <si>
    <t>B113</t>
  </si>
  <si>
    <t>1.1.4.</t>
  </si>
  <si>
    <t>Önk.kulturális feladatainak tám.</t>
  </si>
  <si>
    <t>B114</t>
  </si>
  <si>
    <t>Összesen:</t>
  </si>
  <si>
    <t>1.2.</t>
  </si>
  <si>
    <t>Műk.c.költségvetési támogatások és kieg.tám.</t>
  </si>
  <si>
    <t>1.2.1.</t>
  </si>
  <si>
    <t>EU önerő alap támogatás</t>
  </si>
  <si>
    <t>B115</t>
  </si>
  <si>
    <t>1.2.2.</t>
  </si>
  <si>
    <t>Érdekeltségnövelő támogatás</t>
  </si>
  <si>
    <t>1.2.3.</t>
  </si>
  <si>
    <t>Bérkompenzáció támogatása</t>
  </si>
  <si>
    <t>1.2.4.</t>
  </si>
  <si>
    <t>Rendkívüli önkorányzati támogatás</t>
  </si>
  <si>
    <t>1.2.5.</t>
  </si>
  <si>
    <t>Kiegészítő támogatások</t>
  </si>
  <si>
    <t>1.3.</t>
  </si>
  <si>
    <t>Elszámolásból származó bevételek</t>
  </si>
  <si>
    <t>B116</t>
  </si>
  <si>
    <t>1.3.1.</t>
  </si>
  <si>
    <t>Önkormányzatok műk.támogatásai összesen:</t>
  </si>
  <si>
    <t>2.</t>
  </si>
  <si>
    <t>Működési c. visszatérítendő tám. visszatérülése ÁHT-on belülről</t>
  </si>
  <si>
    <t>B14</t>
  </si>
  <si>
    <t>3.</t>
  </si>
  <si>
    <t>Egyéb működési c. támogatások bevételei ÁHT-on belülről</t>
  </si>
  <si>
    <t>B16</t>
  </si>
  <si>
    <t>Műk.c.támogatások államháztartáson belülről összesen</t>
  </si>
  <si>
    <t>II.</t>
  </si>
  <si>
    <t>Felhalmozási célú támogatások államháztatartáson belülről</t>
  </si>
  <si>
    <t>B2</t>
  </si>
  <si>
    <t xml:space="preserve">Felhalmozási célú önkormányzati támogatások </t>
  </si>
  <si>
    <t>B21</t>
  </si>
  <si>
    <t>Felhalmozási célú visszatérítendő támogatások ÁHT-on belülről</t>
  </si>
  <si>
    <t>B23</t>
  </si>
  <si>
    <t>Egyéb felh.c.támogatások bevételei ÁHT-on belülről</t>
  </si>
  <si>
    <t>B25</t>
  </si>
  <si>
    <t>Felh.c.támogatások államháztartáson belülről összesen</t>
  </si>
  <si>
    <t>III.</t>
  </si>
  <si>
    <t>Közhatalmi bevételek</t>
  </si>
  <si>
    <t>B3</t>
  </si>
  <si>
    <t>Vagyoni tipusú adók</t>
  </si>
  <si>
    <t>B34</t>
  </si>
  <si>
    <t xml:space="preserve">Épitményadó </t>
  </si>
  <si>
    <t>Termékek és szolgáltatások adói</t>
  </si>
  <si>
    <t>B35</t>
  </si>
  <si>
    <t>2.1.</t>
  </si>
  <si>
    <t>Iparűzési adó</t>
  </si>
  <si>
    <t>B351</t>
  </si>
  <si>
    <t>2.2.</t>
  </si>
  <si>
    <t>Gépjárműadó</t>
  </si>
  <si>
    <t>B354</t>
  </si>
  <si>
    <t>2.3.</t>
  </si>
  <si>
    <t>Idegenforgalmi adó</t>
  </si>
  <si>
    <t>B355</t>
  </si>
  <si>
    <t>2.4.</t>
  </si>
  <si>
    <t>Talajterhelési dij</t>
  </si>
  <si>
    <t>Egyéb közhatalmi bevételek</t>
  </si>
  <si>
    <t>B36</t>
  </si>
  <si>
    <t>3.1.</t>
  </si>
  <si>
    <t>Birság, pótlék</t>
  </si>
  <si>
    <t>3.2.</t>
  </si>
  <si>
    <t>Környezetvédelmi birság</t>
  </si>
  <si>
    <t>3.3.</t>
  </si>
  <si>
    <t>Egyéb sajátos bevétel</t>
  </si>
  <si>
    <t>3.4.</t>
  </si>
  <si>
    <t>Közhatalmi bevételek összesen</t>
  </si>
  <si>
    <t>IV.</t>
  </si>
  <si>
    <t>Működési bevételek</t>
  </si>
  <si>
    <t>B4</t>
  </si>
  <si>
    <t>Intézményi működési bevételek</t>
  </si>
  <si>
    <t>Pénzügyi befektetések bevételei</t>
  </si>
  <si>
    <t>Egyéb tulajdonosi bevételek</t>
  </si>
  <si>
    <t>B404</t>
  </si>
  <si>
    <t>Működési bevételek összesen</t>
  </si>
  <si>
    <t>V.</t>
  </si>
  <si>
    <t>Felhalmozási bevételek</t>
  </si>
  <si>
    <t>B5</t>
  </si>
  <si>
    <t>Ingatlanok értékesítése</t>
  </si>
  <si>
    <t>B52</t>
  </si>
  <si>
    <t>Részesedések értékesítése</t>
  </si>
  <si>
    <t>B54</t>
  </si>
  <si>
    <t>Felhalmozási bevételek összesen</t>
  </si>
  <si>
    <t>VI.</t>
  </si>
  <si>
    <t>Működési célú átvett pénzeszközök</t>
  </si>
  <si>
    <t>B6</t>
  </si>
  <si>
    <t>B64</t>
  </si>
  <si>
    <t>Egyéb működési célú átvett pénzeszközök</t>
  </si>
  <si>
    <t>B65</t>
  </si>
  <si>
    <t>Működési célú átvett pénzeszközök összesen</t>
  </si>
  <si>
    <t>VII.</t>
  </si>
  <si>
    <t>Felhalmozási célú átvett pénzeszközök</t>
  </si>
  <si>
    <t>B7</t>
  </si>
  <si>
    <t>Felh.c.visszatérítendő tám,kölcs.visszatér.ÁHT-on kív.</t>
  </si>
  <si>
    <t>B74</t>
  </si>
  <si>
    <t>Kölcsönök visszatérülése</t>
  </si>
  <si>
    <t>Összesen</t>
  </si>
  <si>
    <t>Egyéb felhalmozási célú átvett pénzeszközök</t>
  </si>
  <si>
    <t>B75</t>
  </si>
  <si>
    <t>Felhalmozási célú átvett pénzeszköz</t>
  </si>
  <si>
    <t>Felhalmozási célú átvett pénzeszközök összesen</t>
  </si>
  <si>
    <t>Önkormányzat összesen</t>
  </si>
  <si>
    <t xml:space="preserve">Polgármesteri Hivatal </t>
  </si>
  <si>
    <t>Egyéb működési célú támogatások bevételei ÁHT-on belülről</t>
  </si>
  <si>
    <t>Felh.c.támogatások államháztatartáson belülről összesen</t>
  </si>
  <si>
    <t>Igazgatási szolgáltatási díjak</t>
  </si>
  <si>
    <t>Polgármesteri Hivatal összesen</t>
  </si>
  <si>
    <t>Szarvas Város Óvodái és Bölcsődéje</t>
  </si>
  <si>
    <t>Szarvas Város Óvodái és Bölcsődéje összesen</t>
  </si>
  <si>
    <t>4.</t>
  </si>
  <si>
    <t>Tessedik Sámuel Múzeum és Szárazmalom, Városi Könyvtár</t>
  </si>
  <si>
    <t>Tessedik S. Múzeum és Szárazm.,Városi Könyvtár össz.</t>
  </si>
  <si>
    <t>5.</t>
  </si>
  <si>
    <t>Szarvasi Család- és Gyermekjóléti Központ</t>
  </si>
  <si>
    <t>Szarvasi Család- és Gyermekjóléti Központ összesen</t>
  </si>
  <si>
    <t>1 melléklet a 4/2018.(II.23.) önkormányzati rendelethez</t>
  </si>
  <si>
    <t>1/a melléklet a 4/2018.(II.23.) önkormányzati rendelethez</t>
  </si>
  <si>
    <t>1/b melléklet a 4/2018.(II.23.) önkormányzati rendelethez</t>
  </si>
  <si>
    <t>1/c melléklet a 4/2018.(II.23.) önkormányzati rendelethez</t>
  </si>
  <si>
    <t>1/d melléklet a 4/2018.(II.23.) önkormányzati rendelethez</t>
  </si>
  <si>
    <t>1/e melléklet a 4/2018.(II.23.) önkormányzati rendelethez</t>
  </si>
  <si>
    <t>2 melléklet a 4/2018.(II.23.) önkormányzati rendelethez</t>
  </si>
  <si>
    <t>2/a melléklet a 4/2018.(II.23.) önkormányzati rendelethez</t>
  </si>
  <si>
    <t>2/b melléklet a 4/2018.(II.23.) önkormányzati rendelethez</t>
  </si>
  <si>
    <t>2/c melléklet a 4/2018.(II.23.) önkormányzati rendelethez</t>
  </si>
  <si>
    <t>2/d melléklet a 4/2018.(II.23.) önkormányzati rendelethez</t>
  </si>
  <si>
    <t>2/e melléklet a 4/2018.(II.23.) önkormányzati rendelethez</t>
  </si>
  <si>
    <t>3 melléklet a 4/2018.(II.23.) önkormányzati rendelethez</t>
  </si>
  <si>
    <t>4 melléklet a 4/2018.(II.23.) önkormányzati rendelethez</t>
  </si>
  <si>
    <t>5 melléklet a 4/2018.(II.23.) önkormányzati rendelethez</t>
  </si>
  <si>
    <t>6 melléklet a 4/2018.(II.23.) önkormányzati rendelethez</t>
  </si>
  <si>
    <t>7 melléklet a 4/2018.(II.23.) önkormányzati rendelethez</t>
  </si>
  <si>
    <t>9 melléklet a 4/2018.(II.23.) önkormányzati rendelethez</t>
  </si>
  <si>
    <t>10 melléklet a 4/2018.(II.23.) önkormányzati rendelethez</t>
  </si>
  <si>
    <t>11/a melléklet a 4/2018.(II.23.) önkormányzati rendelethez</t>
  </si>
  <si>
    <t>11/b melléklet a 4/2018. (II.23.) önkormányzati rendelethez</t>
  </si>
  <si>
    <t>13 melléklet a 4/2018.(II.23.) önkormányzati rendelethez</t>
  </si>
  <si>
    <t>12 melléklet a 4/2018.(II.23.) önkormányzati rendelethez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</si>
</sst>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mmm\ d/"/>
    <numFmt numFmtId="171" formatCode="#,##0\ _F_t"/>
    <numFmt numFmtId="172" formatCode="0.0"/>
    <numFmt numFmtId="173" formatCode="#,##0.0"/>
    <numFmt numFmtId="174" formatCode="#,##0\ [$€-1];[Red]\-#,##0\ [$€-1]"/>
    <numFmt numFmtId="175" formatCode="[$€-2]\ #,##0;[Red]\-[$€-2]\ #,##0"/>
    <numFmt numFmtId="176" formatCode="[$-40E]yyyy\.\ mmmm\ d\."/>
    <numFmt numFmtId="177" formatCode="#,##0_ ;[Red]\-#,##0\ "/>
    <numFmt numFmtId="178" formatCode="\+\ 0"/>
    <numFmt numFmtId="179" formatCode="\+\2.\2%"/>
    <numFmt numFmtId="180" formatCode="\+\ .\2%"/>
    <numFmt numFmtId="181" formatCode="0.0%"/>
    <numFmt numFmtId="182" formatCode="\+\ .\4%"/>
    <numFmt numFmtId="183" formatCode="\+\ .\7%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#,##0.000"/>
    <numFmt numFmtId="193" formatCode="#,##0_ ;\-#,##0\ "/>
    <numFmt numFmtId="194" formatCode="0_ ;\-0\ "/>
    <numFmt numFmtId="195" formatCode="yyyy\-mm\-dd;@"/>
    <numFmt numFmtId="196" formatCode="mmm/yyyy"/>
    <numFmt numFmtId="197" formatCode="m\.\ d\.;@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u val="single"/>
      <sz val="7.5"/>
      <color indexed="12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4" borderId="0" applyNumberFormat="0" applyBorder="0" applyAlignment="0" applyProtection="0"/>
    <xf numFmtId="0" fontId="17" fillId="28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9" borderId="0" applyNumberFormat="0" applyBorder="0" applyAlignment="0" applyProtection="0"/>
    <xf numFmtId="0" fontId="23" fillId="28" borderId="1" applyNumberFormat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8" fillId="0" borderId="0" xfId="62" applyFont="1">
      <alignment/>
      <protection/>
    </xf>
    <xf numFmtId="0" fontId="28" fillId="0" borderId="10" xfId="62" applyFont="1" applyBorder="1">
      <alignment/>
      <protection/>
    </xf>
    <xf numFmtId="0" fontId="27" fillId="0" borderId="10" xfId="62" applyFont="1" applyBorder="1">
      <alignment/>
      <protection/>
    </xf>
    <xf numFmtId="0" fontId="28" fillId="0" borderId="11" xfId="62" applyFont="1" applyBorder="1">
      <alignment/>
      <protection/>
    </xf>
    <xf numFmtId="0" fontId="28" fillId="0" borderId="12" xfId="62" applyFont="1" applyBorder="1">
      <alignment/>
      <protection/>
    </xf>
    <xf numFmtId="0" fontId="27" fillId="0" borderId="12" xfId="62" applyFont="1" applyBorder="1">
      <alignment/>
      <protection/>
    </xf>
    <xf numFmtId="0" fontId="28" fillId="0" borderId="13" xfId="62" applyFont="1" applyBorder="1">
      <alignment/>
      <protection/>
    </xf>
    <xf numFmtId="0" fontId="28" fillId="0" borderId="10" xfId="62" applyFont="1" applyBorder="1" applyAlignment="1">
      <alignment vertical="center"/>
      <protection/>
    </xf>
    <xf numFmtId="0" fontId="28" fillId="0" borderId="11" xfId="62" applyFont="1" applyBorder="1" applyAlignment="1">
      <alignment vertical="center"/>
      <protection/>
    </xf>
    <xf numFmtId="0" fontId="28" fillId="0" borderId="12" xfId="62" applyFont="1" applyBorder="1" applyAlignment="1">
      <alignment vertical="center"/>
      <protection/>
    </xf>
    <xf numFmtId="0" fontId="28" fillId="0" borderId="13" xfId="62" applyFont="1" applyBorder="1" applyAlignment="1">
      <alignment vertical="center"/>
      <protection/>
    </xf>
    <xf numFmtId="0" fontId="30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33" fillId="0" borderId="0" xfId="0" applyFont="1" applyBorder="1" applyAlignment="1">
      <alignment horizontal="right"/>
    </xf>
    <xf numFmtId="0" fontId="12" fillId="0" borderId="0" xfId="64" applyFont="1">
      <alignment/>
      <protection/>
    </xf>
    <xf numFmtId="0" fontId="25" fillId="0" borderId="0" xfId="64" applyFont="1" applyAlignment="1">
      <alignment horizontal="right"/>
      <protection/>
    </xf>
    <xf numFmtId="0" fontId="12" fillId="0" borderId="0" xfId="64" applyFont="1" applyAlignment="1">
      <alignment horizontal="right"/>
      <protection/>
    </xf>
    <xf numFmtId="0" fontId="26" fillId="0" borderId="12" xfId="64" applyFont="1" applyBorder="1" applyAlignment="1">
      <alignment horizontal="center" vertical="center" wrapText="1"/>
      <protection/>
    </xf>
    <xf numFmtId="0" fontId="12" fillId="0" borderId="12" xfId="64" applyFont="1" applyBorder="1" applyAlignment="1">
      <alignment horizontal="center" vertical="center" wrapText="1"/>
      <protection/>
    </xf>
    <xf numFmtId="0" fontId="12" fillId="0" borderId="12" xfId="64" applyFont="1" applyBorder="1" applyAlignment="1">
      <alignment horizontal="left" vertical="center" wrapText="1"/>
      <protection/>
    </xf>
    <xf numFmtId="0" fontId="12" fillId="0" borderId="12" xfId="64" applyFont="1" applyBorder="1">
      <alignment/>
      <protection/>
    </xf>
    <xf numFmtId="3" fontId="12" fillId="0" borderId="13" xfId="64" applyNumberFormat="1" applyFont="1" applyBorder="1" applyAlignment="1">
      <alignment horizontal="right" vertical="center"/>
      <protection/>
    </xf>
    <xf numFmtId="3" fontId="12" fillId="0" borderId="12" xfId="64" applyNumberFormat="1" applyFont="1" applyBorder="1" applyAlignment="1">
      <alignment horizontal="right" vertical="center"/>
      <protection/>
    </xf>
    <xf numFmtId="0" fontId="12" fillId="0" borderId="22" xfId="64" applyFont="1" applyBorder="1">
      <alignment/>
      <protection/>
    </xf>
    <xf numFmtId="0" fontId="26" fillId="0" borderId="23" xfId="64" applyFont="1" applyBorder="1">
      <alignment/>
      <protection/>
    </xf>
    <xf numFmtId="3" fontId="26" fillId="0" borderId="12" xfId="64" applyNumberFormat="1" applyFont="1" applyBorder="1">
      <alignment/>
      <protection/>
    </xf>
    <xf numFmtId="0" fontId="32" fillId="0" borderId="0" xfId="0" applyFont="1" applyBorder="1" applyAlignment="1">
      <alignment horizontal="right"/>
    </xf>
    <xf numFmtId="0" fontId="32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2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24" xfId="0" applyFont="1" applyBorder="1" applyAlignment="1">
      <alignment/>
    </xf>
    <xf numFmtId="3" fontId="32" fillId="0" borderId="24" xfId="0" applyNumberFormat="1" applyFont="1" applyBorder="1" applyAlignment="1">
      <alignment/>
    </xf>
    <xf numFmtId="0" fontId="32" fillId="0" borderId="24" xfId="0" applyFont="1" applyBorder="1" applyAlignment="1">
      <alignment horizontal="right"/>
    </xf>
    <xf numFmtId="0" fontId="32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Border="1" applyAlignment="1">
      <alignment horizontal="right"/>
    </xf>
    <xf numFmtId="0" fontId="27" fillId="0" borderId="24" xfId="0" applyFont="1" applyBorder="1" applyAlignment="1">
      <alignment/>
    </xf>
    <xf numFmtId="3" fontId="27" fillId="0" borderId="24" xfId="0" applyNumberFormat="1" applyFont="1" applyBorder="1" applyAlignment="1">
      <alignment/>
    </xf>
    <xf numFmtId="0" fontId="27" fillId="0" borderId="24" xfId="0" applyFont="1" applyBorder="1" applyAlignment="1">
      <alignment horizontal="right"/>
    </xf>
    <xf numFmtId="0" fontId="27" fillId="0" borderId="0" xfId="0" applyFont="1" applyAlignment="1">
      <alignment/>
    </xf>
    <xf numFmtId="0" fontId="33" fillId="0" borderId="24" xfId="0" applyFont="1" applyBorder="1" applyAlignment="1">
      <alignment/>
    </xf>
    <xf numFmtId="3" fontId="33" fillId="0" borderId="24" xfId="0" applyNumberFormat="1" applyFont="1" applyBorder="1" applyAlignment="1">
      <alignment/>
    </xf>
    <xf numFmtId="0" fontId="33" fillId="0" borderId="24" xfId="0" applyFont="1" applyBorder="1" applyAlignment="1">
      <alignment horizontal="right"/>
    </xf>
    <xf numFmtId="0" fontId="33" fillId="0" borderId="25" xfId="0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3" fillId="0" borderId="0" xfId="0" applyNumberFormat="1" applyFont="1" applyAlignment="1">
      <alignment/>
    </xf>
    <xf numFmtId="3" fontId="32" fillId="0" borderId="24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2" fillId="0" borderId="24" xfId="0" applyNumberFormat="1" applyFont="1" applyBorder="1" applyAlignment="1">
      <alignment horizontal="center" vertical="center" wrapText="1"/>
    </xf>
    <xf numFmtId="3" fontId="32" fillId="0" borderId="0" xfId="0" applyNumberFormat="1" applyFont="1" applyAlignment="1">
      <alignment horizontal="center" vertical="center" wrapText="1"/>
    </xf>
    <xf numFmtId="3" fontId="33" fillId="0" borderId="25" xfId="0" applyNumberFormat="1" applyFont="1" applyBorder="1" applyAlignment="1">
      <alignment/>
    </xf>
    <xf numFmtId="0" fontId="33" fillId="0" borderId="25" xfId="0" applyFont="1" applyBorder="1" applyAlignment="1">
      <alignment horizontal="right"/>
    </xf>
    <xf numFmtId="0" fontId="33" fillId="0" borderId="26" xfId="0" applyFont="1" applyBorder="1" applyAlignment="1">
      <alignment/>
    </xf>
    <xf numFmtId="3" fontId="33" fillId="0" borderId="26" xfId="0" applyNumberFormat="1" applyFont="1" applyBorder="1" applyAlignment="1">
      <alignment/>
    </xf>
    <xf numFmtId="0" fontId="33" fillId="0" borderId="26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32" fillId="0" borderId="25" xfId="0" applyFont="1" applyBorder="1" applyAlignment="1">
      <alignment/>
    </xf>
    <xf numFmtId="3" fontId="32" fillId="0" borderId="25" xfId="0" applyNumberFormat="1" applyFont="1" applyBorder="1" applyAlignment="1">
      <alignment/>
    </xf>
    <xf numFmtId="0" fontId="28" fillId="0" borderId="0" xfId="62" applyFont="1" applyBorder="1">
      <alignment/>
      <protection/>
    </xf>
    <xf numFmtId="0" fontId="28" fillId="0" borderId="27" xfId="62" applyFont="1" applyBorder="1">
      <alignment/>
      <protection/>
    </xf>
    <xf numFmtId="0" fontId="28" fillId="0" borderId="28" xfId="62" applyFont="1" applyBorder="1">
      <alignment/>
      <protection/>
    </xf>
    <xf numFmtId="0" fontId="28" fillId="0" borderId="29" xfId="62" applyFont="1" applyBorder="1">
      <alignment/>
      <protection/>
    </xf>
    <xf numFmtId="0" fontId="0" fillId="0" borderId="10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0" fillId="0" borderId="0" xfId="66" applyFont="1">
      <alignment/>
      <protection/>
    </xf>
    <xf numFmtId="0" fontId="30" fillId="0" borderId="0" xfId="66" applyFont="1" applyAlignment="1">
      <alignment horizontal="center"/>
      <protection/>
    </xf>
    <xf numFmtId="0" fontId="0" fillId="0" borderId="0" xfId="66" applyFont="1">
      <alignment/>
      <protection/>
    </xf>
    <xf numFmtId="0" fontId="30" fillId="0" borderId="10" xfId="66" applyFont="1" applyBorder="1" applyAlignment="1">
      <alignment horizontal="center" vertical="center" wrapText="1"/>
      <protection/>
    </xf>
    <xf numFmtId="0" fontId="0" fillId="0" borderId="0" xfId="66" applyFont="1" applyAlignment="1">
      <alignment vertical="center" wrapText="1"/>
      <protection/>
    </xf>
    <xf numFmtId="0" fontId="29" fillId="0" borderId="10" xfId="66" applyFont="1" applyBorder="1" applyAlignment="1">
      <alignment vertical="center" wrapText="1"/>
      <protection/>
    </xf>
    <xf numFmtId="0" fontId="0" fillId="0" borderId="0" xfId="66" applyFont="1">
      <alignment/>
      <protection/>
    </xf>
    <xf numFmtId="171" fontId="0" fillId="0" borderId="0" xfId="66" applyNumberFormat="1" applyFont="1">
      <alignment/>
      <protection/>
    </xf>
    <xf numFmtId="0" fontId="32" fillId="0" borderId="25" xfId="0" applyFont="1" applyBorder="1" applyAlignment="1">
      <alignment horizontal="right"/>
    </xf>
    <xf numFmtId="0" fontId="31" fillId="0" borderId="0" xfId="66" applyFont="1">
      <alignment/>
      <protection/>
    </xf>
    <xf numFmtId="0" fontId="31" fillId="0" borderId="0" xfId="66" applyFont="1" applyAlignment="1">
      <alignment vertical="center" wrapText="1"/>
      <protection/>
    </xf>
    <xf numFmtId="171" fontId="31" fillId="0" borderId="0" xfId="66" applyNumberFormat="1" applyFont="1">
      <alignment/>
      <protection/>
    </xf>
    <xf numFmtId="171" fontId="31" fillId="0" borderId="0" xfId="66" applyNumberFormat="1" applyFont="1" applyAlignment="1">
      <alignment horizontal="right"/>
      <protection/>
    </xf>
    <xf numFmtId="0" fontId="29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66" applyFont="1">
      <alignment/>
      <protection/>
    </xf>
    <xf numFmtId="3" fontId="29" fillId="0" borderId="10" xfId="66" applyNumberFormat="1" applyFont="1" applyBorder="1" applyAlignment="1">
      <alignment horizontal="center" vertical="center"/>
      <protection/>
    </xf>
    <xf numFmtId="0" fontId="28" fillId="0" borderId="31" xfId="62" applyFont="1" applyBorder="1">
      <alignment/>
      <protection/>
    </xf>
    <xf numFmtId="0" fontId="28" fillId="0" borderId="32" xfId="62" applyFont="1" applyBorder="1">
      <alignment/>
      <protection/>
    </xf>
    <xf numFmtId="0" fontId="2" fillId="0" borderId="19" xfId="0" applyFon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34" fillId="0" borderId="0" xfId="62" applyFont="1" applyBorder="1" applyAlignment="1">
      <alignment/>
      <protection/>
    </xf>
    <xf numFmtId="0" fontId="27" fillId="0" borderId="0" xfId="62" applyFont="1" applyBorder="1" applyAlignment="1">
      <alignment horizontal="center"/>
      <protection/>
    </xf>
    <xf numFmtId="0" fontId="28" fillId="0" borderId="33" xfId="62" applyFont="1" applyBorder="1" applyAlignment="1">
      <alignment horizontal="center" vertical="center" wrapText="1"/>
      <protection/>
    </xf>
    <xf numFmtId="0" fontId="28" fillId="0" borderId="34" xfId="62" applyFont="1" applyBorder="1" applyAlignment="1">
      <alignment horizontal="center" vertical="center" wrapText="1"/>
      <protection/>
    </xf>
    <xf numFmtId="0" fontId="27" fillId="0" borderId="0" xfId="62" applyFont="1">
      <alignment/>
      <protection/>
    </xf>
    <xf numFmtId="0" fontId="27" fillId="0" borderId="13" xfId="62" applyFont="1" applyBorder="1" applyAlignment="1">
      <alignment horizontal="center"/>
      <protection/>
    </xf>
    <xf numFmtId="0" fontId="27" fillId="0" borderId="35" xfId="62" applyFont="1" applyBorder="1" applyAlignment="1">
      <alignment horizontal="center"/>
      <protection/>
    </xf>
    <xf numFmtId="0" fontId="27" fillId="0" borderId="12" xfId="62" applyFont="1" applyBorder="1" applyAlignment="1">
      <alignment horizontal="right" vertical="center"/>
      <protection/>
    </xf>
    <xf numFmtId="0" fontId="27" fillId="0" borderId="28" xfId="62" applyFont="1" applyBorder="1" applyAlignment="1">
      <alignment horizontal="left" vertical="center" wrapText="1"/>
      <protection/>
    </xf>
    <xf numFmtId="0" fontId="27" fillId="0" borderId="11" xfId="62" applyFont="1" applyBorder="1">
      <alignment/>
      <protection/>
    </xf>
    <xf numFmtId="0" fontId="27" fillId="0" borderId="11" xfId="62" applyFont="1" applyBorder="1" applyAlignment="1">
      <alignment horizontal="right" vertical="center"/>
      <protection/>
    </xf>
    <xf numFmtId="0" fontId="28" fillId="0" borderId="28" xfId="62" applyFont="1" applyBorder="1" applyAlignment="1">
      <alignment horizontal="center" vertical="center" wrapText="1"/>
      <protection/>
    </xf>
    <xf numFmtId="0" fontId="28" fillId="0" borderId="12" xfId="62" applyFont="1" applyBorder="1" applyAlignment="1">
      <alignment horizontal="left" vertical="center" wrapText="1"/>
      <protection/>
    </xf>
    <xf numFmtId="0" fontId="28" fillId="0" borderId="13" xfId="62" applyFont="1" applyBorder="1" applyAlignment="1">
      <alignment horizontal="right" vertical="center" wrapText="1"/>
      <protection/>
    </xf>
    <xf numFmtId="0" fontId="0" fillId="0" borderId="35" xfId="0" applyFont="1" applyBorder="1" applyAlignment="1">
      <alignment/>
    </xf>
    <xf numFmtId="0" fontId="0" fillId="0" borderId="17" xfId="0" applyFont="1" applyBorder="1" applyAlignment="1">
      <alignment/>
    </xf>
    <xf numFmtId="0" fontId="27" fillId="0" borderId="23" xfId="62" applyFont="1" applyBorder="1">
      <alignment/>
      <protection/>
    </xf>
    <xf numFmtId="0" fontId="28" fillId="0" borderId="11" xfId="62" applyFont="1" applyBorder="1" applyAlignment="1">
      <alignment horizontal="left" vertical="center" wrapText="1"/>
      <protection/>
    </xf>
    <xf numFmtId="0" fontId="28" fillId="0" borderId="11" xfId="62" applyFont="1" applyBorder="1" applyAlignment="1">
      <alignment horizontal="right" vertical="center" wrapText="1"/>
      <protection/>
    </xf>
    <xf numFmtId="0" fontId="28" fillId="0" borderId="29" xfId="62" applyFont="1" applyBorder="1" applyAlignment="1">
      <alignment horizontal="center" vertical="center" wrapText="1"/>
      <protection/>
    </xf>
    <xf numFmtId="0" fontId="28" fillId="0" borderId="13" xfId="62" applyFont="1" applyBorder="1" applyAlignment="1">
      <alignment horizontal="left" vertical="center" wrapText="1"/>
      <protection/>
    </xf>
    <xf numFmtId="0" fontId="27" fillId="0" borderId="13" xfId="62" applyFont="1" applyBorder="1">
      <alignment/>
      <protection/>
    </xf>
    <xf numFmtId="0" fontId="27" fillId="0" borderId="13" xfId="62" applyFont="1" applyBorder="1" applyAlignment="1">
      <alignment horizontal="right" vertical="center"/>
      <protection/>
    </xf>
    <xf numFmtId="0" fontId="29" fillId="0" borderId="10" xfId="66" applyFont="1" applyBorder="1" applyAlignment="1">
      <alignment vertical="center" wrapText="1"/>
      <protection/>
    </xf>
    <xf numFmtId="3" fontId="29" fillId="0" borderId="10" xfId="66" applyNumberFormat="1" applyFont="1" applyBorder="1" applyAlignment="1">
      <alignment horizontal="center" vertical="center"/>
      <protection/>
    </xf>
    <xf numFmtId="171" fontId="29" fillId="0" borderId="10" xfId="66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3" fillId="0" borderId="0" xfId="0" applyNumberFormat="1" applyFont="1" applyFill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28" fillId="0" borderId="25" xfId="0" applyFont="1" applyBorder="1" applyAlignment="1">
      <alignment/>
    </xf>
    <xf numFmtId="0" fontId="28" fillId="0" borderId="0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 textRotation="90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right"/>
    </xf>
    <xf numFmtId="0" fontId="28" fillId="0" borderId="0" xfId="0" applyFont="1" applyAlignment="1">
      <alignment horizontal="center"/>
    </xf>
    <xf numFmtId="3" fontId="28" fillId="0" borderId="25" xfId="0" applyNumberFormat="1" applyFont="1" applyBorder="1" applyAlignment="1">
      <alignment/>
    </xf>
    <xf numFmtId="0" fontId="28" fillId="0" borderId="25" xfId="0" applyFont="1" applyBorder="1" applyAlignment="1">
      <alignment horizontal="right"/>
    </xf>
    <xf numFmtId="0" fontId="28" fillId="0" borderId="24" xfId="0" applyFont="1" applyBorder="1" applyAlignment="1">
      <alignment/>
    </xf>
    <xf numFmtId="3" fontId="28" fillId="0" borderId="24" xfId="0" applyNumberFormat="1" applyFont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3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24" xfId="0" applyFont="1" applyBorder="1" applyAlignment="1">
      <alignment horizontal="center" vertical="center" textRotation="90"/>
    </xf>
    <xf numFmtId="0" fontId="33" fillId="0" borderId="24" xfId="0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right"/>
    </xf>
    <xf numFmtId="3" fontId="33" fillId="0" borderId="0" xfId="0" applyNumberFormat="1" applyFont="1" applyAlignment="1">
      <alignment horizontal="right"/>
    </xf>
    <xf numFmtId="0" fontId="12" fillId="0" borderId="0" xfId="65" applyFont="1">
      <alignment/>
      <protection/>
    </xf>
    <xf numFmtId="0" fontId="25" fillId="0" borderId="0" xfId="65" applyFont="1" applyAlignment="1">
      <alignment/>
      <protection/>
    </xf>
    <xf numFmtId="0" fontId="26" fillId="0" borderId="0" xfId="65" applyFont="1">
      <alignment/>
      <protection/>
    </xf>
    <xf numFmtId="0" fontId="25" fillId="0" borderId="0" xfId="65" applyFont="1" applyAlignment="1">
      <alignment horizontal="right"/>
      <protection/>
    </xf>
    <xf numFmtId="0" fontId="26" fillId="0" borderId="0" xfId="65" applyFont="1" applyAlignment="1">
      <alignment/>
      <protection/>
    </xf>
    <xf numFmtId="0" fontId="34" fillId="0" borderId="0" xfId="65" applyFont="1" applyAlignment="1">
      <alignment horizontal="center" vertical="top"/>
      <protection/>
    </xf>
    <xf numFmtId="0" fontId="34" fillId="0" borderId="0" xfId="65" applyFont="1" applyAlignment="1">
      <alignment vertical="top"/>
      <protection/>
    </xf>
    <xf numFmtId="0" fontId="12" fillId="0" borderId="0" xfId="65" applyFont="1" applyAlignment="1">
      <alignment vertical="top"/>
      <protection/>
    </xf>
    <xf numFmtId="0" fontId="26" fillId="0" borderId="0" xfId="65" applyFont="1" applyBorder="1" applyAlignment="1">
      <alignment vertical="top"/>
      <protection/>
    </xf>
    <xf numFmtId="0" fontId="26" fillId="0" borderId="0" xfId="65" applyFont="1" applyBorder="1" applyAlignment="1">
      <alignment horizontal="right" vertical="top"/>
      <protection/>
    </xf>
    <xf numFmtId="0" fontId="12" fillId="0" borderId="22" xfId="65" applyFont="1" applyBorder="1">
      <alignment/>
      <protection/>
    </xf>
    <xf numFmtId="0" fontId="12" fillId="0" borderId="23" xfId="65" applyFont="1" applyBorder="1">
      <alignment/>
      <protection/>
    </xf>
    <xf numFmtId="0" fontId="26" fillId="0" borderId="12" xfId="65" applyFont="1" applyBorder="1" applyAlignment="1">
      <alignment horizontal="center" vertical="center" wrapText="1"/>
      <protection/>
    </xf>
    <xf numFmtId="0" fontId="26" fillId="0" borderId="22" xfId="65" applyFont="1" applyBorder="1" applyAlignment="1">
      <alignment horizontal="center" vertical="top" wrapText="1"/>
      <protection/>
    </xf>
    <xf numFmtId="0" fontId="26" fillId="0" borderId="23" xfId="65" applyFont="1" applyBorder="1" applyAlignment="1">
      <alignment horizontal="center" vertical="top" wrapText="1"/>
      <protection/>
    </xf>
    <xf numFmtId="0" fontId="12" fillId="0" borderId="12" xfId="65" applyFont="1" applyBorder="1" applyAlignment="1">
      <alignment horizontal="center" vertical="center" wrapText="1"/>
      <protection/>
    </xf>
    <xf numFmtId="0" fontId="24" fillId="0" borderId="12" xfId="65" applyFont="1" applyBorder="1" applyAlignment="1">
      <alignment horizontal="center" vertical="center" wrapText="1"/>
      <protection/>
    </xf>
    <xf numFmtId="0" fontId="12" fillId="30" borderId="22" xfId="65" applyFont="1" applyFill="1" applyBorder="1" applyAlignment="1">
      <alignment vertical="top"/>
      <protection/>
    </xf>
    <xf numFmtId="0" fontId="12" fillId="30" borderId="23" xfId="65" applyFont="1" applyFill="1" applyBorder="1" applyAlignment="1">
      <alignment vertical="top" wrapText="1"/>
      <protection/>
    </xf>
    <xf numFmtId="3" fontId="12" fillId="30" borderId="12" xfId="65" applyNumberFormat="1" applyFont="1" applyFill="1" applyBorder="1" applyAlignment="1">
      <alignment vertical="center" wrapText="1"/>
      <protection/>
    </xf>
    <xf numFmtId="3" fontId="12" fillId="0" borderId="12" xfId="65" applyNumberFormat="1" applyFont="1" applyBorder="1" applyAlignment="1">
      <alignment vertical="center" wrapText="1"/>
      <protection/>
    </xf>
    <xf numFmtId="0" fontId="26" fillId="0" borderId="22" xfId="65" applyFont="1" applyBorder="1" applyAlignment="1">
      <alignment vertical="top" wrapText="1"/>
      <protection/>
    </xf>
    <xf numFmtId="0" fontId="26" fillId="0" borderId="23" xfId="65" applyFont="1" applyBorder="1" applyAlignment="1">
      <alignment vertical="top" wrapText="1"/>
      <protection/>
    </xf>
    <xf numFmtId="3" fontId="26" fillId="0" borderId="12" xfId="65" applyNumberFormat="1" applyFont="1" applyBorder="1" applyAlignment="1">
      <alignment vertical="center" wrapText="1"/>
      <protection/>
    </xf>
    <xf numFmtId="3" fontId="26" fillId="0" borderId="12" xfId="65" applyNumberFormat="1" applyFont="1" applyBorder="1" applyAlignment="1">
      <alignment vertical="center"/>
      <protection/>
    </xf>
    <xf numFmtId="3" fontId="26" fillId="0" borderId="12" xfId="65" applyNumberFormat="1" applyFont="1" applyBorder="1" applyAlignment="1">
      <alignment horizontal="right" vertical="center"/>
      <protection/>
    </xf>
    <xf numFmtId="3" fontId="26" fillId="0" borderId="0" xfId="65" applyNumberFormat="1" applyFont="1" applyBorder="1" applyAlignment="1">
      <alignment vertical="center"/>
      <protection/>
    </xf>
    <xf numFmtId="0" fontId="26" fillId="0" borderId="0" xfId="65" applyFont="1" applyFill="1" applyBorder="1" applyAlignment="1">
      <alignment vertical="center" wrapText="1"/>
      <protection/>
    </xf>
    <xf numFmtId="3" fontId="26" fillId="0" borderId="0" xfId="65" applyNumberFormat="1" applyFont="1" applyBorder="1" applyAlignment="1">
      <alignment vertical="center" wrapText="1"/>
      <protection/>
    </xf>
    <xf numFmtId="3" fontId="26" fillId="0" borderId="0" xfId="65" applyNumberFormat="1" applyFont="1" applyBorder="1" applyAlignment="1">
      <alignment horizontal="center" vertical="center"/>
      <protection/>
    </xf>
    <xf numFmtId="0" fontId="12" fillId="0" borderId="0" xfId="65" applyFont="1" applyFill="1" applyBorder="1" applyAlignment="1">
      <alignment horizontal="left" vertical="center" wrapText="1"/>
      <protection/>
    </xf>
    <xf numFmtId="3" fontId="12" fillId="0" borderId="0" xfId="65" applyNumberFormat="1" applyFont="1" applyBorder="1" applyAlignment="1">
      <alignment horizontal="center" vertical="center"/>
      <protection/>
    </xf>
    <xf numFmtId="0" fontId="26" fillId="0" borderId="0" xfId="65" applyFont="1" applyBorder="1" applyAlignment="1">
      <alignment horizontal="center"/>
      <protection/>
    </xf>
    <xf numFmtId="0" fontId="12" fillId="0" borderId="0" xfId="65" applyFont="1" applyAlignment="1">
      <alignment/>
      <protection/>
    </xf>
    <xf numFmtId="0" fontId="26" fillId="0" borderId="36" xfId="65" applyFont="1" applyBorder="1" applyAlignment="1">
      <alignment horizontal="center"/>
      <protection/>
    </xf>
    <xf numFmtId="0" fontId="26" fillId="0" borderId="36" xfId="65" applyFont="1" applyBorder="1" applyAlignment="1">
      <alignment horizontal="right"/>
      <protection/>
    </xf>
    <xf numFmtId="0" fontId="26" fillId="0" borderId="35" xfId="67" applyFont="1" applyBorder="1" applyAlignment="1">
      <alignment/>
      <protection/>
    </xf>
    <xf numFmtId="0" fontId="26" fillId="0" borderId="37" xfId="67" applyFont="1" applyBorder="1" applyAlignment="1">
      <alignment/>
      <protection/>
    </xf>
    <xf numFmtId="0" fontId="26" fillId="0" borderId="13" xfId="67" applyFont="1" applyBorder="1" applyAlignment="1">
      <alignment horizontal="right"/>
      <protection/>
    </xf>
    <xf numFmtId="0" fontId="26" fillId="0" borderId="32" xfId="67" applyFont="1" applyFill="1" applyBorder="1" applyAlignment="1">
      <alignment horizontal="right"/>
      <protection/>
    </xf>
    <xf numFmtId="0" fontId="26" fillId="0" borderId="13" xfId="67" applyFont="1" applyFill="1" applyBorder="1" applyAlignment="1">
      <alignment/>
      <protection/>
    </xf>
    <xf numFmtId="0" fontId="12" fillId="0" borderId="0" xfId="67" applyFont="1">
      <alignment/>
      <protection/>
    </xf>
    <xf numFmtId="0" fontId="12" fillId="0" borderId="0" xfId="67" applyFont="1" applyBorder="1">
      <alignment/>
      <protection/>
    </xf>
    <xf numFmtId="0" fontId="26" fillId="0" borderId="0" xfId="67" applyFont="1" applyFill="1" applyBorder="1" applyAlignment="1">
      <alignment/>
      <protection/>
    </xf>
    <xf numFmtId="0" fontId="12" fillId="0" borderId="10" xfId="65" applyFont="1" applyFill="1" applyBorder="1">
      <alignment/>
      <protection/>
    </xf>
    <xf numFmtId="0" fontId="12" fillId="0" borderId="10" xfId="65" applyFont="1" applyBorder="1">
      <alignment/>
      <protection/>
    </xf>
    <xf numFmtId="3" fontId="12" fillId="0" borderId="10" xfId="65" applyNumberFormat="1" applyFont="1" applyBorder="1">
      <alignment/>
      <protection/>
    </xf>
    <xf numFmtId="3" fontId="12" fillId="0" borderId="10" xfId="65" applyNumberFormat="1" applyFont="1" applyBorder="1" applyAlignment="1">
      <alignment horizontal="center"/>
      <protection/>
    </xf>
    <xf numFmtId="0" fontId="12" fillId="0" borderId="0" xfId="65" applyFont="1" applyBorder="1">
      <alignment/>
      <protection/>
    </xf>
    <xf numFmtId="3" fontId="12" fillId="0" borderId="0" xfId="65" applyNumberFormat="1" applyFont="1" applyBorder="1" applyAlignment="1">
      <alignment horizontal="center"/>
      <protection/>
    </xf>
    <xf numFmtId="0" fontId="12" fillId="0" borderId="0" xfId="65" applyFont="1" applyAlignment="1">
      <alignment horizontal="center"/>
      <protection/>
    </xf>
    <xf numFmtId="3" fontId="12" fillId="0" borderId="0" xfId="65" applyNumberFormat="1" applyFont="1" applyBorder="1">
      <alignment/>
      <protection/>
    </xf>
    <xf numFmtId="3" fontId="12" fillId="0" borderId="0" xfId="65" applyNumberFormat="1" applyFont="1" applyBorder="1" applyAlignment="1">
      <alignment/>
      <protection/>
    </xf>
    <xf numFmtId="0" fontId="12" fillId="0" borderId="0" xfId="65" applyFont="1" applyFill="1" applyBorder="1">
      <alignment/>
      <protection/>
    </xf>
    <xf numFmtId="0" fontId="26" fillId="0" borderId="0" xfId="65" applyFont="1" applyAlignment="1">
      <alignment horizontal="right"/>
      <protection/>
    </xf>
    <xf numFmtId="0" fontId="29" fillId="0" borderId="38" xfId="0" applyFont="1" applyBorder="1" applyAlignment="1">
      <alignment horizontal="center" wrapText="1"/>
    </xf>
    <xf numFmtId="0" fontId="29" fillId="0" borderId="39" xfId="0" applyFont="1" applyBorder="1" applyAlignment="1">
      <alignment wrapText="1"/>
    </xf>
    <xf numFmtId="0" fontId="0" fillId="0" borderId="0" xfId="65" applyFont="1">
      <alignment/>
      <protection/>
    </xf>
    <xf numFmtId="0" fontId="29" fillId="0" borderId="40" xfId="0" applyFont="1" applyBorder="1" applyAlignment="1">
      <alignment horizontal="center" wrapText="1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0" fillId="0" borderId="0" xfId="65" applyFont="1" applyBorder="1">
      <alignment/>
      <protection/>
    </xf>
    <xf numFmtId="0" fontId="30" fillId="31" borderId="43" xfId="0" applyFont="1" applyFill="1" applyBorder="1" applyAlignment="1">
      <alignment horizontal="center"/>
    </xf>
    <xf numFmtId="0" fontId="30" fillId="31" borderId="41" xfId="0" applyFont="1" applyFill="1" applyBorder="1" applyAlignment="1">
      <alignment horizontal="center"/>
    </xf>
    <xf numFmtId="0" fontId="29" fillId="0" borderId="43" xfId="0" applyFont="1" applyBorder="1" applyAlignment="1">
      <alignment horizontal="center"/>
    </xf>
    <xf numFmtId="3" fontId="29" fillId="0" borderId="41" xfId="0" applyNumberFormat="1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3" fontId="29" fillId="0" borderId="45" xfId="0" applyNumberFormat="1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30" fillId="31" borderId="42" xfId="0" applyFont="1" applyFill="1" applyBorder="1" applyAlignment="1">
      <alignment horizontal="center"/>
    </xf>
    <xf numFmtId="3" fontId="30" fillId="31" borderId="46" xfId="0" applyNumberFormat="1" applyFont="1" applyFill="1" applyBorder="1" applyAlignment="1">
      <alignment horizontal="center"/>
    </xf>
    <xf numFmtId="3" fontId="30" fillId="31" borderId="41" xfId="0" applyNumberFormat="1" applyFont="1" applyFill="1" applyBorder="1" applyAlignment="1">
      <alignment horizontal="center"/>
    </xf>
    <xf numFmtId="0" fontId="29" fillId="31" borderId="43" xfId="0" applyFont="1" applyFill="1" applyBorder="1" applyAlignment="1">
      <alignment horizontal="center" vertical="center"/>
    </xf>
    <xf numFmtId="3" fontId="30" fillId="31" borderId="46" xfId="0" applyNumberFormat="1" applyFont="1" applyFill="1" applyBorder="1" applyAlignment="1">
      <alignment horizontal="center" vertical="center"/>
    </xf>
    <xf numFmtId="0" fontId="0" fillId="0" borderId="0" xfId="65" applyFont="1" applyAlignment="1">
      <alignment vertical="center"/>
      <protection/>
    </xf>
    <xf numFmtId="0" fontId="29" fillId="31" borderId="4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2" fillId="0" borderId="24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right"/>
    </xf>
    <xf numFmtId="0" fontId="2" fillId="0" borderId="25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47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8" xfId="0" applyFont="1" applyBorder="1" applyAlignment="1">
      <alignment/>
    </xf>
    <xf numFmtId="3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0" fillId="0" borderId="48" xfId="0" applyFont="1" applyBorder="1" applyAlignment="1">
      <alignment/>
    </xf>
    <xf numFmtId="0" fontId="32" fillId="0" borderId="0" xfId="62" applyFont="1" applyBorder="1" applyAlignment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/>
    </xf>
    <xf numFmtId="3" fontId="0" fillId="0" borderId="30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2" fillId="0" borderId="56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52" xfId="0" applyFon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2" xfId="0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52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5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3" fillId="0" borderId="0" xfId="0" applyFont="1" applyAlignment="1">
      <alignment/>
    </xf>
    <xf numFmtId="0" fontId="2" fillId="0" borderId="57" xfId="0" applyFont="1" applyBorder="1" applyAlignment="1">
      <alignment/>
    </xf>
    <xf numFmtId="0" fontId="12" fillId="0" borderId="10" xfId="63" applyFont="1" applyBorder="1">
      <alignment/>
      <protection/>
    </xf>
    <xf numFmtId="3" fontId="12" fillId="0" borderId="10" xfId="63" applyNumberFormat="1" applyFont="1" applyBorder="1">
      <alignment/>
      <protection/>
    </xf>
    <xf numFmtId="3" fontId="26" fillId="0" borderId="10" xfId="63" applyNumberFormat="1" applyFont="1" applyBorder="1">
      <alignment/>
      <protection/>
    </xf>
    <xf numFmtId="0" fontId="12" fillId="0" borderId="0" xfId="63" applyFont="1">
      <alignment/>
      <protection/>
    </xf>
    <xf numFmtId="3" fontId="12" fillId="0" borderId="0" xfId="63" applyNumberFormat="1" applyFont="1">
      <alignment/>
      <protection/>
    </xf>
    <xf numFmtId="0" fontId="26" fillId="0" borderId="0" xfId="63" applyFont="1">
      <alignment/>
      <protection/>
    </xf>
    <xf numFmtId="0" fontId="12" fillId="0" borderId="10" xfId="63" applyFont="1" applyBorder="1" applyAlignment="1">
      <alignment horizontal="center"/>
      <protection/>
    </xf>
    <xf numFmtId="3" fontId="12" fillId="0" borderId="10" xfId="63" applyNumberFormat="1" applyFont="1" applyBorder="1" applyAlignment="1">
      <alignment horizontal="center"/>
      <protection/>
    </xf>
    <xf numFmtId="0" fontId="26" fillId="0" borderId="10" xfId="63" applyFont="1" applyBorder="1" applyAlignment="1">
      <alignment horizontal="center"/>
      <protection/>
    </xf>
    <xf numFmtId="0" fontId="26" fillId="0" borderId="10" xfId="63" applyFont="1" applyBorder="1">
      <alignment/>
      <protection/>
    </xf>
    <xf numFmtId="3" fontId="12" fillId="0" borderId="52" xfId="63" applyNumberFormat="1" applyFont="1" applyFill="1" applyBorder="1">
      <alignment/>
      <protection/>
    </xf>
    <xf numFmtId="0" fontId="27" fillId="0" borderId="24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0" fontId="27" fillId="0" borderId="26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2" fillId="0" borderId="25" xfId="0" applyFont="1" applyBorder="1" applyAlignment="1">
      <alignment horizontal="right"/>
    </xf>
    <xf numFmtId="0" fontId="32" fillId="0" borderId="25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2" fillId="0" borderId="24" xfId="0" applyFont="1" applyBorder="1" applyAlignment="1">
      <alignment horizontal="center" vertical="center" wrapText="1"/>
    </xf>
    <xf numFmtId="3" fontId="28" fillId="0" borderId="58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33" fillId="0" borderId="0" xfId="0" applyFont="1" applyBorder="1" applyAlignment="1">
      <alignment/>
    </xf>
    <xf numFmtId="3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 vertical="center" wrapText="1"/>
    </xf>
    <xf numFmtId="0" fontId="30" fillId="31" borderId="53" xfId="0" applyFont="1" applyFill="1" applyBorder="1" applyAlignment="1">
      <alignment horizontal="left" wrapText="1"/>
    </xf>
    <xf numFmtId="0" fontId="30" fillId="31" borderId="59" xfId="0" applyFont="1" applyFill="1" applyBorder="1" applyAlignment="1">
      <alignment horizontal="left" wrapText="1"/>
    </xf>
    <xf numFmtId="0" fontId="30" fillId="31" borderId="46" xfId="0" applyFont="1" applyFill="1" applyBorder="1" applyAlignment="1">
      <alignment horizontal="left" wrapText="1"/>
    </xf>
    <xf numFmtId="0" fontId="29" fillId="0" borderId="53" xfId="0" applyFont="1" applyBorder="1" applyAlignment="1">
      <alignment horizontal="left" wrapText="1"/>
    </xf>
    <xf numFmtId="0" fontId="29" fillId="0" borderId="59" xfId="0" applyFont="1" applyBorder="1" applyAlignment="1">
      <alignment horizontal="left" wrapText="1"/>
    </xf>
    <xf numFmtId="0" fontId="29" fillId="0" borderId="46" xfId="0" applyFont="1" applyBorder="1" applyAlignment="1">
      <alignment horizontal="left" wrapText="1"/>
    </xf>
    <xf numFmtId="0" fontId="29" fillId="0" borderId="60" xfId="0" applyFont="1" applyBorder="1" applyAlignment="1">
      <alignment horizontal="left" wrapText="1"/>
    </xf>
    <xf numFmtId="0" fontId="29" fillId="0" borderId="61" xfId="0" applyFont="1" applyBorder="1" applyAlignment="1">
      <alignment horizontal="left" wrapText="1"/>
    </xf>
    <xf numFmtId="0" fontId="29" fillId="0" borderId="38" xfId="0" applyFont="1" applyBorder="1" applyAlignment="1">
      <alignment horizontal="left" wrapText="1"/>
    </xf>
    <xf numFmtId="0" fontId="30" fillId="31" borderId="53" xfId="0" applyFont="1" applyFill="1" applyBorder="1" applyAlignment="1">
      <alignment horizontal="left" vertical="center" wrapText="1"/>
    </xf>
    <xf numFmtId="0" fontId="30" fillId="31" borderId="59" xfId="0" applyFont="1" applyFill="1" applyBorder="1" applyAlignment="1">
      <alignment horizontal="left" vertical="center" wrapText="1"/>
    </xf>
    <xf numFmtId="0" fontId="30" fillId="31" borderId="46" xfId="0" applyFont="1" applyFill="1" applyBorder="1" applyAlignment="1">
      <alignment horizontal="left" vertical="center" wrapText="1"/>
    </xf>
    <xf numFmtId="0" fontId="30" fillId="31" borderId="62" xfId="0" applyFont="1" applyFill="1" applyBorder="1" applyAlignment="1">
      <alignment horizontal="center"/>
    </xf>
    <xf numFmtId="0" fontId="30" fillId="31" borderId="63" xfId="0" applyFont="1" applyFill="1" applyBorder="1" applyAlignment="1">
      <alignment horizontal="center"/>
    </xf>
    <xf numFmtId="0" fontId="30" fillId="31" borderId="64" xfId="0" applyFont="1" applyFill="1" applyBorder="1" applyAlignment="1">
      <alignment horizontal="center"/>
    </xf>
    <xf numFmtId="0" fontId="26" fillId="0" borderId="12" xfId="65" applyFont="1" applyBorder="1" applyAlignment="1">
      <alignment horizontal="center" vertical="top" wrapText="1"/>
      <protection/>
    </xf>
    <xf numFmtId="0" fontId="26" fillId="0" borderId="0" xfId="65" applyFont="1" applyFill="1" applyBorder="1" applyAlignment="1">
      <alignment horizontal="left" vertical="center" wrapText="1"/>
      <protection/>
    </xf>
    <xf numFmtId="0" fontId="12" fillId="0" borderId="12" xfId="65" applyFont="1" applyFill="1" applyBorder="1" applyAlignment="1">
      <alignment horizontal="left" vertical="center" wrapText="1"/>
      <protection/>
    </xf>
    <xf numFmtId="3" fontId="12" fillId="0" borderId="12" xfId="65" applyNumberFormat="1" applyFont="1" applyBorder="1" applyAlignment="1">
      <alignment horizontal="center" vertical="center"/>
      <protection/>
    </xf>
    <xf numFmtId="0" fontId="26" fillId="0" borderId="12" xfId="65" applyFont="1" applyBorder="1" applyAlignment="1">
      <alignment horizontal="center" vertical="center" wrapText="1"/>
      <protection/>
    </xf>
    <xf numFmtId="0" fontId="26" fillId="0" borderId="12" xfId="65" applyFont="1" applyFill="1" applyBorder="1" applyAlignment="1">
      <alignment horizontal="left" vertical="center" wrapText="1"/>
      <protection/>
    </xf>
    <xf numFmtId="0" fontId="29" fillId="0" borderId="53" xfId="0" applyFont="1" applyBorder="1" applyAlignment="1">
      <alignment horizontal="center" wrapText="1"/>
    </xf>
    <xf numFmtId="0" fontId="29" fillId="0" borderId="59" xfId="0" applyFont="1" applyBorder="1" applyAlignment="1">
      <alignment horizontal="center" wrapText="1"/>
    </xf>
    <xf numFmtId="0" fontId="26" fillId="0" borderId="0" xfId="65" applyFont="1" applyBorder="1" applyAlignment="1">
      <alignment horizontal="center"/>
      <protection/>
    </xf>
    <xf numFmtId="0" fontId="25" fillId="0" borderId="0" xfId="65" applyFont="1" applyBorder="1" applyAlignment="1">
      <alignment horizontal="right"/>
      <protection/>
    </xf>
    <xf numFmtId="0" fontId="34" fillId="0" borderId="0" xfId="65" applyFont="1" applyBorder="1" applyAlignment="1">
      <alignment horizontal="center" vertical="top"/>
      <protection/>
    </xf>
    <xf numFmtId="0" fontId="27" fillId="0" borderId="0" xfId="65" applyFont="1" applyBorder="1" applyAlignment="1">
      <alignment horizontal="center" vertical="top"/>
      <protection/>
    </xf>
    <xf numFmtId="0" fontId="26" fillId="0" borderId="0" xfId="65" applyFont="1" applyBorder="1" applyAlignment="1">
      <alignment horizontal="center" vertical="top"/>
      <protection/>
    </xf>
    <xf numFmtId="0" fontId="29" fillId="0" borderId="65" xfId="0" applyFont="1" applyBorder="1" applyAlignment="1">
      <alignment horizontal="center"/>
    </xf>
    <xf numFmtId="0" fontId="29" fillId="0" borderId="66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34" fillId="0" borderId="0" xfId="62" applyFont="1" applyBorder="1" applyAlignment="1">
      <alignment horizontal="right"/>
      <protection/>
    </xf>
    <xf numFmtId="0" fontId="27" fillId="0" borderId="11" xfId="62" applyFont="1" applyBorder="1" applyAlignment="1">
      <alignment horizontal="left"/>
      <protection/>
    </xf>
    <xf numFmtId="0" fontId="27" fillId="0" borderId="12" xfId="62" applyFont="1" applyBorder="1" applyAlignment="1">
      <alignment horizontal="left" vertical="center" wrapText="1"/>
      <protection/>
    </xf>
    <xf numFmtId="0" fontId="27" fillId="0" borderId="12" xfId="62" applyFont="1" applyBorder="1" applyAlignment="1">
      <alignment horizontal="left" vertical="center"/>
      <protection/>
    </xf>
    <xf numFmtId="0" fontId="27" fillId="0" borderId="13" xfId="62" applyFont="1" applyBorder="1" applyAlignment="1">
      <alignment horizontal="center" vertical="center" wrapText="1"/>
      <protection/>
    </xf>
    <xf numFmtId="0" fontId="28" fillId="0" borderId="23" xfId="62" applyFont="1" applyBorder="1" applyAlignment="1">
      <alignment horizontal="center" vertical="center"/>
      <protection/>
    </xf>
    <xf numFmtId="0" fontId="27" fillId="0" borderId="22" xfId="62" applyFont="1" applyBorder="1" applyAlignment="1">
      <alignment horizontal="center"/>
      <protection/>
    </xf>
    <xf numFmtId="0" fontId="27" fillId="0" borderId="13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horizontal="center"/>
      <protection/>
    </xf>
    <xf numFmtId="0" fontId="27" fillId="0" borderId="33" xfId="62" applyFont="1" applyBorder="1" applyAlignment="1">
      <alignment horizontal="center" vertical="center" wrapText="1"/>
      <protection/>
    </xf>
    <xf numFmtId="0" fontId="27" fillId="0" borderId="22" xfId="62" applyFont="1" applyBorder="1" applyAlignment="1">
      <alignment horizontal="center" vertical="center" wrapText="1"/>
      <protection/>
    </xf>
    <xf numFmtId="0" fontId="27" fillId="0" borderId="23" xfId="62" applyFont="1" applyBorder="1" applyAlignment="1">
      <alignment horizontal="center" vertical="center"/>
      <protection/>
    </xf>
    <xf numFmtId="0" fontId="27" fillId="0" borderId="36" xfId="62" applyFont="1" applyBorder="1" applyAlignment="1">
      <alignment horizontal="center"/>
      <protection/>
    </xf>
    <xf numFmtId="0" fontId="25" fillId="0" borderId="0" xfId="63" applyFont="1" applyAlignment="1">
      <alignment horizontal="center"/>
      <protection/>
    </xf>
    <xf numFmtId="0" fontId="25" fillId="0" borderId="0" xfId="63" applyFont="1" applyAlignment="1">
      <alignment horizontal="right"/>
      <protection/>
    </xf>
    <xf numFmtId="0" fontId="26" fillId="0" borderId="25" xfId="63" applyFont="1" applyBorder="1" applyAlignment="1">
      <alignment horizontal="right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2" fillId="0" borderId="0" xfId="62" applyFont="1" applyBorder="1" applyAlignment="1">
      <alignment horizontal="center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/>
    </xf>
    <xf numFmtId="0" fontId="29" fillId="0" borderId="19" xfId="66" applyFont="1" applyBorder="1" applyAlignment="1">
      <alignment horizontal="center" vertical="center" wrapText="1"/>
      <protection/>
    </xf>
    <xf numFmtId="0" fontId="29" fillId="0" borderId="57" xfId="66" applyFont="1" applyBorder="1" applyAlignment="1">
      <alignment horizontal="center" vertical="center" wrapText="1"/>
      <protection/>
    </xf>
    <xf numFmtId="0" fontId="30" fillId="0" borderId="0" xfId="66" applyFont="1" applyAlignment="1">
      <alignment horizontal="center"/>
      <protection/>
    </xf>
    <xf numFmtId="0" fontId="3" fillId="0" borderId="0" xfId="66" applyFont="1" applyAlignment="1">
      <alignment horizontal="right"/>
      <protection/>
    </xf>
    <xf numFmtId="0" fontId="30" fillId="0" borderId="25" xfId="66" applyFont="1" applyBorder="1" applyAlignment="1">
      <alignment horizontal="right"/>
      <protection/>
    </xf>
    <xf numFmtId="0" fontId="27" fillId="0" borderId="0" xfId="64" applyFont="1" applyBorder="1" applyAlignment="1">
      <alignment horizontal="center"/>
      <protection/>
    </xf>
    <xf numFmtId="0" fontId="12" fillId="0" borderId="13" xfId="64" applyFont="1" applyBorder="1" applyAlignment="1">
      <alignment horizontal="left" vertical="center" wrapText="1"/>
      <protection/>
    </xf>
    <xf numFmtId="0" fontId="12" fillId="0" borderId="71" xfId="64" applyFont="1" applyBorder="1" applyAlignment="1">
      <alignment horizontal="left" vertical="center" wrapText="1"/>
      <protection/>
    </xf>
    <xf numFmtId="0" fontId="12" fillId="0" borderId="11" xfId="64" applyFont="1" applyBorder="1" applyAlignment="1">
      <alignment horizontal="left" vertical="center" wrapText="1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Normál_2012 évi kv. II. forduló" xfId="62"/>
    <cellStyle name="Normál_2012 évi kv. II. forduló_2014 évi II. forduló" xfId="63"/>
    <cellStyle name="Normál_2012 évi kv. II. forduló_2015. évi II. forduló" xfId="64"/>
    <cellStyle name="Normál_2013 hitel tábla" xfId="65"/>
    <cellStyle name="Normál_EU támogatással megval. proj.2015. évben" xfId="66"/>
    <cellStyle name="Normál_RENDELET TÁBLA 2014. IV. névi rend.módosítás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view="pageBreakPreview" zoomScale="75" zoomScaleSheetLayoutView="75" zoomScalePageLayoutView="0" workbookViewId="0" topLeftCell="A1">
      <pane xSplit="12" ySplit="10" topLeftCell="M191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N2" sqref="N2:R2"/>
    </sheetView>
  </sheetViews>
  <sheetFormatPr defaultColWidth="9.140625" defaultRowHeight="12.75"/>
  <cols>
    <col min="1" max="1" width="3.140625" style="69" customWidth="1"/>
    <col min="2" max="2" width="3.421875" style="69" customWidth="1"/>
    <col min="3" max="3" width="3.28125" style="69" customWidth="1"/>
    <col min="4" max="4" width="3.421875" style="69" customWidth="1"/>
    <col min="5" max="5" width="3.7109375" style="69" customWidth="1"/>
    <col min="6" max="6" width="7.421875" style="69" customWidth="1"/>
    <col min="7" max="7" width="3.421875" style="69" customWidth="1"/>
    <col min="8" max="8" width="2.8515625" style="69" customWidth="1"/>
    <col min="9" max="9" width="3.00390625" style="69" customWidth="1"/>
    <col min="10" max="10" width="3.140625" style="69" customWidth="1"/>
    <col min="11" max="11" width="3.8515625" style="69" customWidth="1"/>
    <col min="12" max="12" width="61.421875" style="69" bestFit="1" customWidth="1"/>
    <col min="13" max="13" width="13.140625" style="69" bestFit="1" customWidth="1"/>
    <col min="14" max="14" width="14.8515625" style="69" customWidth="1"/>
    <col min="15" max="15" width="14.7109375" style="69" bestFit="1" customWidth="1"/>
    <col min="16" max="16" width="11.421875" style="69" bestFit="1" customWidth="1"/>
    <col min="17" max="17" width="12.140625" style="69" customWidth="1"/>
    <col min="18" max="18" width="9.140625" style="170" customWidth="1"/>
    <col min="19" max="19" width="10.28125" style="69" bestFit="1" customWidth="1"/>
    <col min="20" max="16384" width="9.140625" style="69" customWidth="1"/>
  </cols>
  <sheetData>
    <row r="1" spans="1:18" ht="15">
      <c r="A1" s="68"/>
      <c r="R1" s="71"/>
    </row>
    <row r="2" spans="1:18" ht="15">
      <c r="A2" s="68"/>
      <c r="N2" s="331" t="s">
        <v>892</v>
      </c>
      <c r="O2" s="331"/>
      <c r="P2" s="331"/>
      <c r="Q2" s="331"/>
      <c r="R2" s="331"/>
    </row>
    <row r="3" spans="1:18" ht="15">
      <c r="A3" s="68"/>
      <c r="R3" s="71"/>
    </row>
    <row r="4" spans="1:18" ht="15">
      <c r="A4" s="68"/>
      <c r="R4" s="71"/>
    </row>
    <row r="5" spans="1:18" ht="15.75">
      <c r="A5" s="330" t="s">
        <v>663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</row>
    <row r="6" spans="1:18" ht="15">
      <c r="A6" s="68"/>
      <c r="R6" s="71"/>
    </row>
    <row r="7" spans="1:18" ht="15">
      <c r="A7" s="68"/>
      <c r="R7" s="71"/>
    </row>
    <row r="8" spans="1:18" ht="15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332" t="s">
        <v>723</v>
      </c>
      <c r="Q8" s="332"/>
      <c r="R8" s="332"/>
    </row>
    <row r="9" spans="1:18" s="158" customFormat="1" ht="95.25">
      <c r="A9" s="156" t="s">
        <v>724</v>
      </c>
      <c r="B9" s="157" t="s">
        <v>725</v>
      </c>
      <c r="C9" s="157" t="s">
        <v>726</v>
      </c>
      <c r="D9" s="157" t="s">
        <v>727</v>
      </c>
      <c r="E9" s="157" t="s">
        <v>728</v>
      </c>
      <c r="F9" s="157" t="s">
        <v>729</v>
      </c>
      <c r="G9" s="157" t="s">
        <v>730</v>
      </c>
      <c r="H9" s="157" t="s">
        <v>731</v>
      </c>
      <c r="I9" s="157" t="s">
        <v>732</v>
      </c>
      <c r="J9" s="157" t="s">
        <v>733</v>
      </c>
      <c r="K9" s="157" t="s">
        <v>734</v>
      </c>
      <c r="L9" s="158" t="s">
        <v>735</v>
      </c>
      <c r="M9" s="158" t="s">
        <v>660</v>
      </c>
      <c r="N9" s="158" t="s">
        <v>736</v>
      </c>
      <c r="O9" s="158" t="s">
        <v>737</v>
      </c>
      <c r="P9" s="158" t="s">
        <v>738</v>
      </c>
      <c r="Q9" s="158" t="s">
        <v>661</v>
      </c>
      <c r="R9" s="159" t="s">
        <v>739</v>
      </c>
    </row>
    <row r="10" spans="1:18" s="162" customFormat="1" ht="15">
      <c r="A10" s="160" t="s">
        <v>740</v>
      </c>
      <c r="B10" s="160" t="s">
        <v>741</v>
      </c>
      <c r="C10" s="160" t="s">
        <v>742</v>
      </c>
      <c r="D10" s="160" t="s">
        <v>743</v>
      </c>
      <c r="E10" s="160" t="s">
        <v>744</v>
      </c>
      <c r="F10" s="160" t="s">
        <v>745</v>
      </c>
      <c r="G10" s="160" t="s">
        <v>746</v>
      </c>
      <c r="H10" s="160" t="s">
        <v>747</v>
      </c>
      <c r="I10" s="160" t="s">
        <v>748</v>
      </c>
      <c r="J10" s="160" t="s">
        <v>749</v>
      </c>
      <c r="K10" s="160" t="s">
        <v>750</v>
      </c>
      <c r="L10" s="160" t="s">
        <v>751</v>
      </c>
      <c r="M10" s="160" t="s">
        <v>752</v>
      </c>
      <c r="N10" s="160" t="s">
        <v>753</v>
      </c>
      <c r="O10" s="160" t="s">
        <v>754</v>
      </c>
      <c r="P10" s="160" t="s">
        <v>755</v>
      </c>
      <c r="Q10" s="160" t="s">
        <v>756</v>
      </c>
      <c r="R10" s="161" t="s">
        <v>757</v>
      </c>
    </row>
    <row r="11" spans="1:18" ht="15">
      <c r="A11" s="68" t="s">
        <v>758</v>
      </c>
      <c r="G11" s="69" t="s">
        <v>759</v>
      </c>
      <c r="R11" s="71"/>
    </row>
    <row r="12" spans="1:18" ht="15">
      <c r="A12" s="68"/>
      <c r="C12" s="69" t="s">
        <v>760</v>
      </c>
      <c r="I12" s="69" t="s">
        <v>761</v>
      </c>
      <c r="R12" s="71" t="s">
        <v>762</v>
      </c>
    </row>
    <row r="13" spans="1:18" ht="15">
      <c r="A13" s="68"/>
      <c r="D13" s="69" t="s">
        <v>758</v>
      </c>
      <c r="J13" s="69" t="s">
        <v>763</v>
      </c>
      <c r="R13" s="71" t="s">
        <v>764</v>
      </c>
    </row>
    <row r="14" spans="1:18" ht="15">
      <c r="A14" s="68"/>
      <c r="E14" s="69" t="s">
        <v>765</v>
      </c>
      <c r="K14" s="69" t="s">
        <v>766</v>
      </c>
      <c r="R14" s="71"/>
    </row>
    <row r="15" spans="1:19" ht="15">
      <c r="A15" s="68"/>
      <c r="F15" s="69" t="s">
        <v>767</v>
      </c>
      <c r="L15" s="69" t="s">
        <v>768</v>
      </c>
      <c r="M15" s="70">
        <v>204660</v>
      </c>
      <c r="N15" s="70">
        <v>0</v>
      </c>
      <c r="O15" s="70">
        <v>204660</v>
      </c>
      <c r="P15" s="70">
        <v>0</v>
      </c>
      <c r="Q15" s="70">
        <f>SUM(N15:P15)</f>
        <v>204660</v>
      </c>
      <c r="R15" s="71" t="s">
        <v>769</v>
      </c>
      <c r="S15" s="69">
        <f>SUM(N15:P15)</f>
        <v>204660</v>
      </c>
    </row>
    <row r="16" spans="1:19" ht="15">
      <c r="A16" s="68"/>
      <c r="F16" s="69" t="s">
        <v>770</v>
      </c>
      <c r="L16" s="69" t="s">
        <v>771</v>
      </c>
      <c r="M16" s="70">
        <v>59891</v>
      </c>
      <c r="N16" s="70">
        <v>0</v>
      </c>
      <c r="O16" s="70">
        <v>59891</v>
      </c>
      <c r="P16" s="70">
        <v>0</v>
      </c>
      <c r="Q16" s="70">
        <f>SUM(N16:P16)</f>
        <v>59891</v>
      </c>
      <c r="R16" s="71" t="s">
        <v>772</v>
      </c>
      <c r="S16" s="69">
        <f aca="true" t="shared" si="0" ref="S16:S84">SUM(N16:P16)</f>
        <v>59891</v>
      </c>
    </row>
    <row r="17" spans="1:19" ht="15">
      <c r="A17" s="68"/>
      <c r="F17" s="69" t="s">
        <v>773</v>
      </c>
      <c r="L17" s="69" t="s">
        <v>774</v>
      </c>
      <c r="M17" s="70">
        <v>333449</v>
      </c>
      <c r="N17" s="70">
        <v>0</v>
      </c>
      <c r="O17" s="70">
        <v>333449</v>
      </c>
      <c r="P17" s="70">
        <v>0</v>
      </c>
      <c r="Q17" s="70">
        <f>SUM(N17:P17)</f>
        <v>333449</v>
      </c>
      <c r="R17" s="71" t="s">
        <v>775</v>
      </c>
      <c r="S17" s="69">
        <f t="shared" si="0"/>
        <v>333449</v>
      </c>
    </row>
    <row r="18" spans="1:19" ht="15">
      <c r="A18" s="155"/>
      <c r="B18" s="155"/>
      <c r="C18" s="155"/>
      <c r="D18" s="155"/>
      <c r="E18" s="155"/>
      <c r="F18" s="155" t="s">
        <v>776</v>
      </c>
      <c r="G18" s="155"/>
      <c r="H18" s="155"/>
      <c r="I18" s="155"/>
      <c r="J18" s="155"/>
      <c r="K18" s="155"/>
      <c r="L18" s="155" t="s">
        <v>777</v>
      </c>
      <c r="M18" s="163">
        <v>22612</v>
      </c>
      <c r="N18" s="163">
        <v>0</v>
      </c>
      <c r="O18" s="163">
        <v>22612</v>
      </c>
      <c r="P18" s="163">
        <v>0</v>
      </c>
      <c r="Q18" s="70">
        <f>SUM(N18:P18)</f>
        <v>22612</v>
      </c>
      <c r="R18" s="164" t="s">
        <v>778</v>
      </c>
      <c r="S18" s="69">
        <f t="shared" si="0"/>
        <v>22612</v>
      </c>
    </row>
    <row r="19" spans="1:19" ht="15">
      <c r="A19" s="165"/>
      <c r="B19" s="165"/>
      <c r="C19" s="165"/>
      <c r="D19" s="165"/>
      <c r="E19" s="165" t="s">
        <v>765</v>
      </c>
      <c r="F19" s="165"/>
      <c r="G19" s="165"/>
      <c r="H19" s="165"/>
      <c r="I19" s="165"/>
      <c r="J19" s="165"/>
      <c r="K19" s="165" t="s">
        <v>779</v>
      </c>
      <c r="L19" s="165"/>
      <c r="M19" s="166">
        <f>SUM(M15:M18)</f>
        <v>620612</v>
      </c>
      <c r="N19" s="166">
        <f>SUM(N15:N18)</f>
        <v>0</v>
      </c>
      <c r="O19" s="166">
        <f>SUM(O15:O18)</f>
        <v>620612</v>
      </c>
      <c r="P19" s="166">
        <f>SUM(P15:P18)</f>
        <v>0</v>
      </c>
      <c r="Q19" s="166">
        <f>SUM(N19:P19)</f>
        <v>620612</v>
      </c>
      <c r="R19" s="161"/>
      <c r="S19" s="69">
        <f t="shared" si="0"/>
        <v>620612</v>
      </c>
    </row>
    <row r="20" spans="1:19" ht="15">
      <c r="A20" s="68"/>
      <c r="E20" s="69" t="s">
        <v>780</v>
      </c>
      <c r="K20" s="69" t="s">
        <v>781</v>
      </c>
      <c r="M20" s="70"/>
      <c r="N20" s="70"/>
      <c r="O20" s="70"/>
      <c r="P20" s="70"/>
      <c r="Q20" s="70"/>
      <c r="R20" s="71"/>
      <c r="S20" s="69">
        <f t="shared" si="0"/>
        <v>0</v>
      </c>
    </row>
    <row r="21" spans="1:19" ht="15">
      <c r="A21" s="68"/>
      <c r="F21" s="69" t="s">
        <v>782</v>
      </c>
      <c r="L21" s="69" t="s">
        <v>783</v>
      </c>
      <c r="M21" s="70">
        <v>0</v>
      </c>
      <c r="N21" s="70">
        <v>0</v>
      </c>
      <c r="O21" s="70">
        <v>0</v>
      </c>
      <c r="P21" s="70">
        <v>0</v>
      </c>
      <c r="Q21" s="70">
        <f>SUM(N21:P21)</f>
        <v>0</v>
      </c>
      <c r="R21" s="71" t="s">
        <v>784</v>
      </c>
      <c r="S21" s="69">
        <f t="shared" si="0"/>
        <v>0</v>
      </c>
    </row>
    <row r="22" spans="1:19" ht="15">
      <c r="A22" s="68"/>
      <c r="F22" s="69" t="s">
        <v>785</v>
      </c>
      <c r="L22" s="69" t="s">
        <v>786</v>
      </c>
      <c r="M22" s="70">
        <v>0</v>
      </c>
      <c r="N22" s="70">
        <v>0</v>
      </c>
      <c r="O22" s="70">
        <v>0</v>
      </c>
      <c r="P22" s="70">
        <v>0</v>
      </c>
      <c r="Q22" s="70">
        <f>SUM(N22:P22)</f>
        <v>0</v>
      </c>
      <c r="R22" s="71" t="s">
        <v>784</v>
      </c>
      <c r="S22" s="69">
        <f t="shared" si="0"/>
        <v>0</v>
      </c>
    </row>
    <row r="23" spans="1:19" ht="15">
      <c r="A23" s="68"/>
      <c r="F23" s="69" t="s">
        <v>787</v>
      </c>
      <c r="L23" s="69" t="s">
        <v>788</v>
      </c>
      <c r="M23" s="70">
        <v>0</v>
      </c>
      <c r="N23" s="70">
        <v>0</v>
      </c>
      <c r="O23" s="70">
        <v>0</v>
      </c>
      <c r="P23" s="70">
        <v>0</v>
      </c>
      <c r="Q23" s="70">
        <f>SUM(N23:P23)</f>
        <v>0</v>
      </c>
      <c r="R23" s="71" t="s">
        <v>784</v>
      </c>
      <c r="S23" s="69">
        <f t="shared" si="0"/>
        <v>0</v>
      </c>
    </row>
    <row r="24" spans="1:19" ht="15">
      <c r="A24" s="68"/>
      <c r="F24" s="69" t="s">
        <v>789</v>
      </c>
      <c r="L24" s="69" t="s">
        <v>790</v>
      </c>
      <c r="M24" s="70">
        <v>0</v>
      </c>
      <c r="N24" s="70">
        <v>0</v>
      </c>
      <c r="O24" s="70">
        <v>0</v>
      </c>
      <c r="P24" s="70">
        <v>0</v>
      </c>
      <c r="Q24" s="70">
        <f>SUM(N24:P24)</f>
        <v>0</v>
      </c>
      <c r="R24" s="71" t="s">
        <v>784</v>
      </c>
      <c r="S24" s="69">
        <f t="shared" si="0"/>
        <v>0</v>
      </c>
    </row>
    <row r="25" spans="1:19" ht="15">
      <c r="A25" s="68"/>
      <c r="F25" s="69" t="s">
        <v>791</v>
      </c>
      <c r="L25" s="69" t="s">
        <v>792</v>
      </c>
      <c r="M25" s="70">
        <v>0</v>
      </c>
      <c r="N25" s="70">
        <v>0</v>
      </c>
      <c r="O25" s="70">
        <v>0</v>
      </c>
      <c r="P25" s="70">
        <v>0</v>
      </c>
      <c r="Q25" s="70">
        <f>SUM(N25:P25)</f>
        <v>0</v>
      </c>
      <c r="R25" s="71" t="s">
        <v>784</v>
      </c>
      <c r="S25" s="69">
        <f t="shared" si="0"/>
        <v>0</v>
      </c>
    </row>
    <row r="26" spans="1:19" ht="15">
      <c r="A26" s="165"/>
      <c r="B26" s="165"/>
      <c r="C26" s="165"/>
      <c r="D26" s="165"/>
      <c r="E26" s="165" t="s">
        <v>780</v>
      </c>
      <c r="F26" s="165"/>
      <c r="G26" s="165"/>
      <c r="H26" s="165"/>
      <c r="I26" s="165"/>
      <c r="J26" s="165"/>
      <c r="K26" s="165" t="s">
        <v>779</v>
      </c>
      <c r="L26" s="165"/>
      <c r="M26" s="166">
        <f>SUM(M21:M25)</f>
        <v>0</v>
      </c>
      <c r="N26" s="166">
        <f>SUM(N21:N25)</f>
        <v>0</v>
      </c>
      <c r="O26" s="166">
        <f>SUM(O21:O25)</f>
        <v>0</v>
      </c>
      <c r="P26" s="166">
        <f>SUM(P21:P25)</f>
        <v>0</v>
      </c>
      <c r="Q26" s="166">
        <f>SUM(Q21:Q25)</f>
        <v>0</v>
      </c>
      <c r="R26" s="161" t="s">
        <v>784</v>
      </c>
      <c r="S26" s="69">
        <f t="shared" si="0"/>
        <v>0</v>
      </c>
    </row>
    <row r="27" spans="1:18" ht="15">
      <c r="A27" s="68"/>
      <c r="E27" s="69" t="s">
        <v>793</v>
      </c>
      <c r="K27" s="69" t="s">
        <v>794</v>
      </c>
      <c r="M27" s="70"/>
      <c r="N27" s="70"/>
      <c r="O27" s="70"/>
      <c r="P27" s="70"/>
      <c r="Q27" s="70"/>
      <c r="R27" s="71" t="s">
        <v>795</v>
      </c>
    </row>
    <row r="28" spans="1:18" ht="15">
      <c r="A28" s="155"/>
      <c r="B28" s="155"/>
      <c r="C28" s="155"/>
      <c r="D28" s="155"/>
      <c r="E28" s="155"/>
      <c r="F28" s="155" t="s">
        <v>796</v>
      </c>
      <c r="G28" s="155"/>
      <c r="H28" s="155"/>
      <c r="I28" s="155"/>
      <c r="J28" s="155"/>
      <c r="K28" s="155"/>
      <c r="L28" s="155" t="s">
        <v>662</v>
      </c>
      <c r="M28" s="163">
        <v>0</v>
      </c>
      <c r="N28" s="163">
        <v>0</v>
      </c>
      <c r="O28" s="163">
        <v>0</v>
      </c>
      <c r="P28" s="163">
        <v>0</v>
      </c>
      <c r="Q28" s="163">
        <f>SUM(N28:P28)</f>
        <v>0</v>
      </c>
      <c r="R28" s="164" t="s">
        <v>795</v>
      </c>
    </row>
    <row r="29" spans="1:18" ht="1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 t="s">
        <v>779</v>
      </c>
      <c r="L29" s="165"/>
      <c r="M29" s="166">
        <f>SUM(M27:M28)</f>
        <v>0</v>
      </c>
      <c r="N29" s="166">
        <f>SUM(N27:N28)</f>
        <v>0</v>
      </c>
      <c r="O29" s="166">
        <f>SUM(O27:O28)</f>
        <v>0</v>
      </c>
      <c r="P29" s="166">
        <f>SUM(P27:P28)</f>
        <v>0</v>
      </c>
      <c r="Q29" s="166">
        <f>SUM(Q27:Q28)</f>
        <v>0</v>
      </c>
      <c r="R29" s="161" t="s">
        <v>795</v>
      </c>
    </row>
    <row r="30" spans="1:19" ht="15">
      <c r="A30" s="165"/>
      <c r="B30" s="165"/>
      <c r="C30" s="165"/>
      <c r="D30" s="165" t="s">
        <v>758</v>
      </c>
      <c r="E30" s="165"/>
      <c r="F30" s="165"/>
      <c r="G30" s="165"/>
      <c r="H30" s="165"/>
      <c r="I30" s="165"/>
      <c r="J30" s="165" t="s">
        <v>797</v>
      </c>
      <c r="K30" s="165"/>
      <c r="L30" s="165"/>
      <c r="M30" s="166">
        <f>M19+M26+M29</f>
        <v>620612</v>
      </c>
      <c r="N30" s="166">
        <f>N19+N26+N29</f>
        <v>0</v>
      </c>
      <c r="O30" s="166">
        <f>O19+O26+O29</f>
        <v>620612</v>
      </c>
      <c r="P30" s="166">
        <f>P19+P26+P29</f>
        <v>0</v>
      </c>
      <c r="Q30" s="166">
        <f>Q19+Q26+Q29</f>
        <v>620612</v>
      </c>
      <c r="R30" s="161" t="s">
        <v>764</v>
      </c>
      <c r="S30" s="69">
        <f t="shared" si="0"/>
        <v>620612</v>
      </c>
    </row>
    <row r="31" spans="1:18" ht="15">
      <c r="A31" s="68"/>
      <c r="D31" s="69" t="s">
        <v>798</v>
      </c>
      <c r="J31" s="69" t="s">
        <v>799</v>
      </c>
      <c r="M31" s="70">
        <v>0</v>
      </c>
      <c r="N31" s="70">
        <v>0</v>
      </c>
      <c r="O31" s="70">
        <v>0</v>
      </c>
      <c r="P31" s="70">
        <v>0</v>
      </c>
      <c r="Q31" s="70">
        <f>SUM(N31:P31)</f>
        <v>0</v>
      </c>
      <c r="R31" s="71" t="s">
        <v>800</v>
      </c>
    </row>
    <row r="32" spans="1:19" ht="15">
      <c r="A32" s="68"/>
      <c r="D32" s="69" t="s">
        <v>801</v>
      </c>
      <c r="J32" s="69" t="s">
        <v>802</v>
      </c>
      <c r="M32" s="70">
        <v>276463</v>
      </c>
      <c r="N32" s="70">
        <v>0</v>
      </c>
      <c r="O32" s="70">
        <v>52585</v>
      </c>
      <c r="P32" s="70">
        <v>223878</v>
      </c>
      <c r="Q32" s="70">
        <f>SUM(N32:P32)</f>
        <v>276463</v>
      </c>
      <c r="R32" s="71" t="s">
        <v>803</v>
      </c>
      <c r="S32" s="69">
        <f t="shared" si="0"/>
        <v>276463</v>
      </c>
    </row>
    <row r="33" spans="1:19" s="75" customFormat="1" ht="15.75">
      <c r="A33" s="72"/>
      <c r="B33" s="72"/>
      <c r="C33" s="72" t="s">
        <v>760</v>
      </c>
      <c r="D33" s="72"/>
      <c r="E33" s="72"/>
      <c r="F33" s="72"/>
      <c r="G33" s="72"/>
      <c r="H33" s="72"/>
      <c r="I33" s="72" t="s">
        <v>804</v>
      </c>
      <c r="J33" s="72"/>
      <c r="K33" s="72"/>
      <c r="L33" s="72"/>
      <c r="M33" s="73">
        <f>SUM(M30:M32)</f>
        <v>897075</v>
      </c>
      <c r="N33" s="73">
        <f>SUM(N30:N32)</f>
        <v>0</v>
      </c>
      <c r="O33" s="73">
        <f>SUM(O30:O32)</f>
        <v>673197</v>
      </c>
      <c r="P33" s="73">
        <f>SUM(P30:P32)</f>
        <v>223878</v>
      </c>
      <c r="Q33" s="73">
        <f>Q30+Q32+Q31</f>
        <v>897075</v>
      </c>
      <c r="R33" s="74" t="s">
        <v>762</v>
      </c>
      <c r="S33" s="75">
        <f t="shared" si="0"/>
        <v>897075</v>
      </c>
    </row>
    <row r="34" spans="1:19" ht="15">
      <c r="A34" s="68"/>
      <c r="C34" s="69" t="s">
        <v>805</v>
      </c>
      <c r="I34" s="69" t="s">
        <v>806</v>
      </c>
      <c r="M34" s="70"/>
      <c r="N34" s="70"/>
      <c r="O34" s="70"/>
      <c r="P34" s="70"/>
      <c r="Q34" s="70"/>
      <c r="R34" s="71" t="s">
        <v>807</v>
      </c>
      <c r="S34" s="69">
        <f t="shared" si="0"/>
        <v>0</v>
      </c>
    </row>
    <row r="35" spans="1:19" ht="15">
      <c r="A35" s="68"/>
      <c r="D35" s="69" t="s">
        <v>758</v>
      </c>
      <c r="J35" s="69" t="s">
        <v>808</v>
      </c>
      <c r="M35" s="70">
        <v>0</v>
      </c>
      <c r="N35" s="70">
        <v>0</v>
      </c>
      <c r="O35" s="70">
        <v>0</v>
      </c>
      <c r="P35" s="70">
        <v>0</v>
      </c>
      <c r="Q35" s="70">
        <f>SUM(N35:P35)</f>
        <v>0</v>
      </c>
      <c r="R35" s="71" t="s">
        <v>809</v>
      </c>
      <c r="S35" s="69">
        <f t="shared" si="0"/>
        <v>0</v>
      </c>
    </row>
    <row r="36" spans="1:19" ht="15">
      <c r="A36" s="68"/>
      <c r="D36" s="69" t="s">
        <v>798</v>
      </c>
      <c r="J36" s="69" t="s">
        <v>810</v>
      </c>
      <c r="M36" s="70">
        <v>0</v>
      </c>
      <c r="N36" s="70">
        <v>0</v>
      </c>
      <c r="O36" s="70">
        <v>0</v>
      </c>
      <c r="P36" s="70">
        <v>0</v>
      </c>
      <c r="Q36" s="70">
        <f>SUM(N36:P36)</f>
        <v>0</v>
      </c>
      <c r="R36" s="71" t="s">
        <v>811</v>
      </c>
      <c r="S36" s="69">
        <f t="shared" si="0"/>
        <v>0</v>
      </c>
    </row>
    <row r="37" spans="1:19" ht="15">
      <c r="A37" s="68"/>
      <c r="D37" s="69" t="s">
        <v>801</v>
      </c>
      <c r="J37" s="69" t="s">
        <v>812</v>
      </c>
      <c r="M37" s="70">
        <v>411648</v>
      </c>
      <c r="N37" s="70">
        <v>0</v>
      </c>
      <c r="O37" s="70">
        <v>0</v>
      </c>
      <c r="P37" s="70">
        <v>411648</v>
      </c>
      <c r="Q37" s="70">
        <f>SUM(N37:P37)</f>
        <v>411648</v>
      </c>
      <c r="R37" s="71" t="s">
        <v>813</v>
      </c>
      <c r="S37" s="69">
        <f t="shared" si="0"/>
        <v>411648</v>
      </c>
    </row>
    <row r="38" spans="1:19" s="75" customFormat="1" ht="15.75">
      <c r="A38" s="72"/>
      <c r="B38" s="72"/>
      <c r="C38" s="72" t="s">
        <v>805</v>
      </c>
      <c r="D38" s="72"/>
      <c r="E38" s="72"/>
      <c r="F38" s="72"/>
      <c r="G38" s="72"/>
      <c r="H38" s="72"/>
      <c r="I38" s="72" t="s">
        <v>814</v>
      </c>
      <c r="J38" s="72"/>
      <c r="K38" s="72"/>
      <c r="L38" s="72"/>
      <c r="M38" s="73">
        <f>SUM(M35:M37)</f>
        <v>411648</v>
      </c>
      <c r="N38" s="73">
        <f>SUM(N35:N37)</f>
        <v>0</v>
      </c>
      <c r="O38" s="73">
        <f>SUM(O35:O37)</f>
        <v>0</v>
      </c>
      <c r="P38" s="73">
        <f>SUM(P35:P37)</f>
        <v>411648</v>
      </c>
      <c r="Q38" s="73">
        <f>SUM(Q35:Q37)</f>
        <v>411648</v>
      </c>
      <c r="R38" s="74" t="s">
        <v>807</v>
      </c>
      <c r="S38" s="75">
        <f t="shared" si="0"/>
        <v>411648</v>
      </c>
    </row>
    <row r="39" spans="1:19" ht="15">
      <c r="A39" s="68"/>
      <c r="C39" s="69" t="s">
        <v>815</v>
      </c>
      <c r="I39" s="69" t="s">
        <v>816</v>
      </c>
      <c r="M39" s="70"/>
      <c r="N39" s="70"/>
      <c r="O39" s="70"/>
      <c r="P39" s="70"/>
      <c r="Q39" s="70"/>
      <c r="R39" s="71" t="s">
        <v>817</v>
      </c>
      <c r="S39" s="69">
        <f t="shared" si="0"/>
        <v>0</v>
      </c>
    </row>
    <row r="40" spans="1:19" ht="15">
      <c r="A40" s="68"/>
      <c r="D40" s="69" t="s">
        <v>758</v>
      </c>
      <c r="J40" s="69" t="s">
        <v>818</v>
      </c>
      <c r="M40" s="70"/>
      <c r="N40" s="70"/>
      <c r="O40" s="70"/>
      <c r="P40" s="70"/>
      <c r="Q40" s="70"/>
      <c r="R40" s="71" t="s">
        <v>819</v>
      </c>
      <c r="S40" s="69">
        <f t="shared" si="0"/>
        <v>0</v>
      </c>
    </row>
    <row r="41" spans="1:19" ht="15">
      <c r="A41" s="68"/>
      <c r="E41" s="69" t="s">
        <v>765</v>
      </c>
      <c r="K41" s="69" t="s">
        <v>820</v>
      </c>
      <c r="M41" s="70">
        <v>130000</v>
      </c>
      <c r="N41" s="70">
        <v>0</v>
      </c>
      <c r="O41" s="70">
        <v>130000</v>
      </c>
      <c r="P41" s="70">
        <v>0</v>
      </c>
      <c r="Q41" s="70">
        <f>SUM(N41:P41)</f>
        <v>130000</v>
      </c>
      <c r="R41" s="71" t="s">
        <v>819</v>
      </c>
      <c r="S41" s="69">
        <f t="shared" si="0"/>
        <v>130000</v>
      </c>
    </row>
    <row r="42" spans="1:19" ht="15">
      <c r="A42" s="165"/>
      <c r="B42" s="165"/>
      <c r="C42" s="165"/>
      <c r="D42" s="165" t="s">
        <v>758</v>
      </c>
      <c r="E42" s="165"/>
      <c r="F42" s="165"/>
      <c r="G42" s="165"/>
      <c r="H42" s="165"/>
      <c r="I42" s="165"/>
      <c r="J42" s="165" t="s">
        <v>779</v>
      </c>
      <c r="K42" s="165"/>
      <c r="L42" s="165"/>
      <c r="M42" s="166">
        <f>SUM(M41)</f>
        <v>130000</v>
      </c>
      <c r="N42" s="166">
        <f>SUM(N41)</f>
        <v>0</v>
      </c>
      <c r="O42" s="166">
        <f>SUM(O41)</f>
        <v>130000</v>
      </c>
      <c r="P42" s="166">
        <f>SUM(P41)</f>
        <v>0</v>
      </c>
      <c r="Q42" s="166">
        <f>SUM(Q41)</f>
        <v>130000</v>
      </c>
      <c r="R42" s="161" t="s">
        <v>819</v>
      </c>
      <c r="S42" s="69">
        <f t="shared" si="0"/>
        <v>130000</v>
      </c>
    </row>
    <row r="43" spans="1:19" ht="15">
      <c r="A43" s="68"/>
      <c r="D43" s="69" t="s">
        <v>798</v>
      </c>
      <c r="J43" s="69" t="s">
        <v>821</v>
      </c>
      <c r="M43" s="70"/>
      <c r="N43" s="70"/>
      <c r="O43" s="70"/>
      <c r="P43" s="70"/>
      <c r="Q43" s="70"/>
      <c r="R43" s="71" t="s">
        <v>822</v>
      </c>
      <c r="S43" s="69">
        <f t="shared" si="0"/>
        <v>0</v>
      </c>
    </row>
    <row r="44" spans="1:19" ht="15">
      <c r="A44" s="68"/>
      <c r="E44" s="69" t="s">
        <v>823</v>
      </c>
      <c r="K44" s="69" t="s">
        <v>824</v>
      </c>
      <c r="M44" s="70">
        <v>570000</v>
      </c>
      <c r="N44" s="70">
        <v>0</v>
      </c>
      <c r="O44" s="70">
        <v>570000</v>
      </c>
      <c r="P44" s="70">
        <v>0</v>
      </c>
      <c r="Q44" s="70">
        <f>SUM(N44:P44)</f>
        <v>570000</v>
      </c>
      <c r="R44" s="71" t="s">
        <v>825</v>
      </c>
      <c r="S44" s="69">
        <f t="shared" si="0"/>
        <v>570000</v>
      </c>
    </row>
    <row r="45" spans="1:19" ht="15">
      <c r="A45" s="68"/>
      <c r="E45" s="69" t="s">
        <v>826</v>
      </c>
      <c r="K45" s="69" t="s">
        <v>827</v>
      </c>
      <c r="M45" s="70">
        <v>42000</v>
      </c>
      <c r="N45" s="70">
        <v>0</v>
      </c>
      <c r="O45" s="70">
        <v>42000</v>
      </c>
      <c r="P45" s="70">
        <v>0</v>
      </c>
      <c r="Q45" s="70">
        <f>SUM(N45:P45)</f>
        <v>42000</v>
      </c>
      <c r="R45" s="71" t="s">
        <v>828</v>
      </c>
      <c r="S45" s="69">
        <f t="shared" si="0"/>
        <v>42000</v>
      </c>
    </row>
    <row r="46" spans="1:19" ht="15">
      <c r="A46" s="68"/>
      <c r="E46" s="69" t="s">
        <v>829</v>
      </c>
      <c r="K46" s="69" t="s">
        <v>830</v>
      </c>
      <c r="M46" s="70">
        <v>12000</v>
      </c>
      <c r="N46" s="70">
        <v>0</v>
      </c>
      <c r="O46" s="70">
        <v>12000</v>
      </c>
      <c r="P46" s="70">
        <v>0</v>
      </c>
      <c r="Q46" s="70">
        <f>SUM(N46:P46)</f>
        <v>12000</v>
      </c>
      <c r="R46" s="71" t="s">
        <v>831</v>
      </c>
      <c r="S46" s="69">
        <f t="shared" si="0"/>
        <v>12000</v>
      </c>
    </row>
    <row r="47" spans="1:19" ht="15">
      <c r="A47" s="165"/>
      <c r="B47" s="165"/>
      <c r="C47" s="165"/>
      <c r="D47" s="165" t="s">
        <v>798</v>
      </c>
      <c r="E47" s="165"/>
      <c r="F47" s="165"/>
      <c r="G47" s="165"/>
      <c r="H47" s="165"/>
      <c r="I47" s="165"/>
      <c r="J47" s="165" t="s">
        <v>779</v>
      </c>
      <c r="K47" s="165"/>
      <c r="L47" s="165"/>
      <c r="M47" s="166">
        <f>SUM(M44:M46)</f>
        <v>624000</v>
      </c>
      <c r="N47" s="166">
        <f>SUM(N44:N46)</f>
        <v>0</v>
      </c>
      <c r="O47" s="166">
        <f>SUM(O44:O46)</f>
        <v>624000</v>
      </c>
      <c r="P47" s="166">
        <f>SUM(P44:P46)</f>
        <v>0</v>
      </c>
      <c r="Q47" s="166">
        <f>SUM(N47:P47)</f>
        <v>624000</v>
      </c>
      <c r="R47" s="161" t="s">
        <v>822</v>
      </c>
      <c r="S47" s="69">
        <f t="shared" si="0"/>
        <v>624000</v>
      </c>
    </row>
    <row r="48" spans="1:19" ht="15">
      <c r="A48" s="68"/>
      <c r="D48" s="69" t="s">
        <v>801</v>
      </c>
      <c r="J48" s="69" t="s">
        <v>834</v>
      </c>
      <c r="M48" s="70"/>
      <c r="N48" s="70"/>
      <c r="O48" s="70"/>
      <c r="P48" s="70"/>
      <c r="Q48" s="70"/>
      <c r="R48" s="71" t="s">
        <v>835</v>
      </c>
      <c r="S48" s="69">
        <f t="shared" si="0"/>
        <v>0</v>
      </c>
    </row>
    <row r="49" spans="1:19" ht="15">
      <c r="A49" s="68"/>
      <c r="E49" s="69" t="s">
        <v>836</v>
      </c>
      <c r="K49" s="69" t="s">
        <v>837</v>
      </c>
      <c r="M49" s="70">
        <v>2000</v>
      </c>
      <c r="N49" s="70">
        <v>0</v>
      </c>
      <c r="O49" s="70">
        <v>2000</v>
      </c>
      <c r="P49" s="70">
        <v>0</v>
      </c>
      <c r="Q49" s="70">
        <f>SUM(N49:P49)</f>
        <v>2000</v>
      </c>
      <c r="R49" s="71" t="s">
        <v>835</v>
      </c>
      <c r="S49" s="69">
        <f t="shared" si="0"/>
        <v>2000</v>
      </c>
    </row>
    <row r="50" spans="1:19" ht="15">
      <c r="A50" s="68"/>
      <c r="E50" s="69" t="s">
        <v>838</v>
      </c>
      <c r="K50" s="69" t="s">
        <v>839</v>
      </c>
      <c r="M50" s="70">
        <v>100</v>
      </c>
      <c r="N50" s="70">
        <v>0</v>
      </c>
      <c r="O50" s="70">
        <v>100</v>
      </c>
      <c r="P50" s="70">
        <v>0</v>
      </c>
      <c r="Q50" s="70">
        <f>SUM(N50:P50)</f>
        <v>100</v>
      </c>
      <c r="R50" s="71" t="s">
        <v>835</v>
      </c>
      <c r="S50" s="69">
        <f t="shared" si="0"/>
        <v>100</v>
      </c>
    </row>
    <row r="51" spans="1:19" ht="15">
      <c r="A51" s="68"/>
      <c r="E51" s="69" t="s">
        <v>840</v>
      </c>
      <c r="K51" s="69" t="s">
        <v>841</v>
      </c>
      <c r="M51" s="70">
        <v>1000</v>
      </c>
      <c r="N51" s="70">
        <v>0</v>
      </c>
      <c r="O51" s="70">
        <v>1000</v>
      </c>
      <c r="P51" s="70">
        <v>0</v>
      </c>
      <c r="Q51" s="70">
        <f>SUM(N51:P51)</f>
        <v>1000</v>
      </c>
      <c r="R51" s="71" t="s">
        <v>835</v>
      </c>
      <c r="S51" s="69">
        <f t="shared" si="0"/>
        <v>1000</v>
      </c>
    </row>
    <row r="52" spans="1:19" ht="15">
      <c r="A52" s="68"/>
      <c r="B52" s="68"/>
      <c r="E52" s="69" t="s">
        <v>842</v>
      </c>
      <c r="K52" s="69" t="s">
        <v>833</v>
      </c>
      <c r="M52" s="70">
        <v>2000</v>
      </c>
      <c r="N52" s="70">
        <v>0</v>
      </c>
      <c r="O52" s="70">
        <v>2000</v>
      </c>
      <c r="P52" s="70">
        <v>0</v>
      </c>
      <c r="Q52" s="70">
        <f>SUM(N52:P52)</f>
        <v>2000</v>
      </c>
      <c r="R52" s="71" t="s">
        <v>835</v>
      </c>
      <c r="S52" s="69">
        <f t="shared" si="0"/>
        <v>2000</v>
      </c>
    </row>
    <row r="53" spans="1:19" ht="15">
      <c r="A53" s="165"/>
      <c r="B53" s="165"/>
      <c r="C53" s="165"/>
      <c r="D53" s="165" t="s">
        <v>801</v>
      </c>
      <c r="E53" s="165"/>
      <c r="F53" s="165"/>
      <c r="G53" s="165"/>
      <c r="H53" s="165"/>
      <c r="I53" s="165"/>
      <c r="J53" s="165" t="s">
        <v>779</v>
      </c>
      <c r="K53" s="165"/>
      <c r="L53" s="165"/>
      <c r="M53" s="166">
        <f>SUM(M49:M52)</f>
        <v>5100</v>
      </c>
      <c r="N53" s="166">
        <f>SUM(N49:N52)</f>
        <v>0</v>
      </c>
      <c r="O53" s="166">
        <f>SUM(O49:O52)</f>
        <v>5100</v>
      </c>
      <c r="P53" s="166">
        <f>SUM(P49:P52)</f>
        <v>0</v>
      </c>
      <c r="Q53" s="166">
        <f>SUM(Q49:Q52)</f>
        <v>5100</v>
      </c>
      <c r="R53" s="161" t="s">
        <v>835</v>
      </c>
      <c r="S53" s="69">
        <f t="shared" si="0"/>
        <v>5100</v>
      </c>
    </row>
    <row r="54" spans="1:19" s="75" customFormat="1" ht="15.75">
      <c r="A54" s="72"/>
      <c r="B54" s="72"/>
      <c r="C54" s="72" t="s">
        <v>815</v>
      </c>
      <c r="D54" s="72"/>
      <c r="E54" s="72"/>
      <c r="F54" s="72"/>
      <c r="G54" s="72"/>
      <c r="H54" s="72"/>
      <c r="I54" s="72" t="s">
        <v>843</v>
      </c>
      <c r="J54" s="72"/>
      <c r="K54" s="72"/>
      <c r="L54" s="72"/>
      <c r="M54" s="73">
        <f>SUM(M53,M42,M47)</f>
        <v>759100</v>
      </c>
      <c r="N54" s="73">
        <f>SUM(N53,N42,N47)</f>
        <v>0</v>
      </c>
      <c r="O54" s="73">
        <f>SUM(O53,O42,O47)</f>
        <v>759100</v>
      </c>
      <c r="P54" s="73">
        <f>SUM(P53,P42,P47)</f>
        <v>0</v>
      </c>
      <c r="Q54" s="73">
        <f>Q42+Q47+Q53</f>
        <v>759100</v>
      </c>
      <c r="R54" s="74" t="s">
        <v>817</v>
      </c>
      <c r="S54" s="75">
        <f t="shared" si="0"/>
        <v>759100</v>
      </c>
    </row>
    <row r="55" spans="1:19" ht="15">
      <c r="A55" s="68"/>
      <c r="C55" s="69" t="s">
        <v>844</v>
      </c>
      <c r="I55" s="69" t="s">
        <v>845</v>
      </c>
      <c r="M55" s="70"/>
      <c r="N55" s="70"/>
      <c r="O55" s="70"/>
      <c r="P55" s="70"/>
      <c r="Q55" s="70"/>
      <c r="R55" s="71" t="s">
        <v>846</v>
      </c>
      <c r="S55" s="69">
        <f t="shared" si="0"/>
        <v>0</v>
      </c>
    </row>
    <row r="56" spans="1:19" ht="15">
      <c r="A56" s="68"/>
      <c r="D56" s="69" t="s">
        <v>758</v>
      </c>
      <c r="J56" s="69" t="s">
        <v>847</v>
      </c>
      <c r="M56" s="70">
        <v>124550</v>
      </c>
      <c r="N56" s="70">
        <v>0</v>
      </c>
      <c r="O56" s="70">
        <v>43550</v>
      </c>
      <c r="P56" s="70">
        <v>81000</v>
      </c>
      <c r="Q56" s="70">
        <f>SUM(N56:P56)</f>
        <v>124550</v>
      </c>
      <c r="R56" s="71" t="s">
        <v>846</v>
      </c>
      <c r="S56" s="69">
        <f t="shared" si="0"/>
        <v>124550</v>
      </c>
    </row>
    <row r="57" spans="1:19" ht="15">
      <c r="A57" s="68"/>
      <c r="D57" s="69" t="s">
        <v>798</v>
      </c>
      <c r="J57" s="69" t="s">
        <v>848</v>
      </c>
      <c r="M57" s="70">
        <v>12000</v>
      </c>
      <c r="N57" s="70">
        <v>0</v>
      </c>
      <c r="O57" s="70">
        <v>0</v>
      </c>
      <c r="P57" s="70">
        <v>12000</v>
      </c>
      <c r="Q57" s="70">
        <f>SUM(N57:P57)</f>
        <v>12000</v>
      </c>
      <c r="R57" s="71" t="s">
        <v>846</v>
      </c>
      <c r="S57" s="69">
        <f t="shared" si="0"/>
        <v>12000</v>
      </c>
    </row>
    <row r="58" spans="1:19" ht="15">
      <c r="A58" s="68"/>
      <c r="D58" s="69" t="s">
        <v>801</v>
      </c>
      <c r="J58" s="69" t="s">
        <v>849</v>
      </c>
      <c r="M58" s="70">
        <v>117132</v>
      </c>
      <c r="N58" s="70">
        <v>0</v>
      </c>
      <c r="O58" s="70">
        <v>117132</v>
      </c>
      <c r="P58" s="70">
        <v>0</v>
      </c>
      <c r="Q58" s="70">
        <f>SUM(N58:P58)</f>
        <v>117132</v>
      </c>
      <c r="R58" s="71" t="s">
        <v>850</v>
      </c>
      <c r="S58" s="69">
        <f t="shared" si="0"/>
        <v>117132</v>
      </c>
    </row>
    <row r="59" spans="1:19" s="75" customFormat="1" ht="15.75">
      <c r="A59" s="72"/>
      <c r="B59" s="72"/>
      <c r="C59" s="72" t="s">
        <v>844</v>
      </c>
      <c r="D59" s="72"/>
      <c r="E59" s="72"/>
      <c r="F59" s="72"/>
      <c r="G59" s="72"/>
      <c r="H59" s="72"/>
      <c r="I59" s="72" t="s">
        <v>851</v>
      </c>
      <c r="J59" s="72"/>
      <c r="K59" s="72"/>
      <c r="L59" s="72"/>
      <c r="M59" s="73">
        <f>SUM(M56:M58)</f>
        <v>253682</v>
      </c>
      <c r="N59" s="73">
        <f>SUM(N56:N58)</f>
        <v>0</v>
      </c>
      <c r="O59" s="73">
        <f>SUM(O56:O58)</f>
        <v>160682</v>
      </c>
      <c r="P59" s="73">
        <f>SUM(P56:P58)</f>
        <v>93000</v>
      </c>
      <c r="Q59" s="73">
        <f>SUM(Q56:Q58)</f>
        <v>253682</v>
      </c>
      <c r="R59" s="74" t="s">
        <v>846</v>
      </c>
      <c r="S59" s="75">
        <f t="shared" si="0"/>
        <v>253682</v>
      </c>
    </row>
    <row r="60" spans="1:19" ht="15">
      <c r="A60" s="68"/>
      <c r="C60" s="69" t="s">
        <v>852</v>
      </c>
      <c r="I60" s="69" t="s">
        <v>853</v>
      </c>
      <c r="M60" s="70"/>
      <c r="N60" s="70"/>
      <c r="O60" s="70"/>
      <c r="P60" s="70"/>
      <c r="Q60" s="70"/>
      <c r="R60" s="71" t="s">
        <v>854</v>
      </c>
      <c r="S60" s="69">
        <f t="shared" si="0"/>
        <v>0</v>
      </c>
    </row>
    <row r="61" spans="1:19" ht="15">
      <c r="A61" s="68"/>
      <c r="D61" s="69" t="s">
        <v>758</v>
      </c>
      <c r="J61" s="69" t="s">
        <v>855</v>
      </c>
      <c r="M61" s="70">
        <v>71577</v>
      </c>
      <c r="N61" s="70">
        <v>0</v>
      </c>
      <c r="O61" s="70">
        <v>0</v>
      </c>
      <c r="P61" s="70">
        <v>71577</v>
      </c>
      <c r="Q61" s="70">
        <f>SUM(N61:P61)</f>
        <v>71577</v>
      </c>
      <c r="R61" s="71" t="s">
        <v>856</v>
      </c>
      <c r="S61" s="69">
        <f t="shared" si="0"/>
        <v>71577</v>
      </c>
    </row>
    <row r="62" spans="1:19" ht="15">
      <c r="A62" s="68"/>
      <c r="D62" s="69" t="s">
        <v>798</v>
      </c>
      <c r="J62" s="69" t="s">
        <v>857</v>
      </c>
      <c r="M62" s="70">
        <v>128670</v>
      </c>
      <c r="N62" s="70">
        <v>0</v>
      </c>
      <c r="O62" s="70">
        <v>0</v>
      </c>
      <c r="P62" s="70">
        <v>128670</v>
      </c>
      <c r="Q62" s="70">
        <f>SUM(N62:P62)</f>
        <v>128670</v>
      </c>
      <c r="R62" s="71" t="s">
        <v>858</v>
      </c>
      <c r="S62" s="69">
        <f t="shared" si="0"/>
        <v>128670</v>
      </c>
    </row>
    <row r="63" spans="1:19" s="75" customFormat="1" ht="15.75">
      <c r="A63" s="72"/>
      <c r="B63" s="72"/>
      <c r="C63" s="72" t="s">
        <v>852</v>
      </c>
      <c r="D63" s="72"/>
      <c r="E63" s="72"/>
      <c r="F63" s="72"/>
      <c r="G63" s="72"/>
      <c r="H63" s="72"/>
      <c r="I63" s="72" t="s">
        <v>859</v>
      </c>
      <c r="J63" s="72"/>
      <c r="K63" s="72"/>
      <c r="L63" s="72"/>
      <c r="M63" s="73">
        <f>SUM(M60:M62)</f>
        <v>200247</v>
      </c>
      <c r="N63" s="73">
        <f>SUM(N60:N62)</f>
        <v>0</v>
      </c>
      <c r="O63" s="73">
        <f>SUM(O60:O62)</f>
        <v>0</v>
      </c>
      <c r="P63" s="73">
        <f>SUM(P60:P62)</f>
        <v>200247</v>
      </c>
      <c r="Q63" s="73">
        <f>SUM(Q61:Q62)</f>
        <v>200247</v>
      </c>
      <c r="R63" s="74" t="s">
        <v>854</v>
      </c>
      <c r="S63" s="75">
        <f t="shared" si="0"/>
        <v>200247</v>
      </c>
    </row>
    <row r="64" spans="1:19" ht="15">
      <c r="A64" s="68"/>
      <c r="C64" s="69" t="s">
        <v>860</v>
      </c>
      <c r="I64" s="69" t="s">
        <v>861</v>
      </c>
      <c r="M64" s="70"/>
      <c r="N64" s="70"/>
      <c r="O64" s="70"/>
      <c r="P64" s="70"/>
      <c r="Q64" s="70"/>
      <c r="R64" s="71" t="s">
        <v>862</v>
      </c>
      <c r="S64" s="69">
        <f t="shared" si="0"/>
        <v>0</v>
      </c>
    </row>
    <row r="65" spans="1:18" ht="15">
      <c r="A65" s="68"/>
      <c r="D65" s="69" t="s">
        <v>758</v>
      </c>
      <c r="J65" s="69" t="s">
        <v>861</v>
      </c>
      <c r="M65" s="70">
        <v>0</v>
      </c>
      <c r="N65" s="70">
        <v>0</v>
      </c>
      <c r="O65" s="70">
        <v>0</v>
      </c>
      <c r="P65" s="70">
        <v>0</v>
      </c>
      <c r="Q65" s="70">
        <f>SUM(N65:P65)</f>
        <v>0</v>
      </c>
      <c r="R65" s="71" t="s">
        <v>863</v>
      </c>
    </row>
    <row r="66" spans="1:19" ht="15">
      <c r="A66" s="68"/>
      <c r="D66" s="69" t="s">
        <v>798</v>
      </c>
      <c r="J66" s="69" t="s">
        <v>864</v>
      </c>
      <c r="M66" s="70">
        <v>0</v>
      </c>
      <c r="N66" s="70">
        <v>0</v>
      </c>
      <c r="O66" s="70">
        <v>0</v>
      </c>
      <c r="P66" s="70">
        <v>0</v>
      </c>
      <c r="Q66" s="70">
        <f>SUM(N66:P66)</f>
        <v>0</v>
      </c>
      <c r="R66" s="71" t="s">
        <v>865</v>
      </c>
      <c r="S66" s="69">
        <f t="shared" si="0"/>
        <v>0</v>
      </c>
    </row>
    <row r="67" spans="1:19" s="75" customFormat="1" ht="15.75">
      <c r="A67" s="72"/>
      <c r="B67" s="72"/>
      <c r="C67" s="72" t="s">
        <v>860</v>
      </c>
      <c r="D67" s="72"/>
      <c r="E67" s="72"/>
      <c r="F67" s="72"/>
      <c r="G67" s="72"/>
      <c r="H67" s="72"/>
      <c r="I67" s="72" t="s">
        <v>866</v>
      </c>
      <c r="J67" s="72"/>
      <c r="K67" s="72"/>
      <c r="L67" s="72"/>
      <c r="M67" s="73">
        <f>SUM(M66,M65)</f>
        <v>0</v>
      </c>
      <c r="N67" s="73">
        <f>SUM(N66,N65)</f>
        <v>0</v>
      </c>
      <c r="O67" s="73">
        <f>SUM(O66,O65)</f>
        <v>0</v>
      </c>
      <c r="P67" s="73">
        <f>SUM(P66,P65)</f>
        <v>0</v>
      </c>
      <c r="Q67" s="73">
        <f>SUM(Q66,Q65)</f>
        <v>0</v>
      </c>
      <c r="R67" s="74" t="s">
        <v>862</v>
      </c>
      <c r="S67" s="75">
        <f t="shared" si="0"/>
        <v>0</v>
      </c>
    </row>
    <row r="68" spans="1:19" ht="15">
      <c r="A68" s="68"/>
      <c r="C68" s="69" t="s">
        <v>867</v>
      </c>
      <c r="I68" s="69" t="s">
        <v>868</v>
      </c>
      <c r="M68" s="70"/>
      <c r="N68" s="70"/>
      <c r="O68" s="70"/>
      <c r="P68" s="70"/>
      <c r="Q68" s="70"/>
      <c r="R68" s="71" t="s">
        <v>869</v>
      </c>
      <c r="S68" s="69">
        <f t="shared" si="0"/>
        <v>0</v>
      </c>
    </row>
    <row r="69" spans="1:19" ht="15">
      <c r="A69" s="68"/>
      <c r="D69" s="69" t="s">
        <v>758</v>
      </c>
      <c r="J69" s="69" t="s">
        <v>870</v>
      </c>
      <c r="M69" s="70"/>
      <c r="N69" s="70"/>
      <c r="O69" s="70"/>
      <c r="P69" s="70"/>
      <c r="Q69" s="70"/>
      <c r="R69" s="71" t="s">
        <v>871</v>
      </c>
      <c r="S69" s="69">
        <f t="shared" si="0"/>
        <v>0</v>
      </c>
    </row>
    <row r="70" spans="1:19" ht="15">
      <c r="A70" s="68"/>
      <c r="E70" s="69" t="s">
        <v>765</v>
      </c>
      <c r="K70" s="69" t="s">
        <v>872</v>
      </c>
      <c r="M70" s="70">
        <v>900</v>
      </c>
      <c r="N70" s="70">
        <v>0</v>
      </c>
      <c r="O70" s="70">
        <v>0</v>
      </c>
      <c r="P70" s="70">
        <v>900</v>
      </c>
      <c r="Q70" s="70">
        <f>SUM(N70:P70)</f>
        <v>900</v>
      </c>
      <c r="R70" s="71" t="s">
        <v>871</v>
      </c>
      <c r="S70" s="69">
        <f t="shared" si="0"/>
        <v>900</v>
      </c>
    </row>
    <row r="71" spans="1:19" ht="15">
      <c r="A71" s="165"/>
      <c r="B71" s="165"/>
      <c r="C71" s="165"/>
      <c r="D71" s="165" t="s">
        <v>758</v>
      </c>
      <c r="E71" s="165"/>
      <c r="F71" s="165"/>
      <c r="G71" s="165"/>
      <c r="H71" s="165"/>
      <c r="I71" s="165"/>
      <c r="J71" s="165" t="s">
        <v>873</v>
      </c>
      <c r="K71" s="165"/>
      <c r="L71" s="165"/>
      <c r="M71" s="166">
        <f>SUM(M70)</f>
        <v>900</v>
      </c>
      <c r="N71" s="166">
        <f>SUM(N70)</f>
        <v>0</v>
      </c>
      <c r="O71" s="166">
        <f>SUM(O70)</f>
        <v>0</v>
      </c>
      <c r="P71" s="166">
        <f>SUM(P70)</f>
        <v>900</v>
      </c>
      <c r="Q71" s="166">
        <f>SUM(Q70)</f>
        <v>900</v>
      </c>
      <c r="R71" s="161" t="s">
        <v>871</v>
      </c>
      <c r="S71" s="69">
        <f t="shared" si="0"/>
        <v>900</v>
      </c>
    </row>
    <row r="72" spans="1:19" ht="15">
      <c r="A72" s="68"/>
      <c r="D72" s="69" t="s">
        <v>798</v>
      </c>
      <c r="J72" s="69" t="s">
        <v>874</v>
      </c>
      <c r="M72" s="70"/>
      <c r="N72" s="70"/>
      <c r="O72" s="70"/>
      <c r="P72" s="70"/>
      <c r="Q72" s="70"/>
      <c r="R72" s="71" t="s">
        <v>875</v>
      </c>
      <c r="S72" s="69">
        <f t="shared" si="0"/>
        <v>0</v>
      </c>
    </row>
    <row r="73" spans="1:19" ht="15">
      <c r="A73" s="68"/>
      <c r="E73" s="69" t="s">
        <v>823</v>
      </c>
      <c r="K73" s="69" t="s">
        <v>876</v>
      </c>
      <c r="M73" s="70">
        <v>190</v>
      </c>
      <c r="N73" s="70">
        <v>0</v>
      </c>
      <c r="O73" s="70">
        <v>0</v>
      </c>
      <c r="P73" s="70">
        <v>190</v>
      </c>
      <c r="Q73" s="70">
        <f>SUM(N73:P73)</f>
        <v>190</v>
      </c>
      <c r="R73" s="71" t="s">
        <v>875</v>
      </c>
      <c r="S73" s="69">
        <f t="shared" si="0"/>
        <v>190</v>
      </c>
    </row>
    <row r="74" spans="1:19" ht="15">
      <c r="A74" s="165"/>
      <c r="B74" s="165"/>
      <c r="C74" s="165"/>
      <c r="D74" s="165" t="s">
        <v>798</v>
      </c>
      <c r="E74" s="165"/>
      <c r="F74" s="165"/>
      <c r="G74" s="165"/>
      <c r="H74" s="165"/>
      <c r="I74" s="165"/>
      <c r="J74" s="165" t="s">
        <v>873</v>
      </c>
      <c r="K74" s="165"/>
      <c r="L74" s="165"/>
      <c r="M74" s="166">
        <f>SUM(M73)</f>
        <v>190</v>
      </c>
      <c r="N74" s="166">
        <f>SUM(N73)</f>
        <v>0</v>
      </c>
      <c r="O74" s="166">
        <f>SUM(O73)</f>
        <v>0</v>
      </c>
      <c r="P74" s="166">
        <f>SUM(P73)</f>
        <v>190</v>
      </c>
      <c r="Q74" s="166">
        <f>SUM(N74:P74)</f>
        <v>190</v>
      </c>
      <c r="R74" s="161" t="s">
        <v>875</v>
      </c>
      <c r="S74" s="69">
        <f t="shared" si="0"/>
        <v>190</v>
      </c>
    </row>
    <row r="75" spans="1:19" s="75" customFormat="1" ht="15.75">
      <c r="A75" s="72"/>
      <c r="B75" s="72"/>
      <c r="C75" s="72" t="s">
        <v>867</v>
      </c>
      <c r="D75" s="72"/>
      <c r="E75" s="72"/>
      <c r="F75" s="72"/>
      <c r="G75" s="72"/>
      <c r="H75" s="72"/>
      <c r="I75" s="72" t="s">
        <v>877</v>
      </c>
      <c r="J75" s="72"/>
      <c r="K75" s="72"/>
      <c r="L75" s="72"/>
      <c r="M75" s="73">
        <f>SUM(M71,M74)</f>
        <v>1090</v>
      </c>
      <c r="N75" s="73">
        <f>SUM(N71,N74)</f>
        <v>0</v>
      </c>
      <c r="O75" s="73">
        <f>SUM(O71,O74)</f>
        <v>0</v>
      </c>
      <c r="P75" s="73">
        <f>SUM(P71,P74)</f>
        <v>1090</v>
      </c>
      <c r="Q75" s="73">
        <f>SUM(Q71,Q74)</f>
        <v>1090</v>
      </c>
      <c r="R75" s="74" t="s">
        <v>869</v>
      </c>
      <c r="S75" s="75">
        <f t="shared" si="0"/>
        <v>1090</v>
      </c>
    </row>
    <row r="76" spans="1:19" s="75" customFormat="1" ht="15.75">
      <c r="A76" s="72" t="s">
        <v>758</v>
      </c>
      <c r="B76" s="72"/>
      <c r="C76" s="72"/>
      <c r="D76" s="72"/>
      <c r="E76" s="72"/>
      <c r="F76" s="72"/>
      <c r="G76" s="72" t="s">
        <v>878</v>
      </c>
      <c r="H76" s="72"/>
      <c r="I76" s="72"/>
      <c r="J76" s="72"/>
      <c r="K76" s="72"/>
      <c r="L76" s="72"/>
      <c r="M76" s="73">
        <f>SUM(M33+M38+M54+M59+M63+M67+M75)</f>
        <v>2522842</v>
      </c>
      <c r="N76" s="73">
        <f>SUM(N33+N38+N54+N59+N63+N67+N75)</f>
        <v>0</v>
      </c>
      <c r="O76" s="73">
        <f>SUM(O33+O38+O54+O59+O63+O67+O75)</f>
        <v>1592979</v>
      </c>
      <c r="P76" s="73">
        <f>SUM(P33+P38+P54+P59+P63+P67+P75)</f>
        <v>929863</v>
      </c>
      <c r="Q76" s="73">
        <f>SUM(Q33+Q38+Q54+Q59+Q63+Q67+Q75)</f>
        <v>2522842</v>
      </c>
      <c r="R76" s="74"/>
      <c r="S76" s="75">
        <f t="shared" si="0"/>
        <v>2522842</v>
      </c>
    </row>
    <row r="77" spans="1:19" ht="15">
      <c r="A77" s="68" t="s">
        <v>798</v>
      </c>
      <c r="G77" s="69" t="s">
        <v>879</v>
      </c>
      <c r="M77" s="70"/>
      <c r="N77" s="70"/>
      <c r="O77" s="70"/>
      <c r="P77" s="70"/>
      <c r="Q77" s="70"/>
      <c r="R77" s="71"/>
      <c r="S77" s="69">
        <f t="shared" si="0"/>
        <v>0</v>
      </c>
    </row>
    <row r="78" spans="1:19" ht="15">
      <c r="A78" s="68"/>
      <c r="C78" s="69" t="s">
        <v>760</v>
      </c>
      <c r="I78" s="69" t="s">
        <v>761</v>
      </c>
      <c r="M78" s="70"/>
      <c r="N78" s="70"/>
      <c r="O78" s="70"/>
      <c r="P78" s="70"/>
      <c r="Q78" s="70"/>
      <c r="R78" s="71" t="s">
        <v>762</v>
      </c>
      <c r="S78" s="69">
        <f t="shared" si="0"/>
        <v>0</v>
      </c>
    </row>
    <row r="79" spans="1:19" ht="15">
      <c r="A79" s="68"/>
      <c r="D79" s="69" t="s">
        <v>801</v>
      </c>
      <c r="J79" s="69" t="s">
        <v>880</v>
      </c>
      <c r="M79" s="70">
        <v>41014</v>
      </c>
      <c r="N79" s="70">
        <v>0</v>
      </c>
      <c r="O79" s="70">
        <v>16953</v>
      </c>
      <c r="P79" s="70">
        <v>24061</v>
      </c>
      <c r="Q79" s="70">
        <f>SUM(N79:P79)</f>
        <v>41014</v>
      </c>
      <c r="R79" s="71" t="s">
        <v>803</v>
      </c>
      <c r="S79" s="69">
        <f t="shared" si="0"/>
        <v>41014</v>
      </c>
    </row>
    <row r="80" spans="1:19" s="75" customFormat="1" ht="15.75">
      <c r="A80" s="72"/>
      <c r="B80" s="72"/>
      <c r="C80" s="72" t="s">
        <v>760</v>
      </c>
      <c r="D80" s="72"/>
      <c r="E80" s="72"/>
      <c r="F80" s="72"/>
      <c r="G80" s="72"/>
      <c r="H80" s="72"/>
      <c r="I80" s="72" t="s">
        <v>804</v>
      </c>
      <c r="J80" s="72"/>
      <c r="K80" s="72"/>
      <c r="L80" s="72"/>
      <c r="M80" s="73">
        <f>SUM(M79)</f>
        <v>41014</v>
      </c>
      <c r="N80" s="73">
        <f>SUM(N79)</f>
        <v>0</v>
      </c>
      <c r="O80" s="73">
        <f>SUM(O79)</f>
        <v>16953</v>
      </c>
      <c r="P80" s="73">
        <f>SUM(P79)</f>
        <v>24061</v>
      </c>
      <c r="Q80" s="73">
        <f>SUM(Q79)</f>
        <v>41014</v>
      </c>
      <c r="R80" s="74" t="s">
        <v>762</v>
      </c>
      <c r="S80" s="75">
        <f t="shared" si="0"/>
        <v>41014</v>
      </c>
    </row>
    <row r="81" spans="1:19" ht="15">
      <c r="A81" s="68"/>
      <c r="C81" s="69" t="s">
        <v>805</v>
      </c>
      <c r="I81" s="69" t="s">
        <v>806</v>
      </c>
      <c r="M81" s="70"/>
      <c r="N81" s="70"/>
      <c r="O81" s="70"/>
      <c r="P81" s="70"/>
      <c r="Q81" s="70"/>
      <c r="R81" s="71" t="s">
        <v>807</v>
      </c>
      <c r="S81" s="69">
        <f t="shared" si="0"/>
        <v>0</v>
      </c>
    </row>
    <row r="82" spans="1:19" ht="15">
      <c r="A82" s="68"/>
      <c r="D82" s="69" t="s">
        <v>801</v>
      </c>
      <c r="J82" s="69" t="s">
        <v>812</v>
      </c>
      <c r="M82" s="70">
        <v>0</v>
      </c>
      <c r="N82" s="70">
        <v>0</v>
      </c>
      <c r="O82" s="70">
        <v>0</v>
      </c>
      <c r="P82" s="70">
        <v>0</v>
      </c>
      <c r="Q82" s="70">
        <f>SUM(N82:P82)</f>
        <v>0</v>
      </c>
      <c r="R82" s="71" t="s">
        <v>813</v>
      </c>
      <c r="S82" s="69">
        <f t="shared" si="0"/>
        <v>0</v>
      </c>
    </row>
    <row r="83" spans="1:19" s="75" customFormat="1" ht="15.75">
      <c r="A83" s="72"/>
      <c r="B83" s="72"/>
      <c r="C83" s="72" t="s">
        <v>805</v>
      </c>
      <c r="D83" s="72"/>
      <c r="E83" s="72"/>
      <c r="F83" s="72"/>
      <c r="G83" s="72"/>
      <c r="H83" s="72"/>
      <c r="I83" s="72" t="s">
        <v>881</v>
      </c>
      <c r="J83" s="72"/>
      <c r="K83" s="72"/>
      <c r="L83" s="72"/>
      <c r="M83" s="73">
        <f>SUM(M82)</f>
        <v>0</v>
      </c>
      <c r="N83" s="73">
        <f>SUM(N82)</f>
        <v>0</v>
      </c>
      <c r="O83" s="73">
        <f>SUM(O82)</f>
        <v>0</v>
      </c>
      <c r="P83" s="73">
        <f>SUM(P82)</f>
        <v>0</v>
      </c>
      <c r="Q83" s="73">
        <f>SUM(Q82)</f>
        <v>0</v>
      </c>
      <c r="R83" s="74" t="s">
        <v>807</v>
      </c>
      <c r="S83" s="75">
        <f t="shared" si="0"/>
        <v>0</v>
      </c>
    </row>
    <row r="84" spans="1:19" ht="15">
      <c r="A84" s="68"/>
      <c r="C84" s="69" t="s">
        <v>815</v>
      </c>
      <c r="I84" s="69" t="s">
        <v>816</v>
      </c>
      <c r="M84" s="70"/>
      <c r="N84" s="70"/>
      <c r="O84" s="70"/>
      <c r="P84" s="70"/>
      <c r="Q84" s="70"/>
      <c r="R84" s="71" t="s">
        <v>817</v>
      </c>
      <c r="S84" s="69">
        <f t="shared" si="0"/>
        <v>0</v>
      </c>
    </row>
    <row r="85" spans="1:19" ht="15">
      <c r="A85" s="68"/>
      <c r="D85" s="69" t="s">
        <v>801</v>
      </c>
      <c r="J85" s="69" t="s">
        <v>834</v>
      </c>
      <c r="M85" s="70"/>
      <c r="N85" s="70"/>
      <c r="O85" s="70"/>
      <c r="P85" s="70"/>
      <c r="Q85" s="70"/>
      <c r="R85" s="71" t="s">
        <v>835</v>
      </c>
      <c r="S85" s="69">
        <f aca="true" t="shared" si="1" ref="S85:S169">SUM(N85:P85)</f>
        <v>0</v>
      </c>
    </row>
    <row r="86" spans="1:19" ht="15">
      <c r="A86" s="68"/>
      <c r="E86" s="69" t="s">
        <v>842</v>
      </c>
      <c r="K86" s="69" t="s">
        <v>882</v>
      </c>
      <c r="M86" s="70">
        <v>50</v>
      </c>
      <c r="N86" s="70">
        <v>0</v>
      </c>
      <c r="O86" s="70">
        <v>50</v>
      </c>
      <c r="P86" s="70">
        <v>0</v>
      </c>
      <c r="Q86" s="70">
        <f>SUM(N86:P86)</f>
        <v>50</v>
      </c>
      <c r="R86" s="71" t="s">
        <v>835</v>
      </c>
      <c r="S86" s="69">
        <f t="shared" si="1"/>
        <v>50</v>
      </c>
    </row>
    <row r="87" spans="1:19" s="75" customFormat="1" ht="15.75">
      <c r="A87" s="72"/>
      <c r="B87" s="72"/>
      <c r="C87" s="72" t="s">
        <v>815</v>
      </c>
      <c r="D87" s="72"/>
      <c r="E87" s="72"/>
      <c r="F87" s="72"/>
      <c r="G87" s="72"/>
      <c r="H87" s="72"/>
      <c r="I87" s="72" t="s">
        <v>843</v>
      </c>
      <c r="J87" s="72"/>
      <c r="K87" s="72"/>
      <c r="L87" s="72"/>
      <c r="M87" s="73">
        <f>SUM(M86:M86)</f>
        <v>50</v>
      </c>
      <c r="N87" s="73">
        <f>SUM(N86:N86)</f>
        <v>0</v>
      </c>
      <c r="O87" s="73">
        <f>SUM(O86:O86)</f>
        <v>50</v>
      </c>
      <c r="P87" s="73">
        <f>SUM(P86:P86)</f>
        <v>0</v>
      </c>
      <c r="Q87" s="73">
        <f>SUM(Q86)</f>
        <v>50</v>
      </c>
      <c r="R87" s="74" t="s">
        <v>817</v>
      </c>
      <c r="S87" s="75">
        <f t="shared" si="1"/>
        <v>50</v>
      </c>
    </row>
    <row r="88" spans="1:19" ht="15">
      <c r="A88" s="68"/>
      <c r="C88" s="69" t="s">
        <v>844</v>
      </c>
      <c r="I88" s="69" t="s">
        <v>845</v>
      </c>
      <c r="M88" s="70"/>
      <c r="N88" s="70"/>
      <c r="O88" s="70"/>
      <c r="P88" s="70"/>
      <c r="Q88" s="70"/>
      <c r="R88" s="71" t="s">
        <v>846</v>
      </c>
      <c r="S88" s="69">
        <f t="shared" si="1"/>
        <v>0</v>
      </c>
    </row>
    <row r="89" spans="1:19" ht="15">
      <c r="A89" s="68"/>
      <c r="D89" s="69" t="s">
        <v>758</v>
      </c>
      <c r="J89" s="69" t="s">
        <v>847</v>
      </c>
      <c r="M89" s="70">
        <v>2000</v>
      </c>
      <c r="N89" s="70">
        <v>0</v>
      </c>
      <c r="O89" s="70">
        <v>2000</v>
      </c>
      <c r="P89" s="70">
        <v>0</v>
      </c>
      <c r="Q89" s="70">
        <f>SUM(N89:P89)</f>
        <v>2000</v>
      </c>
      <c r="R89" s="71" t="s">
        <v>846</v>
      </c>
      <c r="S89" s="69">
        <f t="shared" si="1"/>
        <v>2000</v>
      </c>
    </row>
    <row r="90" spans="1:19" s="75" customFormat="1" ht="15.75">
      <c r="A90" s="72"/>
      <c r="B90" s="72"/>
      <c r="C90" s="72" t="s">
        <v>844</v>
      </c>
      <c r="D90" s="72"/>
      <c r="E90" s="72"/>
      <c r="F90" s="72"/>
      <c r="G90" s="72"/>
      <c r="H90" s="72"/>
      <c r="I90" s="72" t="s">
        <v>851</v>
      </c>
      <c r="J90" s="72"/>
      <c r="K90" s="72"/>
      <c r="L90" s="72"/>
      <c r="M90" s="73">
        <f>SUM(M89:M89)</f>
        <v>2000</v>
      </c>
      <c r="N90" s="73">
        <f>SUM(N89:N89)</f>
        <v>0</v>
      </c>
      <c r="O90" s="73">
        <f>SUM(O89:O89)</f>
        <v>2000</v>
      </c>
      <c r="P90" s="73">
        <f>SUM(P89:P89)</f>
        <v>0</v>
      </c>
      <c r="Q90" s="73">
        <f>SUM(Q89)</f>
        <v>2000</v>
      </c>
      <c r="R90" s="74" t="s">
        <v>846</v>
      </c>
      <c r="S90" s="75">
        <f t="shared" si="1"/>
        <v>2000</v>
      </c>
    </row>
    <row r="91" spans="1:19" ht="15">
      <c r="A91" s="68"/>
      <c r="C91" s="69" t="s">
        <v>860</v>
      </c>
      <c r="I91" s="69" t="s">
        <v>861</v>
      </c>
      <c r="M91" s="70"/>
      <c r="N91" s="70"/>
      <c r="O91" s="70"/>
      <c r="P91" s="70"/>
      <c r="Q91" s="70"/>
      <c r="R91" s="71" t="s">
        <v>862</v>
      </c>
      <c r="S91" s="69">
        <f t="shared" si="1"/>
        <v>0</v>
      </c>
    </row>
    <row r="92" spans="1:19" ht="15">
      <c r="A92" s="68"/>
      <c r="D92" s="69" t="s">
        <v>798</v>
      </c>
      <c r="J92" s="69" t="s">
        <v>864</v>
      </c>
      <c r="M92" s="70">
        <v>0</v>
      </c>
      <c r="N92" s="70">
        <v>0</v>
      </c>
      <c r="O92" s="70">
        <v>0</v>
      </c>
      <c r="P92" s="70">
        <v>0</v>
      </c>
      <c r="Q92" s="70">
        <f>SUM(N92:P92)</f>
        <v>0</v>
      </c>
      <c r="R92" s="71" t="s">
        <v>865</v>
      </c>
      <c r="S92" s="69">
        <f t="shared" si="1"/>
        <v>0</v>
      </c>
    </row>
    <row r="93" spans="1:19" s="75" customFormat="1" ht="15.75">
      <c r="A93" s="72"/>
      <c r="B93" s="72"/>
      <c r="C93" s="72" t="s">
        <v>860</v>
      </c>
      <c r="D93" s="72"/>
      <c r="E93" s="72"/>
      <c r="F93" s="72"/>
      <c r="G93" s="72"/>
      <c r="H93" s="72"/>
      <c r="I93" s="72" t="s">
        <v>866</v>
      </c>
      <c r="J93" s="72"/>
      <c r="K93" s="72"/>
      <c r="L93" s="72"/>
      <c r="M93" s="73">
        <f>SUM(M92)</f>
        <v>0</v>
      </c>
      <c r="N93" s="73">
        <f>SUM(N92)</f>
        <v>0</v>
      </c>
      <c r="O93" s="73">
        <f>SUM(O92)</f>
        <v>0</v>
      </c>
      <c r="P93" s="73">
        <f>SUM(P92)</f>
        <v>0</v>
      </c>
      <c r="Q93" s="73">
        <f>SUM(Q92)</f>
        <v>0</v>
      </c>
      <c r="R93" s="74" t="s">
        <v>862</v>
      </c>
      <c r="S93" s="75">
        <f t="shared" si="1"/>
        <v>0</v>
      </c>
    </row>
    <row r="94" spans="1:19" ht="15">
      <c r="A94" s="68"/>
      <c r="C94" s="69" t="s">
        <v>867</v>
      </c>
      <c r="I94" s="69" t="s">
        <v>868</v>
      </c>
      <c r="M94" s="70"/>
      <c r="N94" s="70"/>
      <c r="O94" s="70"/>
      <c r="P94" s="70"/>
      <c r="Q94" s="70"/>
      <c r="R94" s="71" t="s">
        <v>869</v>
      </c>
      <c r="S94" s="69">
        <f t="shared" si="1"/>
        <v>0</v>
      </c>
    </row>
    <row r="95" spans="1:19" ht="15">
      <c r="A95" s="68"/>
      <c r="D95" s="69" t="s">
        <v>798</v>
      </c>
      <c r="J95" s="69" t="s">
        <v>874</v>
      </c>
      <c r="M95" s="70"/>
      <c r="N95" s="70"/>
      <c r="O95" s="70"/>
      <c r="P95" s="70"/>
      <c r="Q95" s="70"/>
      <c r="R95" s="71" t="s">
        <v>875</v>
      </c>
      <c r="S95" s="69">
        <f t="shared" si="1"/>
        <v>0</v>
      </c>
    </row>
    <row r="96" spans="1:19" ht="15">
      <c r="A96" s="68"/>
      <c r="E96" s="69" t="s">
        <v>823</v>
      </c>
      <c r="K96" s="69" t="s">
        <v>876</v>
      </c>
      <c r="M96" s="70">
        <v>0</v>
      </c>
      <c r="N96" s="70">
        <v>0</v>
      </c>
      <c r="O96" s="70">
        <v>0</v>
      </c>
      <c r="P96" s="70">
        <v>0</v>
      </c>
      <c r="Q96" s="70">
        <f>SUM(N96:P96)</f>
        <v>0</v>
      </c>
      <c r="R96" s="71" t="s">
        <v>875</v>
      </c>
      <c r="S96" s="69">
        <f t="shared" si="1"/>
        <v>0</v>
      </c>
    </row>
    <row r="97" spans="1:19" s="75" customFormat="1" ht="15.75">
      <c r="A97" s="72"/>
      <c r="B97" s="72"/>
      <c r="C97" s="72" t="s">
        <v>867</v>
      </c>
      <c r="D97" s="72"/>
      <c r="E97" s="72"/>
      <c r="F97" s="72"/>
      <c r="G97" s="72"/>
      <c r="H97" s="72"/>
      <c r="I97" s="72" t="s">
        <v>877</v>
      </c>
      <c r="J97" s="72"/>
      <c r="K97" s="72"/>
      <c r="L97" s="72"/>
      <c r="M97" s="73">
        <f>SUM(M96)</f>
        <v>0</v>
      </c>
      <c r="N97" s="73">
        <f>SUM(N96)</f>
        <v>0</v>
      </c>
      <c r="O97" s="73">
        <f>SUM(O96)</f>
        <v>0</v>
      </c>
      <c r="P97" s="73">
        <f>SUM(P96)</f>
        <v>0</v>
      </c>
      <c r="Q97" s="73">
        <f>SUM(Q96)</f>
        <v>0</v>
      </c>
      <c r="R97" s="74" t="s">
        <v>869</v>
      </c>
      <c r="S97" s="75">
        <f t="shared" si="1"/>
        <v>0</v>
      </c>
    </row>
    <row r="98" spans="1:19" s="75" customFormat="1" ht="15.75">
      <c r="A98" s="72" t="s">
        <v>798</v>
      </c>
      <c r="B98" s="72"/>
      <c r="C98" s="72"/>
      <c r="D98" s="72"/>
      <c r="E98" s="72"/>
      <c r="F98" s="72"/>
      <c r="G98" s="72" t="s">
        <v>883</v>
      </c>
      <c r="H98" s="72"/>
      <c r="I98" s="72"/>
      <c r="J98" s="72"/>
      <c r="K98" s="72"/>
      <c r="L98" s="72"/>
      <c r="M98" s="73">
        <f>SUM(M80+M83+M87+M90+M93+M97)</f>
        <v>43064</v>
      </c>
      <c r="N98" s="73">
        <f>SUM(N80+N83+N87+N90+N93+N97)</f>
        <v>0</v>
      </c>
      <c r="O98" s="73">
        <f>SUM(O80+O83+O87+O90+O93+O97)</f>
        <v>19003</v>
      </c>
      <c r="P98" s="73">
        <f>SUM(P80+P83+P87+P90+P93+P97)</f>
        <v>24061</v>
      </c>
      <c r="Q98" s="73">
        <f>SUM(Q80+Q83+Q87+Q90+Q93+Q97)</f>
        <v>43064</v>
      </c>
      <c r="R98" s="74"/>
      <c r="S98" s="75">
        <f t="shared" si="1"/>
        <v>43064</v>
      </c>
    </row>
    <row r="99" spans="1:19" ht="15">
      <c r="A99" s="68" t="s">
        <v>801</v>
      </c>
      <c r="G99" s="69" t="s">
        <v>884</v>
      </c>
      <c r="M99" s="70"/>
      <c r="N99" s="70"/>
      <c r="O99" s="70"/>
      <c r="P99" s="70"/>
      <c r="Q99" s="70"/>
      <c r="R99" s="71"/>
      <c r="S99" s="69">
        <f t="shared" si="1"/>
        <v>0</v>
      </c>
    </row>
    <row r="100" spans="1:19" ht="15">
      <c r="A100" s="68"/>
      <c r="C100" s="69" t="s">
        <v>760</v>
      </c>
      <c r="I100" s="69" t="s">
        <v>761</v>
      </c>
      <c r="M100" s="70"/>
      <c r="N100" s="70"/>
      <c r="O100" s="70"/>
      <c r="P100" s="70"/>
      <c r="Q100" s="70"/>
      <c r="R100" s="71" t="s">
        <v>762</v>
      </c>
      <c r="S100" s="69">
        <f t="shared" si="1"/>
        <v>0</v>
      </c>
    </row>
    <row r="101" spans="1:19" ht="15">
      <c r="A101" s="68"/>
      <c r="D101" s="69" t="s">
        <v>801</v>
      </c>
      <c r="J101" s="69" t="s">
        <v>802</v>
      </c>
      <c r="M101" s="70">
        <v>2555</v>
      </c>
      <c r="N101" s="70">
        <v>0</v>
      </c>
      <c r="O101" s="70">
        <v>2555</v>
      </c>
      <c r="P101" s="70">
        <v>0</v>
      </c>
      <c r="Q101" s="70">
        <f>SUM(N101:P101)</f>
        <v>2555</v>
      </c>
      <c r="R101" s="71" t="s">
        <v>803</v>
      </c>
      <c r="S101" s="69">
        <f t="shared" si="1"/>
        <v>2555</v>
      </c>
    </row>
    <row r="102" spans="1:19" s="75" customFormat="1" ht="15.75">
      <c r="A102" s="72"/>
      <c r="B102" s="72"/>
      <c r="C102" s="72" t="s">
        <v>760</v>
      </c>
      <c r="D102" s="72"/>
      <c r="E102" s="72"/>
      <c r="F102" s="72"/>
      <c r="G102" s="72"/>
      <c r="H102" s="72"/>
      <c r="I102" s="72" t="s">
        <v>804</v>
      </c>
      <c r="J102" s="72"/>
      <c r="K102" s="72"/>
      <c r="L102" s="72"/>
      <c r="M102" s="73">
        <f>SUM(M100:M101)</f>
        <v>2555</v>
      </c>
      <c r="N102" s="73">
        <f>SUM(N100:N101)</f>
        <v>0</v>
      </c>
      <c r="O102" s="73">
        <f>SUM(O100:O101)</f>
        <v>2555</v>
      </c>
      <c r="P102" s="73">
        <f>SUM(P100:P101)</f>
        <v>0</v>
      </c>
      <c r="Q102" s="73">
        <f>SUM(Q101)</f>
        <v>2555</v>
      </c>
      <c r="R102" s="74" t="s">
        <v>762</v>
      </c>
      <c r="S102" s="75">
        <f t="shared" si="1"/>
        <v>2555</v>
      </c>
    </row>
    <row r="103" spans="1:19" ht="15">
      <c r="A103" s="68"/>
      <c r="C103" s="69" t="s">
        <v>805</v>
      </c>
      <c r="I103" s="69" t="s">
        <v>806</v>
      </c>
      <c r="M103" s="70"/>
      <c r="N103" s="70"/>
      <c r="O103" s="70"/>
      <c r="P103" s="70"/>
      <c r="Q103" s="70"/>
      <c r="R103" s="71" t="s">
        <v>807</v>
      </c>
      <c r="S103" s="69">
        <f t="shared" si="1"/>
        <v>0</v>
      </c>
    </row>
    <row r="104" spans="1:19" ht="15">
      <c r="A104" s="68"/>
      <c r="D104" s="69" t="s">
        <v>801</v>
      </c>
      <c r="J104" s="69" t="s">
        <v>812</v>
      </c>
      <c r="M104" s="70">
        <v>0</v>
      </c>
      <c r="N104" s="70">
        <v>0</v>
      </c>
      <c r="O104" s="70">
        <v>0</v>
      </c>
      <c r="P104" s="70">
        <v>0</v>
      </c>
      <c r="Q104" s="70">
        <f>SUM(N104:P104)</f>
        <v>0</v>
      </c>
      <c r="R104" s="71" t="s">
        <v>813</v>
      </c>
      <c r="S104" s="69">
        <f t="shared" si="1"/>
        <v>0</v>
      </c>
    </row>
    <row r="105" spans="1:19" s="75" customFormat="1" ht="15.75">
      <c r="A105" s="72"/>
      <c r="B105" s="72"/>
      <c r="C105" s="72" t="s">
        <v>805</v>
      </c>
      <c r="D105" s="72"/>
      <c r="E105" s="72"/>
      <c r="F105" s="72"/>
      <c r="G105" s="72"/>
      <c r="H105" s="72"/>
      <c r="I105" s="72" t="s">
        <v>814</v>
      </c>
      <c r="J105" s="72"/>
      <c r="K105" s="72"/>
      <c r="L105" s="72"/>
      <c r="M105" s="73">
        <f>SUM(M104)</f>
        <v>0</v>
      </c>
      <c r="N105" s="73">
        <f>SUM(N104)</f>
        <v>0</v>
      </c>
      <c r="O105" s="73">
        <f>SUM(O104)</f>
        <v>0</v>
      </c>
      <c r="P105" s="73">
        <f>SUM(P104)</f>
        <v>0</v>
      </c>
      <c r="Q105" s="73">
        <f>SUM(Q104)</f>
        <v>0</v>
      </c>
      <c r="R105" s="74" t="s">
        <v>807</v>
      </c>
      <c r="S105" s="75">
        <f t="shared" si="1"/>
        <v>0</v>
      </c>
    </row>
    <row r="106" spans="1:19" ht="15">
      <c r="A106" s="68"/>
      <c r="C106" s="69" t="s">
        <v>844</v>
      </c>
      <c r="I106" s="69" t="s">
        <v>845</v>
      </c>
      <c r="M106" s="70"/>
      <c r="N106" s="70"/>
      <c r="O106" s="70"/>
      <c r="P106" s="70"/>
      <c r="Q106" s="70"/>
      <c r="R106" s="71"/>
      <c r="S106" s="69">
        <f t="shared" si="1"/>
        <v>0</v>
      </c>
    </row>
    <row r="107" spans="1:19" ht="15">
      <c r="A107" s="68"/>
      <c r="D107" s="69" t="s">
        <v>758</v>
      </c>
      <c r="J107" s="69" t="s">
        <v>847</v>
      </c>
      <c r="M107" s="70">
        <v>1719</v>
      </c>
      <c r="N107" s="70">
        <v>0</v>
      </c>
      <c r="O107" s="70">
        <v>1719</v>
      </c>
      <c r="P107" s="70">
        <v>0</v>
      </c>
      <c r="Q107" s="70">
        <f>SUM(N107:P107)</f>
        <v>1719</v>
      </c>
      <c r="R107" s="71" t="s">
        <v>846</v>
      </c>
      <c r="S107" s="69">
        <f t="shared" si="1"/>
        <v>1719</v>
      </c>
    </row>
    <row r="108" spans="1:19" s="75" customFormat="1" ht="15.75">
      <c r="A108" s="72"/>
      <c r="B108" s="72"/>
      <c r="C108" s="72" t="s">
        <v>844</v>
      </c>
      <c r="D108" s="72"/>
      <c r="E108" s="72"/>
      <c r="F108" s="72"/>
      <c r="G108" s="72"/>
      <c r="H108" s="72"/>
      <c r="I108" s="72" t="s">
        <v>851</v>
      </c>
      <c r="J108" s="72"/>
      <c r="K108" s="72"/>
      <c r="L108" s="72"/>
      <c r="M108" s="73">
        <f>SUM(M107:M107)</f>
        <v>1719</v>
      </c>
      <c r="N108" s="73">
        <f>SUM(N107:N107)</f>
        <v>0</v>
      </c>
      <c r="O108" s="73">
        <f>SUM(O107:O107)</f>
        <v>1719</v>
      </c>
      <c r="P108" s="73">
        <f>SUM(P107:P107)</f>
        <v>0</v>
      </c>
      <c r="Q108" s="73">
        <f>SUM(Q107)</f>
        <v>1719</v>
      </c>
      <c r="R108" s="74" t="s">
        <v>846</v>
      </c>
      <c r="S108" s="75">
        <f t="shared" si="1"/>
        <v>1719</v>
      </c>
    </row>
    <row r="109" spans="1:19" ht="15">
      <c r="A109" s="68"/>
      <c r="C109" s="69" t="s">
        <v>860</v>
      </c>
      <c r="I109" s="69" t="s">
        <v>861</v>
      </c>
      <c r="M109" s="70"/>
      <c r="N109" s="70"/>
      <c r="O109" s="70"/>
      <c r="P109" s="70"/>
      <c r="Q109" s="70"/>
      <c r="R109" s="71" t="s">
        <v>862</v>
      </c>
      <c r="S109" s="69">
        <f t="shared" si="1"/>
        <v>0</v>
      </c>
    </row>
    <row r="110" spans="1:19" ht="15">
      <c r="A110" s="68"/>
      <c r="D110" s="69" t="s">
        <v>798</v>
      </c>
      <c r="J110" s="69" t="s">
        <v>864</v>
      </c>
      <c r="M110" s="70">
        <v>0</v>
      </c>
      <c r="N110" s="70">
        <v>0</v>
      </c>
      <c r="O110" s="70">
        <v>0</v>
      </c>
      <c r="P110" s="70">
        <v>0</v>
      </c>
      <c r="Q110" s="70">
        <f>SUM(N110:P110)</f>
        <v>0</v>
      </c>
      <c r="R110" s="71" t="s">
        <v>865</v>
      </c>
      <c r="S110" s="69">
        <f t="shared" si="1"/>
        <v>0</v>
      </c>
    </row>
    <row r="111" spans="1:19" s="75" customFormat="1" ht="15.75">
      <c r="A111" s="72"/>
      <c r="B111" s="72"/>
      <c r="C111" s="72" t="s">
        <v>860</v>
      </c>
      <c r="D111" s="72"/>
      <c r="E111" s="72"/>
      <c r="F111" s="72"/>
      <c r="G111" s="72"/>
      <c r="H111" s="72"/>
      <c r="I111" s="72" t="s">
        <v>866</v>
      </c>
      <c r="J111" s="72"/>
      <c r="K111" s="72"/>
      <c r="L111" s="72"/>
      <c r="M111" s="73">
        <f>SUM(M110)</f>
        <v>0</v>
      </c>
      <c r="N111" s="73">
        <f>SUM(N110)</f>
        <v>0</v>
      </c>
      <c r="O111" s="73">
        <f>SUM(O110)</f>
        <v>0</v>
      </c>
      <c r="P111" s="73">
        <f>SUM(P110)</f>
        <v>0</v>
      </c>
      <c r="Q111" s="73">
        <f>SUM(Q110)</f>
        <v>0</v>
      </c>
      <c r="R111" s="74" t="s">
        <v>862</v>
      </c>
      <c r="S111" s="75">
        <f t="shared" si="1"/>
        <v>0</v>
      </c>
    </row>
    <row r="112" spans="1:19" ht="15">
      <c r="A112" s="68"/>
      <c r="C112" s="69" t="s">
        <v>867</v>
      </c>
      <c r="I112" s="69" t="s">
        <v>868</v>
      </c>
      <c r="M112" s="70"/>
      <c r="N112" s="70"/>
      <c r="O112" s="70"/>
      <c r="P112" s="70"/>
      <c r="Q112" s="70"/>
      <c r="R112" s="71" t="s">
        <v>869</v>
      </c>
      <c r="S112" s="69">
        <f t="shared" si="1"/>
        <v>0</v>
      </c>
    </row>
    <row r="113" spans="1:19" ht="15">
      <c r="A113" s="68"/>
      <c r="D113" s="69" t="s">
        <v>798</v>
      </c>
      <c r="J113" s="69" t="s">
        <v>874</v>
      </c>
      <c r="M113" s="70"/>
      <c r="N113" s="70"/>
      <c r="O113" s="70"/>
      <c r="P113" s="70"/>
      <c r="Q113" s="70"/>
      <c r="R113" s="71" t="s">
        <v>875</v>
      </c>
      <c r="S113" s="69">
        <f t="shared" si="1"/>
        <v>0</v>
      </c>
    </row>
    <row r="114" spans="1:19" ht="15">
      <c r="A114" s="68"/>
      <c r="E114" s="69" t="s">
        <v>823</v>
      </c>
      <c r="K114" s="69" t="s">
        <v>876</v>
      </c>
      <c r="M114" s="70">
        <v>0</v>
      </c>
      <c r="N114" s="70">
        <v>0</v>
      </c>
      <c r="O114" s="70">
        <v>0</v>
      </c>
      <c r="P114" s="70">
        <v>0</v>
      </c>
      <c r="Q114" s="70">
        <f>SUM(N114:P114)</f>
        <v>0</v>
      </c>
      <c r="R114" s="71" t="s">
        <v>875</v>
      </c>
      <c r="S114" s="69">
        <f t="shared" si="1"/>
        <v>0</v>
      </c>
    </row>
    <row r="115" spans="1:19" s="75" customFormat="1" ht="15.75">
      <c r="A115" s="72"/>
      <c r="B115" s="72"/>
      <c r="C115" s="72" t="s">
        <v>867</v>
      </c>
      <c r="D115" s="72"/>
      <c r="E115" s="72"/>
      <c r="F115" s="72"/>
      <c r="G115" s="72"/>
      <c r="H115" s="72"/>
      <c r="I115" s="72"/>
      <c r="J115" s="72" t="s">
        <v>877</v>
      </c>
      <c r="K115" s="72"/>
      <c r="L115" s="72"/>
      <c r="M115" s="73">
        <f>SUM(M114)</f>
        <v>0</v>
      </c>
      <c r="N115" s="73">
        <f>SUM(N114)</f>
        <v>0</v>
      </c>
      <c r="O115" s="73">
        <f>SUM(O114)</f>
        <v>0</v>
      </c>
      <c r="P115" s="73">
        <f>SUM(P114)</f>
        <v>0</v>
      </c>
      <c r="Q115" s="73">
        <f>SUM(Q114)</f>
        <v>0</v>
      </c>
      <c r="R115" s="74" t="s">
        <v>869</v>
      </c>
      <c r="S115" s="75">
        <f t="shared" si="1"/>
        <v>0</v>
      </c>
    </row>
    <row r="116" spans="1:19" s="75" customFormat="1" ht="15.75">
      <c r="A116" s="72" t="s">
        <v>801</v>
      </c>
      <c r="B116" s="72"/>
      <c r="C116" s="72"/>
      <c r="D116" s="72"/>
      <c r="E116" s="72"/>
      <c r="F116" s="72"/>
      <c r="G116" s="72" t="s">
        <v>885</v>
      </c>
      <c r="H116" s="72"/>
      <c r="I116" s="72"/>
      <c r="J116" s="72"/>
      <c r="K116" s="72"/>
      <c r="L116" s="72"/>
      <c r="M116" s="73">
        <f>SUM(M102,M105,M108,M111,M115)</f>
        <v>4274</v>
      </c>
      <c r="N116" s="73">
        <f>SUM(N102,N105,N108,N111,N115)</f>
        <v>0</v>
      </c>
      <c r="O116" s="73">
        <f>SUM(O102,O105,O108,O111,O115)</f>
        <v>4274</v>
      </c>
      <c r="P116" s="73">
        <f>SUM(P102,P105,P108,P111,P115)</f>
        <v>0</v>
      </c>
      <c r="Q116" s="73">
        <f>SUM(Q102,Q105,Q108,Q111,Q115)</f>
        <v>4274</v>
      </c>
      <c r="R116" s="74"/>
      <c r="S116" s="75">
        <f t="shared" si="1"/>
        <v>4274</v>
      </c>
    </row>
    <row r="117" spans="1:19" ht="15">
      <c r="A117" s="68" t="s">
        <v>886</v>
      </c>
      <c r="G117" s="69" t="s">
        <v>887</v>
      </c>
      <c r="M117" s="70"/>
      <c r="N117" s="70"/>
      <c r="O117" s="70"/>
      <c r="P117" s="70"/>
      <c r="Q117" s="70"/>
      <c r="R117" s="71"/>
      <c r="S117" s="69">
        <f aca="true" t="shared" si="2" ref="S117:S134">SUM(N117:P117)</f>
        <v>0</v>
      </c>
    </row>
    <row r="118" spans="1:19" ht="15">
      <c r="A118" s="68"/>
      <c r="C118" s="69" t="s">
        <v>760</v>
      </c>
      <c r="I118" s="69" t="s">
        <v>761</v>
      </c>
      <c r="M118" s="70"/>
      <c r="N118" s="70"/>
      <c r="O118" s="70"/>
      <c r="P118" s="70"/>
      <c r="Q118" s="70"/>
      <c r="R118" s="71" t="s">
        <v>762</v>
      </c>
      <c r="S118" s="69">
        <f t="shared" si="2"/>
        <v>0</v>
      </c>
    </row>
    <row r="119" spans="1:19" ht="15">
      <c r="A119" s="68"/>
      <c r="D119" s="69" t="s">
        <v>801</v>
      </c>
      <c r="J119" s="69" t="s">
        <v>802</v>
      </c>
      <c r="M119" s="70">
        <v>37261</v>
      </c>
      <c r="N119" s="70">
        <v>0</v>
      </c>
      <c r="O119" s="70">
        <v>2803</v>
      </c>
      <c r="P119" s="70">
        <v>34458</v>
      </c>
      <c r="Q119" s="70">
        <f>SUM(N119:P119)</f>
        <v>37261</v>
      </c>
      <c r="R119" s="71" t="s">
        <v>803</v>
      </c>
      <c r="S119" s="69">
        <f t="shared" si="2"/>
        <v>37261</v>
      </c>
    </row>
    <row r="120" spans="1:19" s="75" customFormat="1" ht="15.75">
      <c r="A120" s="72"/>
      <c r="B120" s="72"/>
      <c r="C120" s="72" t="s">
        <v>760</v>
      </c>
      <c r="D120" s="72"/>
      <c r="E120" s="72"/>
      <c r="F120" s="72"/>
      <c r="G120" s="72"/>
      <c r="H120" s="72"/>
      <c r="I120" s="72" t="s">
        <v>804</v>
      </c>
      <c r="J120" s="72"/>
      <c r="K120" s="72"/>
      <c r="L120" s="72"/>
      <c r="M120" s="73">
        <f>SUM(M118:M119)</f>
        <v>37261</v>
      </c>
      <c r="N120" s="73">
        <f>SUM(N118:N119)</f>
        <v>0</v>
      </c>
      <c r="O120" s="73">
        <f>SUM(O118:O119)</f>
        <v>2803</v>
      </c>
      <c r="P120" s="73">
        <f>SUM(P118:P119)</f>
        <v>34458</v>
      </c>
      <c r="Q120" s="73">
        <f>SUM(Q119)</f>
        <v>37261</v>
      </c>
      <c r="R120" s="74" t="s">
        <v>762</v>
      </c>
      <c r="S120" s="75">
        <f t="shared" si="2"/>
        <v>37261</v>
      </c>
    </row>
    <row r="121" spans="1:19" ht="15">
      <c r="A121" s="68"/>
      <c r="C121" s="69" t="s">
        <v>805</v>
      </c>
      <c r="I121" s="69" t="s">
        <v>806</v>
      </c>
      <c r="M121" s="70"/>
      <c r="N121" s="70"/>
      <c r="O121" s="70"/>
      <c r="P121" s="70"/>
      <c r="Q121" s="70"/>
      <c r="R121" s="71" t="s">
        <v>807</v>
      </c>
      <c r="S121" s="69">
        <f t="shared" si="2"/>
        <v>0</v>
      </c>
    </row>
    <row r="122" spans="1:19" ht="15">
      <c r="A122" s="68"/>
      <c r="D122" s="69" t="s">
        <v>801</v>
      </c>
      <c r="J122" s="69" t="s">
        <v>812</v>
      </c>
      <c r="M122" s="70">
        <v>0</v>
      </c>
      <c r="N122" s="70">
        <v>0</v>
      </c>
      <c r="O122" s="70">
        <v>0</v>
      </c>
      <c r="P122" s="70">
        <v>0</v>
      </c>
      <c r="Q122" s="70">
        <f>SUM(N122:R122)</f>
        <v>0</v>
      </c>
      <c r="R122" s="71" t="s">
        <v>813</v>
      </c>
      <c r="S122" s="69">
        <f t="shared" si="2"/>
        <v>0</v>
      </c>
    </row>
    <row r="123" spans="1:19" s="75" customFormat="1" ht="15.75">
      <c r="A123" s="72"/>
      <c r="B123" s="72"/>
      <c r="C123" s="72" t="s">
        <v>805</v>
      </c>
      <c r="D123" s="72"/>
      <c r="E123" s="72"/>
      <c r="F123" s="72"/>
      <c r="G123" s="72"/>
      <c r="H123" s="72"/>
      <c r="I123" s="72" t="s">
        <v>814</v>
      </c>
      <c r="J123" s="72"/>
      <c r="K123" s="72"/>
      <c r="L123" s="72"/>
      <c r="M123" s="73">
        <f>SUM(M122)</f>
        <v>0</v>
      </c>
      <c r="N123" s="73">
        <f>SUM(N122)</f>
        <v>0</v>
      </c>
      <c r="O123" s="73">
        <f>SUM(O122)</f>
        <v>0</v>
      </c>
      <c r="P123" s="73">
        <f>SUM(P122)</f>
        <v>0</v>
      </c>
      <c r="Q123" s="73">
        <f>SUM(N123:P123)</f>
        <v>0</v>
      </c>
      <c r="R123" s="74" t="s">
        <v>807</v>
      </c>
      <c r="S123" s="75">
        <f t="shared" si="2"/>
        <v>0</v>
      </c>
    </row>
    <row r="124" spans="1:19" ht="15">
      <c r="A124" s="68"/>
      <c r="C124" s="69" t="s">
        <v>844</v>
      </c>
      <c r="I124" s="69" t="s">
        <v>845</v>
      </c>
      <c r="M124" s="70"/>
      <c r="N124" s="70"/>
      <c r="O124" s="70"/>
      <c r="P124" s="70"/>
      <c r="Q124" s="70"/>
      <c r="R124" s="71"/>
      <c r="S124" s="69">
        <f t="shared" si="2"/>
        <v>0</v>
      </c>
    </row>
    <row r="125" spans="1:19" ht="15">
      <c r="A125" s="68"/>
      <c r="D125" s="69" t="s">
        <v>758</v>
      </c>
      <c r="J125" s="69" t="s">
        <v>847</v>
      </c>
      <c r="M125" s="70">
        <v>62144</v>
      </c>
      <c r="N125" s="70">
        <v>0</v>
      </c>
      <c r="O125" s="70">
        <v>1500</v>
      </c>
      <c r="P125" s="70">
        <v>60644</v>
      </c>
      <c r="Q125" s="70">
        <f>SUM(N125:P125)</f>
        <v>62144</v>
      </c>
      <c r="R125" s="71" t="s">
        <v>846</v>
      </c>
      <c r="S125" s="69">
        <f t="shared" si="2"/>
        <v>62144</v>
      </c>
    </row>
    <row r="126" spans="1:19" s="75" customFormat="1" ht="15.75">
      <c r="A126" s="72"/>
      <c r="B126" s="72"/>
      <c r="C126" s="72" t="s">
        <v>844</v>
      </c>
      <c r="D126" s="72"/>
      <c r="E126" s="72"/>
      <c r="F126" s="72"/>
      <c r="G126" s="72"/>
      <c r="H126" s="72"/>
      <c r="I126" s="72" t="s">
        <v>851</v>
      </c>
      <c r="J126" s="72"/>
      <c r="K126" s="72"/>
      <c r="L126" s="72"/>
      <c r="M126" s="73">
        <f>SUM(M125)</f>
        <v>62144</v>
      </c>
      <c r="N126" s="73">
        <f>SUM(N125)</f>
        <v>0</v>
      </c>
      <c r="O126" s="73">
        <f>SUM(O125)</f>
        <v>1500</v>
      </c>
      <c r="P126" s="73">
        <f>SUM(P125)</f>
        <v>60644</v>
      </c>
      <c r="Q126" s="73">
        <f>SUM(Q125)</f>
        <v>62144</v>
      </c>
      <c r="R126" s="74" t="s">
        <v>846</v>
      </c>
      <c r="S126" s="75">
        <f t="shared" si="2"/>
        <v>62144</v>
      </c>
    </row>
    <row r="127" spans="1:19" ht="15">
      <c r="A127" s="68"/>
      <c r="C127" s="69" t="s">
        <v>860</v>
      </c>
      <c r="I127" s="69" t="s">
        <v>861</v>
      </c>
      <c r="M127" s="70"/>
      <c r="N127" s="70"/>
      <c r="O127" s="70"/>
      <c r="P127" s="70"/>
      <c r="Q127" s="70"/>
      <c r="R127" s="71" t="s">
        <v>862</v>
      </c>
      <c r="S127" s="69">
        <f t="shared" si="2"/>
        <v>0</v>
      </c>
    </row>
    <row r="128" spans="1:19" ht="15">
      <c r="A128" s="68"/>
      <c r="D128" s="69" t="s">
        <v>798</v>
      </c>
      <c r="J128" s="69" t="s">
        <v>864</v>
      </c>
      <c r="M128" s="70">
        <v>0</v>
      </c>
      <c r="N128" s="70">
        <v>0</v>
      </c>
      <c r="O128" s="70">
        <v>0</v>
      </c>
      <c r="P128" s="70">
        <v>0</v>
      </c>
      <c r="Q128" s="70">
        <f>SUM(M128:P128)</f>
        <v>0</v>
      </c>
      <c r="R128" s="71" t="s">
        <v>865</v>
      </c>
      <c r="S128" s="69">
        <f t="shared" si="2"/>
        <v>0</v>
      </c>
    </row>
    <row r="129" spans="1:19" s="75" customFormat="1" ht="15.75">
      <c r="A129" s="72"/>
      <c r="B129" s="72"/>
      <c r="C129" s="72" t="s">
        <v>860</v>
      </c>
      <c r="D129" s="72"/>
      <c r="E129" s="72"/>
      <c r="F129" s="72"/>
      <c r="G129" s="72"/>
      <c r="H129" s="72"/>
      <c r="I129" s="72" t="s">
        <v>866</v>
      </c>
      <c r="J129" s="72"/>
      <c r="K129" s="72"/>
      <c r="L129" s="72"/>
      <c r="M129" s="73">
        <f>SUM(M128:M128)</f>
        <v>0</v>
      </c>
      <c r="N129" s="73">
        <f>SUM(N128:N128)</f>
        <v>0</v>
      </c>
      <c r="O129" s="73">
        <f>SUM(O128:O128)</f>
        <v>0</v>
      </c>
      <c r="P129" s="73">
        <f>SUM(P128:P128)</f>
        <v>0</v>
      </c>
      <c r="Q129" s="73">
        <f>SUM(Q128:Q128)</f>
        <v>0</v>
      </c>
      <c r="R129" s="74" t="s">
        <v>862</v>
      </c>
      <c r="S129" s="75">
        <f t="shared" si="2"/>
        <v>0</v>
      </c>
    </row>
    <row r="130" spans="1:19" ht="15">
      <c r="A130" s="68"/>
      <c r="C130" s="69" t="s">
        <v>867</v>
      </c>
      <c r="I130" s="69" t="s">
        <v>868</v>
      </c>
      <c r="M130" s="70"/>
      <c r="N130" s="70"/>
      <c r="O130" s="70"/>
      <c r="P130" s="70"/>
      <c r="Q130" s="70"/>
      <c r="R130" s="71" t="s">
        <v>869</v>
      </c>
      <c r="S130" s="69">
        <f t="shared" si="2"/>
        <v>0</v>
      </c>
    </row>
    <row r="131" spans="1:19" ht="15">
      <c r="A131" s="68"/>
      <c r="D131" s="69" t="s">
        <v>798</v>
      </c>
      <c r="J131" s="69" t="s">
        <v>874</v>
      </c>
      <c r="M131" s="70"/>
      <c r="N131" s="70"/>
      <c r="O131" s="70"/>
      <c r="P131" s="70"/>
      <c r="Q131" s="70"/>
      <c r="R131" s="71" t="s">
        <v>875</v>
      </c>
      <c r="S131" s="69">
        <f t="shared" si="2"/>
        <v>0</v>
      </c>
    </row>
    <row r="132" spans="1:19" ht="15">
      <c r="A132" s="68"/>
      <c r="E132" s="69" t="s">
        <v>823</v>
      </c>
      <c r="K132" s="69" t="s">
        <v>876</v>
      </c>
      <c r="M132" s="70">
        <v>0</v>
      </c>
      <c r="N132" s="70">
        <v>0</v>
      </c>
      <c r="O132" s="70">
        <v>0</v>
      </c>
      <c r="P132" s="70">
        <v>0</v>
      </c>
      <c r="Q132" s="70">
        <f>SUM(N132:P132)</f>
        <v>0</v>
      </c>
      <c r="R132" s="71" t="s">
        <v>875</v>
      </c>
      <c r="S132" s="69">
        <f t="shared" si="2"/>
        <v>0</v>
      </c>
    </row>
    <row r="133" spans="1:19" s="75" customFormat="1" ht="15.75">
      <c r="A133" s="72"/>
      <c r="B133" s="72"/>
      <c r="C133" s="72" t="s">
        <v>867</v>
      </c>
      <c r="D133" s="72"/>
      <c r="E133" s="72"/>
      <c r="F133" s="72"/>
      <c r="G133" s="72"/>
      <c r="H133" s="72"/>
      <c r="I133" s="72"/>
      <c r="J133" s="72" t="s">
        <v>877</v>
      </c>
      <c r="K133" s="72"/>
      <c r="L133" s="72"/>
      <c r="M133" s="73">
        <f>SUM(M132)</f>
        <v>0</v>
      </c>
      <c r="N133" s="73">
        <f>SUM(N132)</f>
        <v>0</v>
      </c>
      <c r="O133" s="73">
        <f>SUM(O132)</f>
        <v>0</v>
      </c>
      <c r="P133" s="73">
        <f>SUM(P132)</f>
        <v>0</v>
      </c>
      <c r="Q133" s="73">
        <f>SUM(Q132)</f>
        <v>0</v>
      </c>
      <c r="R133" s="74" t="s">
        <v>869</v>
      </c>
      <c r="S133" s="75">
        <f t="shared" si="2"/>
        <v>0</v>
      </c>
    </row>
    <row r="134" spans="1:19" s="75" customFormat="1" ht="15.75">
      <c r="A134" s="72" t="s">
        <v>886</v>
      </c>
      <c r="B134" s="72"/>
      <c r="C134" s="72"/>
      <c r="D134" s="72"/>
      <c r="E134" s="72"/>
      <c r="F134" s="72"/>
      <c r="G134" s="72" t="s">
        <v>888</v>
      </c>
      <c r="H134" s="72"/>
      <c r="I134" s="72"/>
      <c r="J134" s="72"/>
      <c r="K134" s="72"/>
      <c r="L134" s="72"/>
      <c r="M134" s="73">
        <f>SUM(M120,M123,M126,M129,M133)</f>
        <v>99405</v>
      </c>
      <c r="N134" s="73">
        <f>SUM(N120,N123,N126,N129,N133)</f>
        <v>0</v>
      </c>
      <c r="O134" s="73">
        <f>SUM(O120,O123,O126,O129,O133)</f>
        <v>4303</v>
      </c>
      <c r="P134" s="73">
        <f>SUM(P120,P123,P126,P129,P133)</f>
        <v>95102</v>
      </c>
      <c r="Q134" s="73">
        <f>SUM(Q120,Q123,Q126,Q129,Q133)</f>
        <v>99405</v>
      </c>
      <c r="R134" s="74"/>
      <c r="S134" s="75">
        <f t="shared" si="2"/>
        <v>99405</v>
      </c>
    </row>
    <row r="135" spans="1:19" ht="15">
      <c r="A135" s="68" t="s">
        <v>889</v>
      </c>
      <c r="G135" s="69" t="s">
        <v>890</v>
      </c>
      <c r="M135" s="70"/>
      <c r="N135" s="70"/>
      <c r="O135" s="70"/>
      <c r="P135" s="70"/>
      <c r="Q135" s="70"/>
      <c r="R135" s="71"/>
      <c r="S135" s="69">
        <f t="shared" si="1"/>
        <v>0</v>
      </c>
    </row>
    <row r="136" spans="1:19" ht="15">
      <c r="A136" s="68"/>
      <c r="C136" s="69" t="s">
        <v>760</v>
      </c>
      <c r="I136" s="69" t="s">
        <v>761</v>
      </c>
      <c r="M136" s="70"/>
      <c r="N136" s="70"/>
      <c r="O136" s="70"/>
      <c r="P136" s="70"/>
      <c r="Q136" s="70"/>
      <c r="R136" s="71" t="s">
        <v>762</v>
      </c>
      <c r="S136" s="69">
        <f t="shared" si="1"/>
        <v>0</v>
      </c>
    </row>
    <row r="137" spans="1:19" ht="15">
      <c r="A137" s="68"/>
      <c r="D137" s="69" t="s">
        <v>801</v>
      </c>
      <c r="J137" s="69" t="s">
        <v>802</v>
      </c>
      <c r="M137" s="70">
        <v>3216</v>
      </c>
      <c r="N137" s="70">
        <v>0</v>
      </c>
      <c r="O137" s="70">
        <v>3216</v>
      </c>
      <c r="P137" s="70">
        <v>0</v>
      </c>
      <c r="Q137" s="70">
        <f>SUM(N137:P137)</f>
        <v>3216</v>
      </c>
      <c r="R137" s="71" t="s">
        <v>803</v>
      </c>
      <c r="S137" s="69">
        <f t="shared" si="1"/>
        <v>3216</v>
      </c>
    </row>
    <row r="138" spans="1:19" s="75" customFormat="1" ht="15.75">
      <c r="A138" s="72"/>
      <c r="B138" s="72"/>
      <c r="C138" s="72" t="s">
        <v>760</v>
      </c>
      <c r="D138" s="72"/>
      <c r="E138" s="72"/>
      <c r="F138" s="72"/>
      <c r="G138" s="72"/>
      <c r="H138" s="72"/>
      <c r="I138" s="72" t="s">
        <v>804</v>
      </c>
      <c r="J138" s="72"/>
      <c r="K138" s="72"/>
      <c r="L138" s="72"/>
      <c r="M138" s="73">
        <f>SUM(M136:M137)</f>
        <v>3216</v>
      </c>
      <c r="N138" s="73">
        <f>SUM(N136:N137)</f>
        <v>0</v>
      </c>
      <c r="O138" s="73">
        <f>SUM(O136:O137)</f>
        <v>3216</v>
      </c>
      <c r="P138" s="73">
        <f>SUM(P136:P137)</f>
        <v>0</v>
      </c>
      <c r="Q138" s="73">
        <f>SUM(Q137)</f>
        <v>3216</v>
      </c>
      <c r="R138" s="74" t="s">
        <v>762</v>
      </c>
      <c r="S138" s="75">
        <f t="shared" si="1"/>
        <v>3216</v>
      </c>
    </row>
    <row r="139" spans="1:19" ht="15">
      <c r="A139" s="68"/>
      <c r="C139" s="69" t="s">
        <v>805</v>
      </c>
      <c r="I139" s="69" t="s">
        <v>806</v>
      </c>
      <c r="M139" s="70"/>
      <c r="N139" s="70"/>
      <c r="O139" s="70"/>
      <c r="P139" s="70"/>
      <c r="Q139" s="70"/>
      <c r="R139" s="71" t="s">
        <v>807</v>
      </c>
      <c r="S139" s="69">
        <f t="shared" si="1"/>
        <v>0</v>
      </c>
    </row>
    <row r="140" spans="1:19" ht="15">
      <c r="A140" s="68"/>
      <c r="D140" s="69" t="s">
        <v>801</v>
      </c>
      <c r="J140" s="69" t="s">
        <v>812</v>
      </c>
      <c r="M140" s="70">
        <v>0</v>
      </c>
      <c r="N140" s="70">
        <v>0</v>
      </c>
      <c r="O140" s="70">
        <v>0</v>
      </c>
      <c r="P140" s="70">
        <v>0</v>
      </c>
      <c r="Q140" s="70">
        <f>SUM(N140:P140)</f>
        <v>0</v>
      </c>
      <c r="R140" s="71" t="s">
        <v>813</v>
      </c>
      <c r="S140" s="69">
        <f t="shared" si="1"/>
        <v>0</v>
      </c>
    </row>
    <row r="141" spans="1:19" s="75" customFormat="1" ht="15.75">
      <c r="A141" s="72"/>
      <c r="B141" s="72"/>
      <c r="C141" s="72" t="s">
        <v>805</v>
      </c>
      <c r="D141" s="72"/>
      <c r="E141" s="72"/>
      <c r="F141" s="72"/>
      <c r="G141" s="72"/>
      <c r="H141" s="72"/>
      <c r="I141" s="72" t="s">
        <v>814</v>
      </c>
      <c r="J141" s="72"/>
      <c r="K141" s="72"/>
      <c r="L141" s="72"/>
      <c r="M141" s="73">
        <f>SUM(M140)</f>
        <v>0</v>
      </c>
      <c r="N141" s="73">
        <f>SUM(N140)</f>
        <v>0</v>
      </c>
      <c r="O141" s="73">
        <f>SUM(O140)</f>
        <v>0</v>
      </c>
      <c r="P141" s="73">
        <f>SUM(P140)</f>
        <v>0</v>
      </c>
      <c r="Q141" s="73">
        <f>SUM(Q140)</f>
        <v>0</v>
      </c>
      <c r="R141" s="74" t="s">
        <v>807</v>
      </c>
      <c r="S141" s="75">
        <f t="shared" si="1"/>
        <v>0</v>
      </c>
    </row>
    <row r="142" spans="1:19" ht="15">
      <c r="A142" s="68"/>
      <c r="C142" s="69" t="s">
        <v>844</v>
      </c>
      <c r="I142" s="69" t="s">
        <v>845</v>
      </c>
      <c r="M142" s="70"/>
      <c r="N142" s="70"/>
      <c r="O142" s="70"/>
      <c r="P142" s="70"/>
      <c r="Q142" s="70"/>
      <c r="R142" s="71"/>
      <c r="S142" s="69">
        <f t="shared" si="1"/>
        <v>0</v>
      </c>
    </row>
    <row r="143" spans="1:19" ht="15">
      <c r="A143" s="68"/>
      <c r="D143" s="69" t="s">
        <v>758</v>
      </c>
      <c r="J143" s="69" t="s">
        <v>847</v>
      </c>
      <c r="M143" s="70">
        <v>150</v>
      </c>
      <c r="N143" s="70">
        <v>0</v>
      </c>
      <c r="O143" s="70">
        <v>150</v>
      </c>
      <c r="P143" s="70">
        <v>0</v>
      </c>
      <c r="Q143" s="70">
        <f>SUM(N143:P143)</f>
        <v>150</v>
      </c>
      <c r="R143" s="71" t="s">
        <v>846</v>
      </c>
      <c r="S143" s="69">
        <f t="shared" si="1"/>
        <v>150</v>
      </c>
    </row>
    <row r="144" spans="1:19" s="75" customFormat="1" ht="15.75">
      <c r="A144" s="72"/>
      <c r="B144" s="72"/>
      <c r="C144" s="72" t="s">
        <v>844</v>
      </c>
      <c r="D144" s="72"/>
      <c r="E144" s="72"/>
      <c r="F144" s="72"/>
      <c r="G144" s="72"/>
      <c r="H144" s="72"/>
      <c r="I144" s="72" t="s">
        <v>851</v>
      </c>
      <c r="J144" s="72"/>
      <c r="K144" s="72"/>
      <c r="L144" s="72"/>
      <c r="M144" s="73">
        <f>SUM(M143)</f>
        <v>150</v>
      </c>
      <c r="N144" s="73">
        <f>SUM(N143)</f>
        <v>0</v>
      </c>
      <c r="O144" s="73">
        <f>SUM(O143)</f>
        <v>150</v>
      </c>
      <c r="P144" s="73">
        <f>SUM(P143)</f>
        <v>0</v>
      </c>
      <c r="Q144" s="73">
        <f>SUM(Q143)</f>
        <v>150</v>
      </c>
      <c r="R144" s="74" t="s">
        <v>846</v>
      </c>
      <c r="S144" s="75">
        <f t="shared" si="1"/>
        <v>150</v>
      </c>
    </row>
    <row r="145" spans="1:19" ht="15">
      <c r="A145" s="68"/>
      <c r="C145" s="69" t="s">
        <v>860</v>
      </c>
      <c r="I145" s="69" t="s">
        <v>861</v>
      </c>
      <c r="M145" s="70"/>
      <c r="N145" s="70"/>
      <c r="O145" s="70"/>
      <c r="P145" s="70"/>
      <c r="Q145" s="70"/>
      <c r="R145" s="71" t="s">
        <v>862</v>
      </c>
      <c r="S145" s="69">
        <f t="shared" si="1"/>
        <v>0</v>
      </c>
    </row>
    <row r="146" spans="1:19" ht="15">
      <c r="A146" s="68"/>
      <c r="D146" s="69" t="s">
        <v>798</v>
      </c>
      <c r="J146" s="69" t="s">
        <v>864</v>
      </c>
      <c r="M146" s="70">
        <v>0</v>
      </c>
      <c r="N146" s="70">
        <v>0</v>
      </c>
      <c r="O146" s="70">
        <v>0</v>
      </c>
      <c r="P146" s="70">
        <v>0</v>
      </c>
      <c r="Q146" s="70">
        <f>SUM(N146:P146)</f>
        <v>0</v>
      </c>
      <c r="R146" s="71" t="s">
        <v>865</v>
      </c>
      <c r="S146" s="69">
        <f t="shared" si="1"/>
        <v>0</v>
      </c>
    </row>
    <row r="147" spans="1:19" s="75" customFormat="1" ht="15.75">
      <c r="A147" s="72"/>
      <c r="B147" s="72"/>
      <c r="C147" s="72" t="s">
        <v>860</v>
      </c>
      <c r="D147" s="72"/>
      <c r="E147" s="72"/>
      <c r="F147" s="72"/>
      <c r="G147" s="72"/>
      <c r="H147" s="72"/>
      <c r="I147" s="72" t="s">
        <v>866</v>
      </c>
      <c r="J147" s="72"/>
      <c r="K147" s="72"/>
      <c r="L147" s="72"/>
      <c r="M147" s="73">
        <f>SUM(M146:M146)</f>
        <v>0</v>
      </c>
      <c r="N147" s="73">
        <f>SUM(N146:N146)</f>
        <v>0</v>
      </c>
      <c r="O147" s="73">
        <f>SUM(O146:O146)</f>
        <v>0</v>
      </c>
      <c r="P147" s="73">
        <f>SUM(P146:P146)</f>
        <v>0</v>
      </c>
      <c r="Q147" s="73">
        <f>SUM(Q146:Q146)</f>
        <v>0</v>
      </c>
      <c r="R147" s="74" t="s">
        <v>862</v>
      </c>
      <c r="S147" s="75">
        <f t="shared" si="1"/>
        <v>0</v>
      </c>
    </row>
    <row r="148" spans="1:19" ht="15">
      <c r="A148" s="68"/>
      <c r="C148" s="69" t="s">
        <v>867</v>
      </c>
      <c r="I148" s="69" t="s">
        <v>868</v>
      </c>
      <c r="M148" s="70"/>
      <c r="N148" s="70"/>
      <c r="O148" s="70"/>
      <c r="P148" s="70"/>
      <c r="Q148" s="70"/>
      <c r="R148" s="71" t="s">
        <v>869</v>
      </c>
      <c r="S148" s="69">
        <f t="shared" si="1"/>
        <v>0</v>
      </c>
    </row>
    <row r="149" spans="1:19" ht="15">
      <c r="A149" s="68"/>
      <c r="D149" s="69" t="s">
        <v>798</v>
      </c>
      <c r="J149" s="69" t="s">
        <v>874</v>
      </c>
      <c r="M149" s="70"/>
      <c r="N149" s="70"/>
      <c r="O149" s="70"/>
      <c r="P149" s="70"/>
      <c r="Q149" s="70"/>
      <c r="R149" s="71" t="s">
        <v>875</v>
      </c>
      <c r="S149" s="69">
        <f t="shared" si="1"/>
        <v>0</v>
      </c>
    </row>
    <row r="150" spans="1:19" ht="15">
      <c r="A150" s="68"/>
      <c r="E150" s="69" t="s">
        <v>823</v>
      </c>
      <c r="K150" s="69" t="s">
        <v>876</v>
      </c>
      <c r="M150" s="70">
        <v>0</v>
      </c>
      <c r="N150" s="70">
        <v>0</v>
      </c>
      <c r="O150" s="70">
        <v>0</v>
      </c>
      <c r="P150" s="70">
        <v>0</v>
      </c>
      <c r="Q150" s="70">
        <f>SUM(N150:P150)</f>
        <v>0</v>
      </c>
      <c r="R150" s="71" t="s">
        <v>875</v>
      </c>
      <c r="S150" s="69">
        <f t="shared" si="1"/>
        <v>0</v>
      </c>
    </row>
    <row r="151" spans="1:19" s="75" customFormat="1" ht="15.75">
      <c r="A151" s="72"/>
      <c r="B151" s="72"/>
      <c r="C151" s="72" t="s">
        <v>867</v>
      </c>
      <c r="D151" s="72"/>
      <c r="E151" s="72"/>
      <c r="F151" s="72"/>
      <c r="G151" s="72"/>
      <c r="H151" s="72"/>
      <c r="I151" s="72"/>
      <c r="J151" s="72" t="s">
        <v>877</v>
      </c>
      <c r="K151" s="72"/>
      <c r="L151" s="72"/>
      <c r="M151" s="73">
        <f>SUM(M150)</f>
        <v>0</v>
      </c>
      <c r="N151" s="73">
        <f>SUM(N150)</f>
        <v>0</v>
      </c>
      <c r="O151" s="73">
        <f>SUM(O150)</f>
        <v>0</v>
      </c>
      <c r="P151" s="73">
        <f>SUM(P150)</f>
        <v>0</v>
      </c>
      <c r="Q151" s="73">
        <f>SUM(Q150)</f>
        <v>0</v>
      </c>
      <c r="R151" s="74" t="s">
        <v>869</v>
      </c>
      <c r="S151" s="75">
        <f t="shared" si="1"/>
        <v>0</v>
      </c>
    </row>
    <row r="152" spans="1:19" s="75" customFormat="1" ht="15.75">
      <c r="A152" s="72" t="s">
        <v>889</v>
      </c>
      <c r="B152" s="72"/>
      <c r="C152" s="72"/>
      <c r="D152" s="72"/>
      <c r="E152" s="72"/>
      <c r="F152" s="72"/>
      <c r="G152" s="72" t="s">
        <v>891</v>
      </c>
      <c r="H152" s="72"/>
      <c r="I152" s="72"/>
      <c r="J152" s="72"/>
      <c r="K152" s="72"/>
      <c r="L152" s="72"/>
      <c r="M152" s="73">
        <f>SUM(M138,M141,M144,M147,M151)</f>
        <v>3366</v>
      </c>
      <c r="N152" s="73">
        <f>SUM(N138,N141,N144,N147,N151)</f>
        <v>0</v>
      </c>
      <c r="O152" s="73">
        <f>SUM(O138,O141,O144,O147,O151)</f>
        <v>3366</v>
      </c>
      <c r="P152" s="73">
        <f>SUM(P138,P141,P144,P147,P151)</f>
        <v>0</v>
      </c>
      <c r="Q152" s="73">
        <f>SUM(Q138,Q141,Q144,Q147,Q151)</f>
        <v>3366</v>
      </c>
      <c r="R152" s="74"/>
      <c r="S152" s="75">
        <f t="shared" si="1"/>
        <v>3366</v>
      </c>
    </row>
    <row r="153" spans="1:19" s="75" customFormat="1" ht="15.75">
      <c r="A153" s="167"/>
      <c r="D153" s="333" t="s">
        <v>0</v>
      </c>
      <c r="E153" s="333"/>
      <c r="F153" s="333"/>
      <c r="G153" s="333"/>
      <c r="H153" s="333"/>
      <c r="I153" s="333"/>
      <c r="J153" s="333"/>
      <c r="K153" s="333"/>
      <c r="L153" s="333"/>
      <c r="M153" s="168"/>
      <c r="N153" s="168"/>
      <c r="O153" s="168"/>
      <c r="P153" s="168"/>
      <c r="Q153" s="168"/>
      <c r="R153" s="169"/>
      <c r="S153" s="75">
        <f t="shared" si="1"/>
        <v>0</v>
      </c>
    </row>
    <row r="154" spans="1:19" ht="15">
      <c r="A154" s="68"/>
      <c r="C154" s="69" t="s">
        <v>760</v>
      </c>
      <c r="I154" s="69" t="s">
        <v>761</v>
      </c>
      <c r="M154" s="70"/>
      <c r="N154" s="70"/>
      <c r="O154" s="70"/>
      <c r="P154" s="70"/>
      <c r="Q154" s="70"/>
      <c r="R154" s="71" t="s">
        <v>762</v>
      </c>
      <c r="S154" s="69">
        <f t="shared" si="1"/>
        <v>0</v>
      </c>
    </row>
    <row r="155" spans="1:19" ht="15">
      <c r="A155" s="68"/>
      <c r="D155" s="69" t="s">
        <v>758</v>
      </c>
      <c r="J155" s="69" t="s">
        <v>763</v>
      </c>
      <c r="M155" s="70">
        <f>SUM(M30)</f>
        <v>620612</v>
      </c>
      <c r="N155" s="70">
        <f>SUM(N30)</f>
        <v>0</v>
      </c>
      <c r="O155" s="70">
        <f>SUM(O30)</f>
        <v>620612</v>
      </c>
      <c r="P155" s="70">
        <f>SUM(P30)</f>
        <v>0</v>
      </c>
      <c r="Q155" s="70">
        <f>SUM(Q30)</f>
        <v>620612</v>
      </c>
      <c r="R155" s="71" t="s">
        <v>764</v>
      </c>
      <c r="S155" s="69">
        <f t="shared" si="1"/>
        <v>620612</v>
      </c>
    </row>
    <row r="156" spans="1:19" ht="15">
      <c r="A156" s="68"/>
      <c r="D156" s="69" t="s">
        <v>798</v>
      </c>
      <c r="J156" s="69" t="s">
        <v>799</v>
      </c>
      <c r="M156" s="70">
        <f>M31</f>
        <v>0</v>
      </c>
      <c r="N156" s="70">
        <f>N31</f>
        <v>0</v>
      </c>
      <c r="O156" s="70">
        <f>O31</f>
        <v>0</v>
      </c>
      <c r="P156" s="70">
        <f>P31</f>
        <v>0</v>
      </c>
      <c r="Q156" s="70">
        <f>Q31</f>
        <v>0</v>
      </c>
      <c r="R156" s="71" t="s">
        <v>800</v>
      </c>
      <c r="S156" s="69">
        <f t="shared" si="1"/>
        <v>0</v>
      </c>
    </row>
    <row r="157" spans="1:19" ht="15">
      <c r="A157" s="68"/>
      <c r="D157" s="69" t="s">
        <v>801</v>
      </c>
      <c r="J157" s="69" t="s">
        <v>802</v>
      </c>
      <c r="M157" s="70">
        <f>SUM(M32,M79,M101,M137+M119)</f>
        <v>360509</v>
      </c>
      <c r="N157" s="70">
        <f>SUM(N32,N79,N101,N137+N119)</f>
        <v>0</v>
      </c>
      <c r="O157" s="70">
        <f>SUM(O32,O79,O101,O137+O119)</f>
        <v>78112</v>
      </c>
      <c r="P157" s="70">
        <f>SUM(P32,P79,P101,P137+P119)</f>
        <v>282397</v>
      </c>
      <c r="Q157" s="70">
        <f>SUM(Q32,Q79,Q101,Q137+Q119)</f>
        <v>360509</v>
      </c>
      <c r="R157" s="71" t="s">
        <v>803</v>
      </c>
      <c r="S157" s="69">
        <f t="shared" si="1"/>
        <v>360509</v>
      </c>
    </row>
    <row r="158" spans="1:19" s="75" customFormat="1" ht="15.75">
      <c r="A158" s="72"/>
      <c r="B158" s="72"/>
      <c r="C158" s="72" t="s">
        <v>760</v>
      </c>
      <c r="D158" s="72"/>
      <c r="E158" s="72"/>
      <c r="F158" s="72"/>
      <c r="G158" s="72"/>
      <c r="H158" s="72"/>
      <c r="I158" s="72" t="s">
        <v>1</v>
      </c>
      <c r="J158" s="72"/>
      <c r="K158" s="72"/>
      <c r="L158" s="72"/>
      <c r="M158" s="73">
        <f>SUM(M155:M157)</f>
        <v>981121</v>
      </c>
      <c r="N158" s="73">
        <f>SUM(N155:N157)</f>
        <v>0</v>
      </c>
      <c r="O158" s="73">
        <f>SUM(O155:O157)</f>
        <v>698724</v>
      </c>
      <c r="P158" s="73">
        <f>SUM(P155:P157)</f>
        <v>282397</v>
      </c>
      <c r="Q158" s="73">
        <f>SUM(Q155:Q157)</f>
        <v>981121</v>
      </c>
      <c r="R158" s="74" t="s">
        <v>762</v>
      </c>
      <c r="S158" s="75">
        <f t="shared" si="1"/>
        <v>981121</v>
      </c>
    </row>
    <row r="159" spans="1:19" ht="15">
      <c r="A159" s="68"/>
      <c r="C159" s="69" t="s">
        <v>805</v>
      </c>
      <c r="I159" s="69" t="s">
        <v>806</v>
      </c>
      <c r="M159" s="70"/>
      <c r="N159" s="70"/>
      <c r="O159" s="70"/>
      <c r="P159" s="70"/>
      <c r="Q159" s="70"/>
      <c r="R159" s="71" t="s">
        <v>807</v>
      </c>
      <c r="S159" s="69">
        <f t="shared" si="1"/>
        <v>0</v>
      </c>
    </row>
    <row r="160" spans="1:19" ht="15">
      <c r="A160" s="68"/>
      <c r="D160" s="69" t="s">
        <v>758</v>
      </c>
      <c r="J160" s="69" t="s">
        <v>808</v>
      </c>
      <c r="M160" s="70">
        <f>M35</f>
        <v>0</v>
      </c>
      <c r="N160" s="70">
        <f aca="true" t="shared" si="3" ref="N160:P161">N35</f>
        <v>0</v>
      </c>
      <c r="O160" s="70">
        <f t="shared" si="3"/>
        <v>0</v>
      </c>
      <c r="P160" s="70">
        <f t="shared" si="3"/>
        <v>0</v>
      </c>
      <c r="Q160" s="70">
        <f>Q35</f>
        <v>0</v>
      </c>
      <c r="R160" s="71" t="s">
        <v>809</v>
      </c>
      <c r="S160" s="69">
        <f t="shared" si="1"/>
        <v>0</v>
      </c>
    </row>
    <row r="161" spans="1:18" ht="15">
      <c r="A161" s="68"/>
      <c r="D161" s="69" t="s">
        <v>798</v>
      </c>
      <c r="J161" s="69" t="s">
        <v>810</v>
      </c>
      <c r="M161" s="70">
        <f>M36</f>
        <v>0</v>
      </c>
      <c r="N161" s="70">
        <f t="shared" si="3"/>
        <v>0</v>
      </c>
      <c r="O161" s="70">
        <f t="shared" si="3"/>
        <v>0</v>
      </c>
      <c r="P161" s="70">
        <f t="shared" si="3"/>
        <v>0</v>
      </c>
      <c r="Q161" s="70">
        <f>Q36</f>
        <v>0</v>
      </c>
      <c r="R161" s="71" t="s">
        <v>811</v>
      </c>
    </row>
    <row r="162" spans="1:19" ht="15">
      <c r="A162" s="68"/>
      <c r="D162" s="69" t="s">
        <v>801</v>
      </c>
      <c r="J162" s="69" t="s">
        <v>812</v>
      </c>
      <c r="M162" s="70">
        <f>SUM(M37,M82,M104,M140+M122)</f>
        <v>411648</v>
      </c>
      <c r="N162" s="70">
        <f>SUM(N37,N82,N104,N140)</f>
        <v>0</v>
      </c>
      <c r="O162" s="70">
        <f>SUM(O37,O82,O104,O140)</f>
        <v>0</v>
      </c>
      <c r="P162" s="70">
        <f>SUM(P37,P82,P104,P140)</f>
        <v>411648</v>
      </c>
      <c r="Q162" s="70">
        <f>SUM(N162:P162)</f>
        <v>411648</v>
      </c>
      <c r="R162" s="71" t="s">
        <v>813</v>
      </c>
      <c r="S162" s="69">
        <f t="shared" si="1"/>
        <v>411648</v>
      </c>
    </row>
    <row r="163" spans="1:19" s="75" customFormat="1" ht="15.75">
      <c r="A163" s="72"/>
      <c r="B163" s="72"/>
      <c r="C163" s="72" t="s">
        <v>805</v>
      </c>
      <c r="D163" s="72"/>
      <c r="E163" s="72"/>
      <c r="F163" s="72"/>
      <c r="G163" s="72"/>
      <c r="H163" s="72"/>
      <c r="I163" s="72" t="s">
        <v>2</v>
      </c>
      <c r="J163" s="72"/>
      <c r="K163" s="72"/>
      <c r="L163" s="72"/>
      <c r="M163" s="73">
        <f>SUM(M160:M162)</f>
        <v>411648</v>
      </c>
      <c r="N163" s="73">
        <f>SUM(N160:N162)</f>
        <v>0</v>
      </c>
      <c r="O163" s="73">
        <f>SUM(O160:O162)</f>
        <v>0</v>
      </c>
      <c r="P163" s="73">
        <f>SUM(P160:P162)</f>
        <v>411648</v>
      </c>
      <c r="Q163" s="73">
        <f>SUM(Q160:Q162)</f>
        <v>411648</v>
      </c>
      <c r="R163" s="74" t="s">
        <v>807</v>
      </c>
      <c r="S163" s="75">
        <f t="shared" si="1"/>
        <v>411648</v>
      </c>
    </row>
    <row r="164" spans="1:19" ht="15">
      <c r="A164" s="68"/>
      <c r="C164" s="69" t="s">
        <v>815</v>
      </c>
      <c r="I164" s="69" t="s">
        <v>816</v>
      </c>
      <c r="M164" s="70"/>
      <c r="N164" s="70"/>
      <c r="O164" s="70"/>
      <c r="P164" s="70"/>
      <c r="Q164" s="70"/>
      <c r="R164" s="71" t="s">
        <v>817</v>
      </c>
      <c r="S164" s="69">
        <f t="shared" si="1"/>
        <v>0</v>
      </c>
    </row>
    <row r="165" spans="1:19" ht="15">
      <c r="A165" s="68"/>
      <c r="D165" s="69" t="s">
        <v>758</v>
      </c>
      <c r="J165" s="69" t="s">
        <v>818</v>
      </c>
      <c r="M165" s="70">
        <f>SUM(M42)</f>
        <v>130000</v>
      </c>
      <c r="N165" s="70">
        <f>SUM(N42)</f>
        <v>0</v>
      </c>
      <c r="O165" s="70">
        <f>SUM(O42)</f>
        <v>130000</v>
      </c>
      <c r="P165" s="70">
        <f>SUM(P42)</f>
        <v>0</v>
      </c>
      <c r="Q165" s="70">
        <f>SUM(Q42)</f>
        <v>130000</v>
      </c>
      <c r="R165" s="71" t="s">
        <v>819</v>
      </c>
      <c r="S165" s="69">
        <f t="shared" si="1"/>
        <v>130000</v>
      </c>
    </row>
    <row r="166" spans="1:19" ht="15">
      <c r="A166" s="68"/>
      <c r="D166" s="69" t="s">
        <v>798</v>
      </c>
      <c r="J166" s="69" t="s">
        <v>821</v>
      </c>
      <c r="M166" s="70">
        <f>SUM(M47)</f>
        <v>624000</v>
      </c>
      <c r="N166" s="70">
        <f>SUM(N47)</f>
        <v>0</v>
      </c>
      <c r="O166" s="70">
        <f>SUM(O47)</f>
        <v>624000</v>
      </c>
      <c r="P166" s="70">
        <f>SUM(P47)</f>
        <v>0</v>
      </c>
      <c r="Q166" s="70">
        <f>SUM(Q47)</f>
        <v>624000</v>
      </c>
      <c r="R166" s="71" t="s">
        <v>822</v>
      </c>
      <c r="S166" s="69">
        <f t="shared" si="1"/>
        <v>624000</v>
      </c>
    </row>
    <row r="167" spans="1:19" ht="15">
      <c r="A167" s="68"/>
      <c r="D167" s="69" t="s">
        <v>801</v>
      </c>
      <c r="J167" s="69" t="s">
        <v>834</v>
      </c>
      <c r="M167" s="70">
        <f>SUM(M53,M86)</f>
        <v>5150</v>
      </c>
      <c r="N167" s="70">
        <f>SUM(N53,N86)</f>
        <v>0</v>
      </c>
      <c r="O167" s="70">
        <f>SUM(O53,O86)</f>
        <v>5150</v>
      </c>
      <c r="P167" s="70">
        <f>SUM(P53,P86)</f>
        <v>0</v>
      </c>
      <c r="Q167" s="70">
        <f>SUM(Q53,Q86)</f>
        <v>5150</v>
      </c>
      <c r="R167" s="71" t="s">
        <v>835</v>
      </c>
      <c r="S167" s="69">
        <f t="shared" si="1"/>
        <v>5150</v>
      </c>
    </row>
    <row r="168" spans="1:19" s="75" customFormat="1" ht="15.75">
      <c r="A168" s="72"/>
      <c r="B168" s="72"/>
      <c r="C168" s="72" t="s">
        <v>815</v>
      </c>
      <c r="D168" s="72"/>
      <c r="E168" s="72"/>
      <c r="F168" s="72"/>
      <c r="G168" s="72"/>
      <c r="H168" s="72"/>
      <c r="I168" s="72" t="s">
        <v>843</v>
      </c>
      <c r="J168" s="72"/>
      <c r="K168" s="72"/>
      <c r="L168" s="72"/>
      <c r="M168" s="73">
        <f>SUM(M165:M167)</f>
        <v>759150</v>
      </c>
      <c r="N168" s="73">
        <f>SUM(N165:N167)</f>
        <v>0</v>
      </c>
      <c r="O168" s="73">
        <f>SUM(O165:O167)</f>
        <v>759150</v>
      </c>
      <c r="P168" s="73">
        <f>SUM(P165:P167)</f>
        <v>0</v>
      </c>
      <c r="Q168" s="73">
        <f>SUM(Q165:Q167)</f>
        <v>759150</v>
      </c>
      <c r="R168" s="74" t="s">
        <v>817</v>
      </c>
      <c r="S168" s="75">
        <f t="shared" si="1"/>
        <v>759150</v>
      </c>
    </row>
    <row r="169" spans="1:19" ht="15">
      <c r="A169" s="68"/>
      <c r="C169" s="69" t="s">
        <v>844</v>
      </c>
      <c r="I169" s="69" t="s">
        <v>845</v>
      </c>
      <c r="M169" s="70"/>
      <c r="N169" s="70"/>
      <c r="O169" s="70"/>
      <c r="P169" s="70"/>
      <c r="Q169" s="70"/>
      <c r="R169" s="71" t="s">
        <v>846</v>
      </c>
      <c r="S169" s="69">
        <f t="shared" si="1"/>
        <v>0</v>
      </c>
    </row>
    <row r="170" spans="1:19" ht="15">
      <c r="A170" s="68"/>
      <c r="D170" s="69" t="s">
        <v>758</v>
      </c>
      <c r="J170" s="69" t="s">
        <v>847</v>
      </c>
      <c r="M170" s="70">
        <f>SUM(M56,M89,M107,M143+M125)</f>
        <v>190563</v>
      </c>
      <c r="N170" s="70">
        <f>SUM(N56,N89,N107,N143+N125)</f>
        <v>0</v>
      </c>
      <c r="O170" s="70">
        <f>SUM(O56,O89,O107,O143+O125)</f>
        <v>48919</v>
      </c>
      <c r="P170" s="70">
        <f>SUM(P56,P89,P107,P143+P125)</f>
        <v>141644</v>
      </c>
      <c r="Q170" s="70">
        <f>SUM(Q56,Q89,Q107,Q143+Q125)</f>
        <v>190563</v>
      </c>
      <c r="R170" s="71" t="s">
        <v>846</v>
      </c>
      <c r="S170" s="69">
        <f aca="true" t="shared" si="4" ref="S170:S223">SUM(N170:P170)</f>
        <v>190563</v>
      </c>
    </row>
    <row r="171" spans="1:19" ht="15">
      <c r="A171" s="68"/>
      <c r="D171" s="69" t="s">
        <v>798</v>
      </c>
      <c r="J171" s="69" t="s">
        <v>848</v>
      </c>
      <c r="M171" s="70">
        <f>SUM(M57)</f>
        <v>12000</v>
      </c>
      <c r="N171" s="70">
        <f aca="true" t="shared" si="5" ref="N171:P172">SUM(N57)</f>
        <v>0</v>
      </c>
      <c r="O171" s="70">
        <f t="shared" si="5"/>
        <v>0</v>
      </c>
      <c r="P171" s="70">
        <f t="shared" si="5"/>
        <v>12000</v>
      </c>
      <c r="Q171" s="70">
        <f>SUM(Q57)</f>
        <v>12000</v>
      </c>
      <c r="R171" s="71" t="s">
        <v>846</v>
      </c>
      <c r="S171" s="69">
        <f t="shared" si="4"/>
        <v>12000</v>
      </c>
    </row>
    <row r="172" spans="1:19" ht="15">
      <c r="A172" s="68"/>
      <c r="D172" s="69" t="s">
        <v>801</v>
      </c>
      <c r="J172" s="69" t="s">
        <v>849</v>
      </c>
      <c r="M172" s="70">
        <f>SUM(M58)</f>
        <v>117132</v>
      </c>
      <c r="N172" s="70">
        <f t="shared" si="5"/>
        <v>0</v>
      </c>
      <c r="O172" s="70">
        <f t="shared" si="5"/>
        <v>117132</v>
      </c>
      <c r="P172" s="70">
        <f t="shared" si="5"/>
        <v>0</v>
      </c>
      <c r="Q172" s="70">
        <f>SUM(Q58)</f>
        <v>117132</v>
      </c>
      <c r="R172" s="71" t="s">
        <v>850</v>
      </c>
      <c r="S172" s="69">
        <f t="shared" si="4"/>
        <v>117132</v>
      </c>
    </row>
    <row r="173" spans="1:19" s="75" customFormat="1" ht="15.75">
      <c r="A173" s="72"/>
      <c r="B173" s="72"/>
      <c r="C173" s="72" t="s">
        <v>844</v>
      </c>
      <c r="D173" s="72"/>
      <c r="E173" s="72"/>
      <c r="F173" s="72"/>
      <c r="G173" s="72"/>
      <c r="H173" s="72"/>
      <c r="I173" s="72" t="s">
        <v>851</v>
      </c>
      <c r="J173" s="72"/>
      <c r="K173" s="72"/>
      <c r="L173" s="72"/>
      <c r="M173" s="73">
        <f>SUM(M170:M172)</f>
        <v>319695</v>
      </c>
      <c r="N173" s="73">
        <f>SUM(N170:N172)</f>
        <v>0</v>
      </c>
      <c r="O173" s="73">
        <f>SUM(O170:O172)</f>
        <v>166051</v>
      </c>
      <c r="P173" s="73">
        <f>SUM(P170:P172)</f>
        <v>153644</v>
      </c>
      <c r="Q173" s="73">
        <f>SUM(Q170:Q172)</f>
        <v>319695</v>
      </c>
      <c r="R173" s="74" t="s">
        <v>846</v>
      </c>
      <c r="S173" s="75">
        <f t="shared" si="4"/>
        <v>319695</v>
      </c>
    </row>
    <row r="174" spans="1:19" ht="15">
      <c r="A174" s="68"/>
      <c r="C174" s="69" t="s">
        <v>852</v>
      </c>
      <c r="F174" s="69" t="s">
        <v>3</v>
      </c>
      <c r="I174" s="69" t="s">
        <v>853</v>
      </c>
      <c r="M174" s="70"/>
      <c r="N174" s="70"/>
      <c r="O174" s="70"/>
      <c r="P174" s="70"/>
      <c r="Q174" s="70"/>
      <c r="R174" s="71" t="s">
        <v>854</v>
      </c>
      <c r="S174" s="69">
        <f t="shared" si="4"/>
        <v>0</v>
      </c>
    </row>
    <row r="175" spans="1:19" ht="15">
      <c r="A175" s="68"/>
      <c r="D175" s="69" t="s">
        <v>758</v>
      </c>
      <c r="J175" s="69" t="s">
        <v>855</v>
      </c>
      <c r="M175" s="70">
        <f>SUM(M61)</f>
        <v>71577</v>
      </c>
      <c r="N175" s="70">
        <f aca="true" t="shared" si="6" ref="N175:P176">SUM(N61)</f>
        <v>0</v>
      </c>
      <c r="O175" s="70">
        <f t="shared" si="6"/>
        <v>0</v>
      </c>
      <c r="P175" s="70">
        <f t="shared" si="6"/>
        <v>71577</v>
      </c>
      <c r="Q175" s="70">
        <f>SUM(Q61)</f>
        <v>71577</v>
      </c>
      <c r="R175" s="71" t="s">
        <v>856</v>
      </c>
      <c r="S175" s="69">
        <f t="shared" si="4"/>
        <v>71577</v>
      </c>
    </row>
    <row r="176" spans="1:19" ht="15">
      <c r="A176" s="68"/>
      <c r="D176" s="69" t="s">
        <v>798</v>
      </c>
      <c r="J176" s="69" t="s">
        <v>857</v>
      </c>
      <c r="M176" s="70">
        <f>SUM(M62)</f>
        <v>128670</v>
      </c>
      <c r="N176" s="70">
        <f t="shared" si="6"/>
        <v>0</v>
      </c>
      <c r="O176" s="70">
        <f t="shared" si="6"/>
        <v>0</v>
      </c>
      <c r="P176" s="70">
        <f t="shared" si="6"/>
        <v>128670</v>
      </c>
      <c r="Q176" s="70">
        <f>SUM(Q62)</f>
        <v>128670</v>
      </c>
      <c r="R176" s="71" t="s">
        <v>858</v>
      </c>
      <c r="S176" s="69">
        <f t="shared" si="4"/>
        <v>128670</v>
      </c>
    </row>
    <row r="177" spans="1:19" s="75" customFormat="1" ht="15.75">
      <c r="A177" s="72"/>
      <c r="B177" s="72"/>
      <c r="C177" s="72" t="s">
        <v>852</v>
      </c>
      <c r="D177" s="72"/>
      <c r="E177" s="72"/>
      <c r="F177" s="72" t="s">
        <v>3</v>
      </c>
      <c r="G177" s="72"/>
      <c r="H177" s="72"/>
      <c r="I177" s="72" t="s">
        <v>859</v>
      </c>
      <c r="J177" s="72"/>
      <c r="K177" s="72"/>
      <c r="L177" s="72"/>
      <c r="M177" s="73">
        <f>SUM(M175:M176)</f>
        <v>200247</v>
      </c>
      <c r="N177" s="73">
        <f>SUM(N175:N176)</f>
        <v>0</v>
      </c>
      <c r="O177" s="73">
        <f>SUM(O175:O176)</f>
        <v>0</v>
      </c>
      <c r="P177" s="73">
        <f>SUM(P175:P176)</f>
        <v>200247</v>
      </c>
      <c r="Q177" s="73">
        <f>SUM(Q175:Q176)</f>
        <v>200247</v>
      </c>
      <c r="R177" s="74" t="s">
        <v>854</v>
      </c>
      <c r="S177" s="75">
        <f t="shared" si="4"/>
        <v>200247</v>
      </c>
    </row>
    <row r="178" spans="1:19" ht="15">
      <c r="A178" s="68"/>
      <c r="C178" s="69" t="s">
        <v>860</v>
      </c>
      <c r="I178" s="69" t="s">
        <v>861</v>
      </c>
      <c r="M178" s="70"/>
      <c r="N178" s="70"/>
      <c r="O178" s="70"/>
      <c r="P178" s="70"/>
      <c r="Q178" s="70"/>
      <c r="R178" s="71" t="s">
        <v>862</v>
      </c>
      <c r="S178" s="69">
        <f t="shared" si="4"/>
        <v>0</v>
      </c>
    </row>
    <row r="179" spans="1:19" ht="15">
      <c r="A179" s="68"/>
      <c r="D179" s="69" t="s">
        <v>758</v>
      </c>
      <c r="J179" s="69" t="s">
        <v>861</v>
      </c>
      <c r="M179" s="70">
        <f>M65</f>
        <v>0</v>
      </c>
      <c r="N179" s="70">
        <f>N65</f>
        <v>0</v>
      </c>
      <c r="O179" s="70">
        <f>O65</f>
        <v>0</v>
      </c>
      <c r="P179" s="70">
        <f>P65</f>
        <v>0</v>
      </c>
      <c r="Q179" s="70">
        <f>Q65</f>
        <v>0</v>
      </c>
      <c r="R179" s="71" t="s">
        <v>863</v>
      </c>
      <c r="S179" s="69">
        <f t="shared" si="4"/>
        <v>0</v>
      </c>
    </row>
    <row r="180" spans="1:19" ht="15">
      <c r="A180" s="68"/>
      <c r="D180" s="69" t="s">
        <v>798</v>
      </c>
      <c r="J180" s="69" t="s">
        <v>864</v>
      </c>
      <c r="M180" s="70">
        <f>SUM(M66,M92,M110,M146+M128)</f>
        <v>0</v>
      </c>
      <c r="N180" s="70">
        <f>SUM(N66,N92,N110,N146+N128)</f>
        <v>0</v>
      </c>
      <c r="O180" s="70">
        <f>SUM(O66,O92,O110,O146+O128)</f>
        <v>0</v>
      </c>
      <c r="P180" s="70">
        <f>SUM(P66,P92,P110,P146+P128)</f>
        <v>0</v>
      </c>
      <c r="Q180" s="70">
        <f>SUM(Q66,Q92,Q110,Q146+Q128)</f>
        <v>0</v>
      </c>
      <c r="R180" s="71" t="s">
        <v>865</v>
      </c>
      <c r="S180" s="69">
        <f t="shared" si="4"/>
        <v>0</v>
      </c>
    </row>
    <row r="181" spans="1:19" s="75" customFormat="1" ht="15.75">
      <c r="A181" s="72"/>
      <c r="B181" s="72"/>
      <c r="C181" s="72" t="s">
        <v>860</v>
      </c>
      <c r="D181" s="72"/>
      <c r="E181" s="72"/>
      <c r="F181" s="72"/>
      <c r="G181" s="72"/>
      <c r="H181" s="72"/>
      <c r="I181" s="72" t="s">
        <v>866</v>
      </c>
      <c r="J181" s="72"/>
      <c r="K181" s="72"/>
      <c r="L181" s="72"/>
      <c r="M181" s="73">
        <f>SUM(M179:M180)</f>
        <v>0</v>
      </c>
      <c r="N181" s="73">
        <f>SUM(N179:N180)</f>
        <v>0</v>
      </c>
      <c r="O181" s="73">
        <f>SUM(O179:O180)</f>
        <v>0</v>
      </c>
      <c r="P181" s="73">
        <f>SUM(P179:P180)</f>
        <v>0</v>
      </c>
      <c r="Q181" s="73">
        <f>SUM(Q179:Q180)</f>
        <v>0</v>
      </c>
      <c r="R181" s="74" t="s">
        <v>862</v>
      </c>
      <c r="S181" s="75">
        <f t="shared" si="4"/>
        <v>0</v>
      </c>
    </row>
    <row r="182" spans="1:19" ht="15">
      <c r="A182" s="68"/>
      <c r="C182" s="69" t="s">
        <v>867</v>
      </c>
      <c r="I182" s="69" t="s">
        <v>868</v>
      </c>
      <c r="M182" s="70"/>
      <c r="N182" s="70"/>
      <c r="O182" s="70"/>
      <c r="P182" s="70"/>
      <c r="Q182" s="70"/>
      <c r="R182" s="71" t="s">
        <v>869</v>
      </c>
      <c r="S182" s="69">
        <f t="shared" si="4"/>
        <v>0</v>
      </c>
    </row>
    <row r="183" spans="1:19" ht="15">
      <c r="A183" s="68"/>
      <c r="D183" s="69" t="s">
        <v>758</v>
      </c>
      <c r="J183" s="69" t="s">
        <v>870</v>
      </c>
      <c r="M183" s="70">
        <f>SUM(M71)</f>
        <v>900</v>
      </c>
      <c r="N183" s="70">
        <f>SUM(N71)</f>
        <v>0</v>
      </c>
      <c r="O183" s="70">
        <f>SUM(O71)</f>
        <v>0</v>
      </c>
      <c r="P183" s="70">
        <f>SUM(P71)</f>
        <v>900</v>
      </c>
      <c r="Q183" s="70">
        <f>SUM(Q71)</f>
        <v>900</v>
      </c>
      <c r="R183" s="71" t="s">
        <v>871</v>
      </c>
      <c r="S183" s="69">
        <f t="shared" si="4"/>
        <v>900</v>
      </c>
    </row>
    <row r="184" spans="1:19" ht="15">
      <c r="A184" s="68"/>
      <c r="D184" s="69" t="s">
        <v>798</v>
      </c>
      <c r="J184" s="69" t="s">
        <v>874</v>
      </c>
      <c r="M184" s="70">
        <f>SUM(M74,M96,M114,M150)</f>
        <v>190</v>
      </c>
      <c r="N184" s="70">
        <f>SUM(N74,N96,N114,N150)</f>
        <v>0</v>
      </c>
      <c r="O184" s="70">
        <f>SUM(O74,O96,O114,O150)</f>
        <v>0</v>
      </c>
      <c r="P184" s="70">
        <f>SUM(P74,P96,P114,P150)</f>
        <v>190</v>
      </c>
      <c r="Q184" s="70">
        <f>SUM(Q74,Q96,Q114,Q150)</f>
        <v>190</v>
      </c>
      <c r="R184" s="71" t="s">
        <v>875</v>
      </c>
      <c r="S184" s="69">
        <f t="shared" si="4"/>
        <v>190</v>
      </c>
    </row>
    <row r="185" spans="1:19" s="75" customFormat="1" ht="15.75">
      <c r="A185" s="72"/>
      <c r="B185" s="72"/>
      <c r="C185" s="72" t="s">
        <v>867</v>
      </c>
      <c r="D185" s="72"/>
      <c r="E185" s="72"/>
      <c r="F185" s="72"/>
      <c r="G185" s="72"/>
      <c r="H185" s="72"/>
      <c r="I185" s="72" t="s">
        <v>877</v>
      </c>
      <c r="J185" s="72"/>
      <c r="K185" s="72"/>
      <c r="L185" s="72"/>
      <c r="M185" s="73">
        <f>SUM(M183:M184)</f>
        <v>1090</v>
      </c>
      <c r="N185" s="73">
        <f>SUM(N183:N184)</f>
        <v>0</v>
      </c>
      <c r="O185" s="73">
        <f>SUM(O183:O184)</f>
        <v>0</v>
      </c>
      <c r="P185" s="73">
        <f>SUM(P183:P184)</f>
        <v>1090</v>
      </c>
      <c r="Q185" s="73">
        <f>SUM(Q183:Q184)</f>
        <v>1090</v>
      </c>
      <c r="R185" s="74" t="s">
        <v>869</v>
      </c>
      <c r="S185" s="75">
        <f t="shared" si="4"/>
        <v>1090</v>
      </c>
    </row>
    <row r="186" spans="1:19" s="75" customFormat="1" ht="15.75">
      <c r="A186" s="72"/>
      <c r="B186" s="72"/>
      <c r="C186" s="72"/>
      <c r="D186" s="329" t="s">
        <v>4</v>
      </c>
      <c r="E186" s="329"/>
      <c r="F186" s="329"/>
      <c r="G186" s="329"/>
      <c r="H186" s="329"/>
      <c r="I186" s="329"/>
      <c r="J186" s="329"/>
      <c r="K186" s="329"/>
      <c r="L186" s="329"/>
      <c r="M186" s="73">
        <f>SUM(M158,M163,M168,M173,M177,M181,M185)</f>
        <v>2672951</v>
      </c>
      <c r="N186" s="73">
        <f>SUM(N158,N163,N168,N173,N177,N181,N185)</f>
        <v>0</v>
      </c>
      <c r="O186" s="73">
        <f>SUM(O158,O163,O168,O173,O177,O181,O185)</f>
        <v>1623925</v>
      </c>
      <c r="P186" s="73">
        <f>SUM(P158,P163,P168,P173,P177,P181,P185)</f>
        <v>1049026</v>
      </c>
      <c r="Q186" s="73">
        <f>SUM(Q158,Q163,Q168,Q173,Q177,Q181,Q185)</f>
        <v>2672951</v>
      </c>
      <c r="R186" s="74"/>
      <c r="S186" s="75">
        <f t="shared" si="4"/>
        <v>2672951</v>
      </c>
    </row>
    <row r="187" spans="1:19" ht="15">
      <c r="A187" s="68"/>
      <c r="M187" s="70"/>
      <c r="N187" s="70"/>
      <c r="O187" s="70"/>
      <c r="P187" s="70"/>
      <c r="Q187" s="70"/>
      <c r="R187" s="71"/>
      <c r="S187" s="69">
        <f t="shared" si="4"/>
        <v>0</v>
      </c>
    </row>
    <row r="188" spans="1:19" ht="15">
      <c r="A188" s="68"/>
      <c r="M188" s="70"/>
      <c r="N188" s="70"/>
      <c r="O188" s="70"/>
      <c r="P188" s="70"/>
      <c r="Q188" s="70"/>
      <c r="R188" s="71"/>
      <c r="S188" s="69">
        <f t="shared" si="4"/>
        <v>0</v>
      </c>
    </row>
    <row r="189" spans="1:19" s="75" customFormat="1" ht="15.75">
      <c r="A189" s="72"/>
      <c r="B189" s="72" t="s">
        <v>5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3"/>
      <c r="N189" s="73"/>
      <c r="O189" s="73"/>
      <c r="P189" s="73"/>
      <c r="Q189" s="73"/>
      <c r="R189" s="74"/>
      <c r="S189" s="75">
        <f t="shared" si="4"/>
        <v>0</v>
      </c>
    </row>
    <row r="190" spans="1:19" ht="15">
      <c r="A190" s="68" t="s">
        <v>758</v>
      </c>
      <c r="G190" s="69" t="s">
        <v>6</v>
      </c>
      <c r="M190" s="70"/>
      <c r="N190" s="70"/>
      <c r="O190" s="70"/>
      <c r="P190" s="70"/>
      <c r="Q190" s="70"/>
      <c r="R190" s="71"/>
      <c r="S190" s="69">
        <f t="shared" si="4"/>
        <v>0</v>
      </c>
    </row>
    <row r="191" spans="1:19" ht="15">
      <c r="A191" s="68"/>
      <c r="C191" s="69" t="s">
        <v>7</v>
      </c>
      <c r="I191" s="69" t="s">
        <v>8</v>
      </c>
      <c r="M191" s="70"/>
      <c r="N191" s="70"/>
      <c r="O191" s="70"/>
      <c r="P191" s="70"/>
      <c r="Q191" s="70"/>
      <c r="R191" s="71" t="s">
        <v>9</v>
      </c>
      <c r="S191" s="69">
        <f t="shared" si="4"/>
        <v>0</v>
      </c>
    </row>
    <row r="192" spans="1:19" ht="15">
      <c r="A192" s="68"/>
      <c r="D192" s="69" t="s">
        <v>758</v>
      </c>
      <c r="J192" s="69" t="s">
        <v>10</v>
      </c>
      <c r="M192" s="70"/>
      <c r="N192" s="70"/>
      <c r="O192" s="70"/>
      <c r="P192" s="70"/>
      <c r="Q192" s="70"/>
      <c r="R192" s="71"/>
      <c r="S192" s="69">
        <f t="shared" si="4"/>
        <v>0</v>
      </c>
    </row>
    <row r="193" spans="1:19" ht="15">
      <c r="A193" s="68"/>
      <c r="E193" s="69" t="s">
        <v>765</v>
      </c>
      <c r="K193" s="69" t="s">
        <v>11</v>
      </c>
      <c r="M193" s="70">
        <v>281273</v>
      </c>
      <c r="N193" s="70">
        <v>0</v>
      </c>
      <c r="O193" s="70">
        <v>281273</v>
      </c>
      <c r="P193" s="70">
        <v>0</v>
      </c>
      <c r="Q193" s="70">
        <f>SUM(N193:P193)</f>
        <v>281273</v>
      </c>
      <c r="R193" s="71" t="s">
        <v>12</v>
      </c>
      <c r="S193" s="69">
        <f t="shared" si="4"/>
        <v>281273</v>
      </c>
    </row>
    <row r="194" spans="1:19" ht="15">
      <c r="A194" s="68"/>
      <c r="E194" s="69" t="s">
        <v>780</v>
      </c>
      <c r="K194" s="69" t="s">
        <v>13</v>
      </c>
      <c r="M194" s="70">
        <v>0</v>
      </c>
      <c r="N194" s="70">
        <v>0</v>
      </c>
      <c r="O194" s="70">
        <v>0</v>
      </c>
      <c r="P194" s="70">
        <v>0</v>
      </c>
      <c r="Q194" s="70">
        <f>SUM(N194:P194)</f>
        <v>0</v>
      </c>
      <c r="R194" s="71" t="s">
        <v>14</v>
      </c>
      <c r="S194" s="69">
        <f t="shared" si="4"/>
        <v>0</v>
      </c>
    </row>
    <row r="195" spans="1:19" ht="15">
      <c r="A195" s="68"/>
      <c r="E195" s="69" t="s">
        <v>793</v>
      </c>
      <c r="K195" s="69" t="s">
        <v>15</v>
      </c>
      <c r="M195" s="70">
        <v>0</v>
      </c>
      <c r="N195" s="70">
        <v>0</v>
      </c>
      <c r="O195" s="70">
        <v>0</v>
      </c>
      <c r="P195" s="70">
        <v>0</v>
      </c>
      <c r="Q195" s="70">
        <f>SUM(N195:P195)</f>
        <v>0</v>
      </c>
      <c r="R195" s="71" t="s">
        <v>16</v>
      </c>
      <c r="S195" s="69">
        <f t="shared" si="4"/>
        <v>0</v>
      </c>
    </row>
    <row r="196" spans="1:19" ht="15">
      <c r="A196" s="165"/>
      <c r="B196" s="165"/>
      <c r="C196" s="165"/>
      <c r="D196" s="165" t="s">
        <v>758</v>
      </c>
      <c r="E196" s="165"/>
      <c r="F196" s="165"/>
      <c r="G196" s="165"/>
      <c r="H196" s="165"/>
      <c r="I196" s="165"/>
      <c r="J196" s="165" t="s">
        <v>17</v>
      </c>
      <c r="K196" s="165"/>
      <c r="L196" s="165"/>
      <c r="M196" s="166">
        <f>SUM(M193:M195)</f>
        <v>281273</v>
      </c>
      <c r="N196" s="166">
        <f>SUM(N193:N195)</f>
        <v>0</v>
      </c>
      <c r="O196" s="166">
        <f>SUM(O193:O195)</f>
        <v>281273</v>
      </c>
      <c r="P196" s="166">
        <f>SUM(P193:P195)</f>
        <v>0</v>
      </c>
      <c r="Q196" s="166">
        <f>SUM(Q193:Q195)</f>
        <v>281273</v>
      </c>
      <c r="R196" s="161"/>
      <c r="S196" s="69">
        <f t="shared" si="4"/>
        <v>281273</v>
      </c>
    </row>
    <row r="197" spans="1:19" ht="15">
      <c r="A197" s="68"/>
      <c r="D197" s="69" t="s">
        <v>798</v>
      </c>
      <c r="J197" s="69" t="s">
        <v>18</v>
      </c>
      <c r="M197" s="70"/>
      <c r="N197" s="70"/>
      <c r="O197" s="70"/>
      <c r="P197" s="70"/>
      <c r="Q197" s="70"/>
      <c r="R197" s="71"/>
      <c r="S197" s="69">
        <f t="shared" si="4"/>
        <v>0</v>
      </c>
    </row>
    <row r="198" spans="1:19" ht="15">
      <c r="A198" s="68"/>
      <c r="E198" s="69" t="s">
        <v>823</v>
      </c>
      <c r="K198" s="69" t="s">
        <v>19</v>
      </c>
      <c r="M198" s="70">
        <v>1426872</v>
      </c>
      <c r="N198" s="70">
        <v>0</v>
      </c>
      <c r="O198" s="70">
        <v>1426872</v>
      </c>
      <c r="P198" s="70"/>
      <c r="Q198" s="70">
        <f>SUM(N198:P198)</f>
        <v>1426872</v>
      </c>
      <c r="R198" s="71" t="s">
        <v>20</v>
      </c>
      <c r="S198" s="69">
        <f t="shared" si="4"/>
        <v>1426872</v>
      </c>
    </row>
    <row r="199" spans="1:19" ht="15">
      <c r="A199" s="165"/>
      <c r="B199" s="165"/>
      <c r="C199" s="165"/>
      <c r="D199" s="165" t="s">
        <v>798</v>
      </c>
      <c r="E199" s="165"/>
      <c r="F199" s="165"/>
      <c r="G199" s="165"/>
      <c r="H199" s="165"/>
      <c r="I199" s="165"/>
      <c r="J199" s="165" t="s">
        <v>21</v>
      </c>
      <c r="K199" s="165"/>
      <c r="L199" s="165"/>
      <c r="M199" s="166">
        <f>SUM(M198)</f>
        <v>1426872</v>
      </c>
      <c r="N199" s="166">
        <f>SUM(N198)</f>
        <v>0</v>
      </c>
      <c r="O199" s="166">
        <f>SUM(O198)</f>
        <v>1426872</v>
      </c>
      <c r="P199" s="166">
        <f>SUM(P198)</f>
        <v>0</v>
      </c>
      <c r="Q199" s="166">
        <f>SUM(Q198)</f>
        <v>1426872</v>
      </c>
      <c r="R199" s="161"/>
      <c r="S199" s="69">
        <f t="shared" si="4"/>
        <v>1426872</v>
      </c>
    </row>
    <row r="200" spans="1:19" s="75" customFormat="1" ht="15.75">
      <c r="A200" s="72" t="s">
        <v>758</v>
      </c>
      <c r="B200" s="72"/>
      <c r="C200" s="72" t="s">
        <v>7</v>
      </c>
      <c r="D200" s="72"/>
      <c r="E200" s="72"/>
      <c r="F200" s="72"/>
      <c r="G200" s="72" t="s">
        <v>878</v>
      </c>
      <c r="H200" s="72"/>
      <c r="I200" s="72"/>
      <c r="J200" s="72"/>
      <c r="K200" s="72"/>
      <c r="L200" s="72"/>
      <c r="M200" s="73">
        <f>SUM(M196+M199)</f>
        <v>1708145</v>
      </c>
      <c r="N200" s="73">
        <f>SUM(N196+N199)</f>
        <v>0</v>
      </c>
      <c r="O200" s="73">
        <f>SUM(O196+O199)</f>
        <v>1708145</v>
      </c>
      <c r="P200" s="73">
        <f>SUM(P196+P199)</f>
        <v>0</v>
      </c>
      <c r="Q200" s="73">
        <f>SUM(Q196+Q199)</f>
        <v>1708145</v>
      </c>
      <c r="R200" s="74" t="s">
        <v>9</v>
      </c>
      <c r="S200" s="75">
        <f t="shared" si="4"/>
        <v>1708145</v>
      </c>
    </row>
    <row r="201" spans="1:19" ht="15">
      <c r="A201" s="68" t="s">
        <v>798</v>
      </c>
      <c r="G201" s="69" t="s">
        <v>22</v>
      </c>
      <c r="M201" s="70"/>
      <c r="N201" s="70"/>
      <c r="O201" s="70"/>
      <c r="P201" s="70"/>
      <c r="Q201" s="70"/>
      <c r="R201" s="71"/>
      <c r="S201" s="69">
        <f t="shared" si="4"/>
        <v>0</v>
      </c>
    </row>
    <row r="202" spans="1:19" ht="15">
      <c r="A202" s="68"/>
      <c r="C202" s="69" t="s">
        <v>7</v>
      </c>
      <c r="I202" s="69" t="s">
        <v>8</v>
      </c>
      <c r="M202" s="70"/>
      <c r="N202" s="70"/>
      <c r="O202" s="70"/>
      <c r="P202" s="70"/>
      <c r="Q202" s="70"/>
      <c r="R202" s="71" t="s">
        <v>9</v>
      </c>
      <c r="S202" s="69">
        <f t="shared" si="4"/>
        <v>0</v>
      </c>
    </row>
    <row r="203" spans="1:19" ht="15">
      <c r="A203" s="68"/>
      <c r="D203" s="69" t="s">
        <v>798</v>
      </c>
      <c r="J203" s="69" t="s">
        <v>18</v>
      </c>
      <c r="M203" s="70"/>
      <c r="N203" s="70"/>
      <c r="O203" s="70"/>
      <c r="P203" s="70"/>
      <c r="Q203" s="70"/>
      <c r="R203" s="71"/>
      <c r="S203" s="69">
        <f t="shared" si="4"/>
        <v>0</v>
      </c>
    </row>
    <row r="204" spans="1:19" ht="15">
      <c r="A204" s="68"/>
      <c r="E204" s="69" t="s">
        <v>823</v>
      </c>
      <c r="K204" s="69" t="s">
        <v>19</v>
      </c>
      <c r="M204" s="70">
        <v>914</v>
      </c>
      <c r="N204" s="70">
        <v>0</v>
      </c>
      <c r="O204" s="70">
        <v>914</v>
      </c>
      <c r="P204" s="70">
        <v>0</v>
      </c>
      <c r="Q204" s="70">
        <f>SUM(N204:P204)</f>
        <v>914</v>
      </c>
      <c r="R204" s="71" t="s">
        <v>20</v>
      </c>
      <c r="S204" s="69">
        <f t="shared" si="4"/>
        <v>914</v>
      </c>
    </row>
    <row r="205" spans="1:19" s="75" customFormat="1" ht="15.75">
      <c r="A205" s="72" t="s">
        <v>798</v>
      </c>
      <c r="B205" s="72"/>
      <c r="C205" s="72" t="s">
        <v>7</v>
      </c>
      <c r="D205" s="72"/>
      <c r="E205" s="72"/>
      <c r="F205" s="72"/>
      <c r="G205" s="72" t="s">
        <v>883</v>
      </c>
      <c r="H205" s="72"/>
      <c r="I205" s="72"/>
      <c r="J205" s="72"/>
      <c r="K205" s="72"/>
      <c r="L205" s="72"/>
      <c r="M205" s="73">
        <f>SUM(M204)</f>
        <v>914</v>
      </c>
      <c r="N205" s="73">
        <f>SUM(N204)</f>
        <v>0</v>
      </c>
      <c r="O205" s="73">
        <f>SUM(O204)</f>
        <v>914</v>
      </c>
      <c r="P205" s="73">
        <f>SUM(P204)</f>
        <v>0</v>
      </c>
      <c r="Q205" s="73">
        <f>SUM(Q204)</f>
        <v>914</v>
      </c>
      <c r="R205" s="74" t="s">
        <v>9</v>
      </c>
      <c r="S205" s="75">
        <f t="shared" si="4"/>
        <v>914</v>
      </c>
    </row>
    <row r="206" spans="1:19" ht="15">
      <c r="A206" s="68" t="s">
        <v>801</v>
      </c>
      <c r="G206" s="69" t="s">
        <v>884</v>
      </c>
      <c r="M206" s="70"/>
      <c r="N206" s="70"/>
      <c r="O206" s="70"/>
      <c r="P206" s="70"/>
      <c r="Q206" s="70"/>
      <c r="R206" s="71"/>
      <c r="S206" s="69">
        <f t="shared" si="4"/>
        <v>0</v>
      </c>
    </row>
    <row r="207" spans="1:19" ht="15">
      <c r="A207" s="68"/>
      <c r="C207" s="69" t="s">
        <v>7</v>
      </c>
      <c r="I207" s="69" t="s">
        <v>8</v>
      </c>
      <c r="M207" s="70"/>
      <c r="N207" s="70"/>
      <c r="O207" s="70"/>
      <c r="P207" s="70"/>
      <c r="Q207" s="70"/>
      <c r="R207" s="71" t="s">
        <v>9</v>
      </c>
      <c r="S207" s="69">
        <f t="shared" si="4"/>
        <v>0</v>
      </c>
    </row>
    <row r="208" spans="1:19" ht="15">
      <c r="A208" s="68"/>
      <c r="D208" s="69" t="s">
        <v>798</v>
      </c>
      <c r="J208" s="69" t="s">
        <v>18</v>
      </c>
      <c r="M208" s="70"/>
      <c r="N208" s="70"/>
      <c r="O208" s="70"/>
      <c r="P208" s="70"/>
      <c r="Q208" s="70"/>
      <c r="R208" s="71"/>
      <c r="S208" s="69">
        <f t="shared" si="4"/>
        <v>0</v>
      </c>
    </row>
    <row r="209" spans="1:19" ht="15">
      <c r="A209" s="68"/>
      <c r="E209" s="69" t="s">
        <v>823</v>
      </c>
      <c r="K209" s="69" t="s">
        <v>19</v>
      </c>
      <c r="M209" s="70">
        <v>453</v>
      </c>
      <c r="N209" s="70">
        <v>0</v>
      </c>
      <c r="O209" s="70">
        <v>453</v>
      </c>
      <c r="P209" s="70">
        <v>0</v>
      </c>
      <c r="Q209" s="70">
        <f>SUM(N209:P209)</f>
        <v>453</v>
      </c>
      <c r="R209" s="71" t="s">
        <v>20</v>
      </c>
      <c r="S209" s="69">
        <f t="shared" si="4"/>
        <v>453</v>
      </c>
    </row>
    <row r="210" spans="1:19" s="75" customFormat="1" ht="15.75">
      <c r="A210" s="72" t="s">
        <v>801</v>
      </c>
      <c r="B210" s="72"/>
      <c r="C210" s="72" t="s">
        <v>7</v>
      </c>
      <c r="D210" s="72"/>
      <c r="E210" s="72"/>
      <c r="F210" s="72"/>
      <c r="G210" s="72" t="s">
        <v>885</v>
      </c>
      <c r="H210" s="72"/>
      <c r="I210" s="72"/>
      <c r="J210" s="72"/>
      <c r="K210" s="72"/>
      <c r="L210" s="72"/>
      <c r="M210" s="73">
        <f>SUM(M209)</f>
        <v>453</v>
      </c>
      <c r="N210" s="73">
        <f>SUM(N209)</f>
        <v>0</v>
      </c>
      <c r="O210" s="73">
        <f>SUM(O209)</f>
        <v>453</v>
      </c>
      <c r="P210" s="73">
        <f>SUM(P209)</f>
        <v>0</v>
      </c>
      <c r="Q210" s="73">
        <f>SUM(Q209)</f>
        <v>453</v>
      </c>
      <c r="R210" s="74" t="s">
        <v>9</v>
      </c>
      <c r="S210" s="75">
        <f t="shared" si="4"/>
        <v>453</v>
      </c>
    </row>
    <row r="211" spans="1:19" ht="15">
      <c r="A211" s="68" t="s">
        <v>886</v>
      </c>
      <c r="G211" s="69" t="s">
        <v>887</v>
      </c>
      <c r="M211" s="70"/>
      <c r="N211" s="70"/>
      <c r="O211" s="70"/>
      <c r="P211" s="70"/>
      <c r="Q211" s="70"/>
      <c r="R211" s="71"/>
      <c r="S211" s="69">
        <f>SUM(N211:P211)</f>
        <v>0</v>
      </c>
    </row>
    <row r="212" spans="1:19" ht="15">
      <c r="A212" s="68"/>
      <c r="C212" s="69" t="s">
        <v>7</v>
      </c>
      <c r="I212" s="69" t="s">
        <v>8</v>
      </c>
      <c r="M212" s="70"/>
      <c r="N212" s="70"/>
      <c r="O212" s="70"/>
      <c r="P212" s="70"/>
      <c r="Q212" s="70"/>
      <c r="R212" s="71" t="s">
        <v>9</v>
      </c>
      <c r="S212" s="69">
        <f>SUM(N212:P212)</f>
        <v>0</v>
      </c>
    </row>
    <row r="213" spans="1:19" ht="15">
      <c r="A213" s="68"/>
      <c r="D213" s="69" t="s">
        <v>798</v>
      </c>
      <c r="J213" s="69" t="s">
        <v>18</v>
      </c>
      <c r="M213" s="70"/>
      <c r="N213" s="70"/>
      <c r="O213" s="70"/>
      <c r="P213" s="70"/>
      <c r="Q213" s="70"/>
      <c r="R213" s="71"/>
      <c r="S213" s="69">
        <f>SUM(N213:P213)</f>
        <v>0</v>
      </c>
    </row>
    <row r="214" spans="1:19" ht="15">
      <c r="A214" s="68"/>
      <c r="E214" s="69" t="s">
        <v>823</v>
      </c>
      <c r="K214" s="69" t="s">
        <v>19</v>
      </c>
      <c r="M214" s="70">
        <v>18035</v>
      </c>
      <c r="N214" s="70">
        <v>0</v>
      </c>
      <c r="O214" s="70">
        <v>0</v>
      </c>
      <c r="P214" s="70">
        <v>18035</v>
      </c>
      <c r="Q214" s="70">
        <f>SUM(N214:P214)</f>
        <v>18035</v>
      </c>
      <c r="R214" s="71" t="s">
        <v>20</v>
      </c>
      <c r="S214" s="69">
        <f>SUM(N214:P214)</f>
        <v>18035</v>
      </c>
    </row>
    <row r="215" spans="1:19" s="75" customFormat="1" ht="15.75">
      <c r="A215" s="72" t="s">
        <v>886</v>
      </c>
      <c r="B215" s="72"/>
      <c r="C215" s="72" t="s">
        <v>7</v>
      </c>
      <c r="D215" s="72"/>
      <c r="E215" s="72"/>
      <c r="F215" s="72"/>
      <c r="G215" s="72" t="s">
        <v>23</v>
      </c>
      <c r="H215" s="72"/>
      <c r="I215" s="72"/>
      <c r="J215" s="72"/>
      <c r="K215" s="72"/>
      <c r="L215" s="72"/>
      <c r="M215" s="73">
        <f>SUM(M214)</f>
        <v>18035</v>
      </c>
      <c r="N215" s="73">
        <f>SUM(N214)</f>
        <v>0</v>
      </c>
      <c r="O215" s="73">
        <f>SUM(O214)</f>
        <v>0</v>
      </c>
      <c r="P215" s="73">
        <f>SUM(P214)</f>
        <v>18035</v>
      </c>
      <c r="Q215" s="73">
        <f>SUM(Q214)</f>
        <v>18035</v>
      </c>
      <c r="R215" s="74" t="s">
        <v>9</v>
      </c>
      <c r="S215" s="75">
        <f>SUM(N215:P215)</f>
        <v>18035</v>
      </c>
    </row>
    <row r="216" spans="1:19" ht="15">
      <c r="A216" s="68" t="s">
        <v>889</v>
      </c>
      <c r="G216" s="69" t="s">
        <v>890</v>
      </c>
      <c r="M216" s="70"/>
      <c r="N216" s="70"/>
      <c r="O216" s="70"/>
      <c r="P216" s="70"/>
      <c r="Q216" s="70"/>
      <c r="R216" s="71"/>
      <c r="S216" s="69">
        <f t="shared" si="4"/>
        <v>0</v>
      </c>
    </row>
    <row r="217" spans="1:19" ht="15">
      <c r="A217" s="68"/>
      <c r="C217" s="69" t="s">
        <v>7</v>
      </c>
      <c r="I217" s="69" t="s">
        <v>8</v>
      </c>
      <c r="M217" s="70"/>
      <c r="N217" s="70"/>
      <c r="O217" s="70"/>
      <c r="P217" s="70"/>
      <c r="Q217" s="70"/>
      <c r="R217" s="71" t="s">
        <v>9</v>
      </c>
      <c r="S217" s="69">
        <f t="shared" si="4"/>
        <v>0</v>
      </c>
    </row>
    <row r="218" spans="1:19" ht="15">
      <c r="A218" s="68"/>
      <c r="D218" s="69" t="s">
        <v>798</v>
      </c>
      <c r="J218" s="69" t="s">
        <v>18</v>
      </c>
      <c r="M218" s="70"/>
      <c r="N218" s="70"/>
      <c r="O218" s="70"/>
      <c r="P218" s="70"/>
      <c r="Q218" s="70"/>
      <c r="R218" s="71"/>
      <c r="S218" s="69">
        <f t="shared" si="4"/>
        <v>0</v>
      </c>
    </row>
    <row r="219" spans="1:19" ht="15">
      <c r="A219" s="68"/>
      <c r="E219" s="69" t="s">
        <v>823</v>
      </c>
      <c r="K219" s="69" t="s">
        <v>19</v>
      </c>
      <c r="M219" s="70">
        <v>23372</v>
      </c>
      <c r="N219" s="70">
        <v>0</v>
      </c>
      <c r="O219" s="70">
        <v>23372</v>
      </c>
      <c r="P219" s="70">
        <v>0</v>
      </c>
      <c r="Q219" s="70">
        <f>SUM(N219:P219)</f>
        <v>23372</v>
      </c>
      <c r="R219" s="71" t="s">
        <v>20</v>
      </c>
      <c r="S219" s="69">
        <f t="shared" si="4"/>
        <v>23372</v>
      </c>
    </row>
    <row r="220" spans="1:19" s="75" customFormat="1" ht="15.75">
      <c r="A220" s="72" t="s">
        <v>889</v>
      </c>
      <c r="B220" s="72"/>
      <c r="C220" s="72" t="s">
        <v>7</v>
      </c>
      <c r="D220" s="72"/>
      <c r="E220" s="72"/>
      <c r="F220" s="72"/>
      <c r="G220" s="72" t="s">
        <v>891</v>
      </c>
      <c r="H220" s="72"/>
      <c r="I220" s="72"/>
      <c r="J220" s="72"/>
      <c r="K220" s="72"/>
      <c r="L220" s="72"/>
      <c r="M220" s="73">
        <f>SUM(M219)</f>
        <v>23372</v>
      </c>
      <c r="N220" s="73">
        <f>SUM(N219)</f>
        <v>0</v>
      </c>
      <c r="O220" s="73">
        <f>SUM(O219)</f>
        <v>23372</v>
      </c>
      <c r="P220" s="73">
        <f>SUM(P219)</f>
        <v>0</v>
      </c>
      <c r="Q220" s="73">
        <f>SUM(Q219)</f>
        <v>23372</v>
      </c>
      <c r="R220" s="74" t="s">
        <v>9</v>
      </c>
      <c r="S220" s="75">
        <f t="shared" si="4"/>
        <v>23372</v>
      </c>
    </row>
    <row r="221" spans="1:19" s="75" customFormat="1" ht="15.75">
      <c r="A221" s="167"/>
      <c r="B221" s="75" t="s">
        <v>24</v>
      </c>
      <c r="M221" s="168">
        <f>SUM(M220,M210,M205,M200+M215)</f>
        <v>1750919</v>
      </c>
      <c r="N221" s="168">
        <f>SUM(N220,N210,N205,N200+N215)</f>
        <v>0</v>
      </c>
      <c r="O221" s="168">
        <f>SUM(O220,O210,O205,O200+O215)</f>
        <v>1732884</v>
      </c>
      <c r="P221" s="168">
        <f>SUM(P220,P210,P205,P200+P215)</f>
        <v>18035</v>
      </c>
      <c r="Q221" s="168">
        <f>SUM(Q220,Q210,Q205,Q200+Q215)</f>
        <v>1750919</v>
      </c>
      <c r="R221" s="169" t="s">
        <v>9</v>
      </c>
      <c r="S221" s="75">
        <f t="shared" si="4"/>
        <v>1750919</v>
      </c>
    </row>
    <row r="222" spans="1:19" s="75" customFormat="1" ht="15.75">
      <c r="A222" s="72"/>
      <c r="B222" s="72" t="s">
        <v>25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3">
        <f>SUM(M186+M221)</f>
        <v>4423870</v>
      </c>
      <c r="N222" s="73">
        <f>SUM(N186+N221)</f>
        <v>0</v>
      </c>
      <c r="O222" s="73">
        <f>SUM(O186+O221)</f>
        <v>3356809</v>
      </c>
      <c r="P222" s="73">
        <f>SUM(P186+P221)</f>
        <v>1067061</v>
      </c>
      <c r="Q222" s="73">
        <f>SUM(Q186+Q221)</f>
        <v>4423870</v>
      </c>
      <c r="R222" s="74"/>
      <c r="S222" s="75">
        <f t="shared" si="4"/>
        <v>4423870</v>
      </c>
    </row>
    <row r="223" spans="1:19" ht="15">
      <c r="A223" s="68"/>
      <c r="R223" s="71"/>
      <c r="S223" s="69">
        <f t="shared" si="4"/>
        <v>0</v>
      </c>
    </row>
  </sheetData>
  <sheetProtection/>
  <mergeCells count="5">
    <mergeCell ref="D186:L186"/>
    <mergeCell ref="A5:R5"/>
    <mergeCell ref="N2:R2"/>
    <mergeCell ref="P8:R8"/>
    <mergeCell ref="D153:L153"/>
  </mergeCells>
  <printOptions/>
  <pageMargins left="0.7480314960629921" right="0.7480314960629921" top="0.4724409448818898" bottom="0.984251968503937" header="0.31496062992125984" footer="0.5118110236220472"/>
  <pageSetup horizontalDpi="600" verticalDpi="600" orientation="portrait" paperSize="9" scale="44" r:id="rId1"/>
  <headerFooter alignWithMargins="0">
    <oddFooter>&amp;C&amp;P. oldal</oddFooter>
  </headerFooter>
  <rowBreaks count="3" manualBreakCount="3">
    <brk id="76" max="19" man="1"/>
    <brk id="173" max="19" man="1"/>
    <brk id="186" max="19" man="1"/>
  </rowBreaks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75" zoomScaleSheetLayoutView="75" zoomScalePageLayoutView="0" workbookViewId="0" topLeftCell="A1">
      <selection activeCell="C2" sqref="C2:G2"/>
    </sheetView>
  </sheetViews>
  <sheetFormatPr defaultColWidth="9.140625" defaultRowHeight="12.75"/>
  <cols>
    <col min="1" max="1" width="71.140625" style="38" bestFit="1" customWidth="1"/>
    <col min="2" max="2" width="14.00390625" style="38" customWidth="1"/>
    <col min="3" max="3" width="14.421875" style="38" customWidth="1"/>
    <col min="4" max="4" width="11.8515625" style="38" customWidth="1"/>
    <col min="5" max="5" width="12.57421875" style="38" customWidth="1"/>
    <col min="6" max="6" width="12.421875" style="38" customWidth="1"/>
    <col min="7" max="16384" width="9.140625" style="38" customWidth="1"/>
  </cols>
  <sheetData>
    <row r="1" spans="1:7" ht="15">
      <c r="A1" s="37"/>
      <c r="G1" s="37"/>
    </row>
    <row r="2" spans="1:7" ht="15">
      <c r="A2" s="37"/>
      <c r="C2" s="334" t="s">
        <v>901</v>
      </c>
      <c r="D2" s="334"/>
      <c r="E2" s="334"/>
      <c r="F2" s="334"/>
      <c r="G2" s="334"/>
    </row>
    <row r="3" spans="1:7" ht="15">
      <c r="A3" s="37"/>
      <c r="G3" s="37"/>
    </row>
    <row r="4" spans="1:7" ht="15.75">
      <c r="A4" s="335" t="s">
        <v>675</v>
      </c>
      <c r="B4" s="335"/>
      <c r="C4" s="335"/>
      <c r="D4" s="335"/>
      <c r="E4" s="335"/>
      <c r="F4" s="335"/>
      <c r="G4" s="335"/>
    </row>
    <row r="5" spans="1:7" ht="15">
      <c r="A5" s="37"/>
      <c r="G5" s="37"/>
    </row>
    <row r="6" spans="1:7" ht="15">
      <c r="A6" s="37"/>
      <c r="G6" s="37"/>
    </row>
    <row r="7" spans="1:7" ht="13.5" customHeight="1">
      <c r="A7" s="37"/>
      <c r="E7" s="346" t="s">
        <v>26</v>
      </c>
      <c r="F7" s="346"/>
      <c r="G7" s="346"/>
    </row>
    <row r="8" spans="1:7" s="87" customFormat="1" ht="31.5">
      <c r="A8" s="86" t="s">
        <v>27</v>
      </c>
      <c r="B8" s="86" t="s">
        <v>660</v>
      </c>
      <c r="C8" s="86" t="s">
        <v>736</v>
      </c>
      <c r="D8" s="86" t="s">
        <v>737</v>
      </c>
      <c r="E8" s="86" t="s">
        <v>738</v>
      </c>
      <c r="F8" s="86" t="s">
        <v>661</v>
      </c>
      <c r="G8" s="86" t="s">
        <v>739</v>
      </c>
    </row>
    <row r="9" spans="1:7" s="57" customFormat="1" ht="15">
      <c r="A9" s="56" t="s">
        <v>751</v>
      </c>
      <c r="B9" s="56" t="s">
        <v>752</v>
      </c>
      <c r="C9" s="56" t="s">
        <v>753</v>
      </c>
      <c r="D9" s="56" t="s">
        <v>754</v>
      </c>
      <c r="E9" s="56" t="s">
        <v>755</v>
      </c>
      <c r="F9" s="56" t="s">
        <v>756</v>
      </c>
      <c r="G9" s="56" t="s">
        <v>757</v>
      </c>
    </row>
    <row r="10" spans="1:7" ht="15">
      <c r="A10" s="37" t="s">
        <v>114</v>
      </c>
      <c r="B10" s="39">
        <v>56792</v>
      </c>
      <c r="C10" s="39">
        <v>0</v>
      </c>
      <c r="D10" s="39">
        <v>56792</v>
      </c>
      <c r="E10" s="39">
        <v>0</v>
      </c>
      <c r="F10" s="39">
        <f>SUM(C10:E10)</f>
        <v>56792</v>
      </c>
      <c r="G10" s="40" t="s">
        <v>83</v>
      </c>
    </row>
    <row r="11" spans="1:7" ht="15">
      <c r="A11" s="37" t="s">
        <v>115</v>
      </c>
      <c r="B11" s="39">
        <v>69665</v>
      </c>
      <c r="C11" s="39">
        <v>0</v>
      </c>
      <c r="D11" s="39">
        <v>69665</v>
      </c>
      <c r="E11" s="39">
        <v>0</v>
      </c>
      <c r="F11" s="39">
        <f>SUM(C11:E11)</f>
        <v>69665</v>
      </c>
      <c r="G11" s="40" t="s">
        <v>83</v>
      </c>
    </row>
    <row r="12" spans="1:7" ht="15">
      <c r="A12" s="37" t="s">
        <v>268</v>
      </c>
      <c r="B12" s="39">
        <v>815</v>
      </c>
      <c r="C12" s="39">
        <v>0</v>
      </c>
      <c r="D12" s="39">
        <v>815</v>
      </c>
      <c r="E12" s="39">
        <v>0</v>
      </c>
      <c r="F12" s="39">
        <f>SUM(C12:E12)</f>
        <v>815</v>
      </c>
      <c r="G12" s="40" t="s">
        <v>83</v>
      </c>
    </row>
    <row r="13" spans="1:7" ht="15">
      <c r="A13" s="37" t="s">
        <v>380</v>
      </c>
      <c r="B13" s="39">
        <v>1916</v>
      </c>
      <c r="C13" s="39">
        <v>0</v>
      </c>
      <c r="D13" s="39">
        <v>1916</v>
      </c>
      <c r="E13" s="39">
        <v>0</v>
      </c>
      <c r="F13" s="39">
        <f>SUM(C13:E13)</f>
        <v>1916</v>
      </c>
      <c r="G13" s="40" t="s">
        <v>83</v>
      </c>
    </row>
    <row r="14" spans="1:8" s="61" customFormat="1" ht="15.75">
      <c r="A14" s="58" t="s">
        <v>199</v>
      </c>
      <c r="B14" s="59">
        <f>SUM(B10:B13)</f>
        <v>129188</v>
      </c>
      <c r="C14" s="59">
        <f>SUM(C10:C13)</f>
        <v>0</v>
      </c>
      <c r="D14" s="59">
        <f>SUM(D10:D13)</f>
        <v>129188</v>
      </c>
      <c r="E14" s="59">
        <f>SUM(E10:E13)</f>
        <v>0</v>
      </c>
      <c r="F14" s="59">
        <f>SUM(F10:F13)</f>
        <v>129188</v>
      </c>
      <c r="G14" s="60" t="s">
        <v>83</v>
      </c>
      <c r="H14" s="61">
        <f>SUM(C14:E14)</f>
        <v>129188</v>
      </c>
    </row>
    <row r="15" spans="1:7" ht="15">
      <c r="A15" s="37" t="s">
        <v>116</v>
      </c>
      <c r="B15" s="39">
        <v>12051</v>
      </c>
      <c r="C15" s="39">
        <v>0</v>
      </c>
      <c r="D15" s="39">
        <v>12051</v>
      </c>
      <c r="E15" s="39">
        <v>0</v>
      </c>
      <c r="F15" s="39">
        <f>SUM(C15:E15)</f>
        <v>12051</v>
      </c>
      <c r="G15" s="40" t="s">
        <v>85</v>
      </c>
    </row>
    <row r="16" spans="1:7" ht="15">
      <c r="A16" s="37" t="s">
        <v>117</v>
      </c>
      <c r="B16" s="39">
        <v>14975</v>
      </c>
      <c r="C16" s="39">
        <v>0</v>
      </c>
      <c r="D16" s="39">
        <v>14975</v>
      </c>
      <c r="E16" s="39">
        <v>0</v>
      </c>
      <c r="F16" s="39">
        <f>SUM(C16:E16)</f>
        <v>14975</v>
      </c>
      <c r="G16" s="40" t="s">
        <v>85</v>
      </c>
    </row>
    <row r="17" spans="1:7" ht="15">
      <c r="A17" s="37" t="s">
        <v>271</v>
      </c>
      <c r="B17" s="62">
        <v>89</v>
      </c>
      <c r="C17" s="62">
        <v>0</v>
      </c>
      <c r="D17" s="62">
        <v>89</v>
      </c>
      <c r="E17" s="62">
        <v>0</v>
      </c>
      <c r="F17" s="39">
        <f>SUM(C17:E17)</f>
        <v>89</v>
      </c>
      <c r="G17" s="40" t="s">
        <v>85</v>
      </c>
    </row>
    <row r="18" spans="1:7" ht="15">
      <c r="A18" s="79" t="s">
        <v>381</v>
      </c>
      <c r="B18" s="88">
        <v>187</v>
      </c>
      <c r="C18" s="88">
        <v>0</v>
      </c>
      <c r="D18" s="88">
        <v>187</v>
      </c>
      <c r="E18" s="88">
        <v>0</v>
      </c>
      <c r="F18" s="39">
        <f>SUM(C18:E18)</f>
        <v>187</v>
      </c>
      <c r="G18" s="89" t="s">
        <v>85</v>
      </c>
    </row>
    <row r="19" spans="1:8" s="61" customFormat="1" ht="15.75">
      <c r="A19" s="58" t="s">
        <v>202</v>
      </c>
      <c r="B19" s="59">
        <f>SUM(B15:B18)</f>
        <v>27302</v>
      </c>
      <c r="C19" s="59">
        <f>SUM(C15:C18)</f>
        <v>0</v>
      </c>
      <c r="D19" s="59">
        <f>SUM(D15:D18)</f>
        <v>27302</v>
      </c>
      <c r="E19" s="59">
        <f>SUM(E15:E18)</f>
        <v>0</v>
      </c>
      <c r="F19" s="59">
        <f>SUM(F15:F18)</f>
        <v>27302</v>
      </c>
      <c r="G19" s="60" t="s">
        <v>85</v>
      </c>
      <c r="H19" s="61">
        <f>SUM(C19:E19)</f>
        <v>27302</v>
      </c>
    </row>
    <row r="20" spans="1:8" ht="15">
      <c r="A20" s="90" t="s">
        <v>118</v>
      </c>
      <c r="B20" s="91">
        <v>10067</v>
      </c>
      <c r="C20" s="91">
        <v>0</v>
      </c>
      <c r="D20" s="91">
        <v>10067</v>
      </c>
      <c r="E20" s="91">
        <v>0</v>
      </c>
      <c r="F20" s="91">
        <f>SUM(C20:E20)</f>
        <v>10067</v>
      </c>
      <c r="G20" s="92" t="s">
        <v>87</v>
      </c>
      <c r="H20" s="38">
        <f>SUM(C20:E20)</f>
        <v>10067</v>
      </c>
    </row>
    <row r="21" spans="1:7" ht="15">
      <c r="A21" s="79" t="s">
        <v>119</v>
      </c>
      <c r="B21" s="88">
        <v>11855</v>
      </c>
      <c r="C21" s="88">
        <v>0</v>
      </c>
      <c r="D21" s="88">
        <v>11855</v>
      </c>
      <c r="E21" s="88">
        <v>0</v>
      </c>
      <c r="F21" s="88">
        <f>SUM(C21:E21)</f>
        <v>11855</v>
      </c>
      <c r="G21" s="89" t="s">
        <v>87</v>
      </c>
    </row>
    <row r="22" spans="1:8" s="61" customFormat="1" ht="15.75">
      <c r="A22" s="58" t="s">
        <v>86</v>
      </c>
      <c r="B22" s="59">
        <f>SUM(B20:B21)</f>
        <v>21922</v>
      </c>
      <c r="C22" s="59">
        <f>SUM(C20:C21)</f>
        <v>0</v>
      </c>
      <c r="D22" s="59">
        <f>SUM(D20:D21)</f>
        <v>21922</v>
      </c>
      <c r="E22" s="59">
        <f>SUM(E20:E21)</f>
        <v>0</v>
      </c>
      <c r="F22" s="59">
        <f>SUM(F20:F21)</f>
        <v>21922</v>
      </c>
      <c r="G22" s="60" t="s">
        <v>87</v>
      </c>
      <c r="H22" s="61">
        <f>SUM(C22:E22)</f>
        <v>21922</v>
      </c>
    </row>
    <row r="23" spans="1:7" ht="15">
      <c r="A23" s="90" t="s">
        <v>120</v>
      </c>
      <c r="B23" s="91">
        <v>100</v>
      </c>
      <c r="C23" s="91">
        <v>0</v>
      </c>
      <c r="D23" s="91">
        <v>100</v>
      </c>
      <c r="E23" s="91">
        <v>0</v>
      </c>
      <c r="F23" s="91">
        <f>SUM(C23:E23)</f>
        <v>100</v>
      </c>
      <c r="G23" s="92" t="s">
        <v>158</v>
      </c>
    </row>
    <row r="24" spans="1:7" ht="15">
      <c r="A24" s="79" t="s">
        <v>121</v>
      </c>
      <c r="B24" s="88">
        <v>0</v>
      </c>
      <c r="C24" s="88">
        <v>0</v>
      </c>
      <c r="D24" s="88">
        <v>0</v>
      </c>
      <c r="E24" s="88">
        <v>0</v>
      </c>
      <c r="F24" s="88">
        <f>SUM(C24:E24)</f>
        <v>0</v>
      </c>
      <c r="G24" s="89" t="s">
        <v>158</v>
      </c>
    </row>
    <row r="25" spans="1:7" s="61" customFormat="1" ht="15.75">
      <c r="A25" s="83" t="s">
        <v>157</v>
      </c>
      <c r="B25" s="85">
        <f>SUM(B23:B24)</f>
        <v>100</v>
      </c>
      <c r="C25" s="85">
        <f>SUM(C23:C24)</f>
        <v>0</v>
      </c>
      <c r="D25" s="85">
        <f>SUM(D23:D24)</f>
        <v>100</v>
      </c>
      <c r="E25" s="85">
        <f>SUM(E23:E24)</f>
        <v>0</v>
      </c>
      <c r="F25" s="85">
        <f>SUM(F23:F24)</f>
        <v>100</v>
      </c>
      <c r="G25" s="53" t="s">
        <v>158</v>
      </c>
    </row>
    <row r="26" spans="1:8" s="61" customFormat="1" ht="15.75">
      <c r="A26" s="58" t="s">
        <v>277</v>
      </c>
      <c r="B26" s="59">
        <f>B14+B19+B22+B25</f>
        <v>178512</v>
      </c>
      <c r="C26" s="59">
        <f>C14+C19+C22+C25</f>
        <v>0</v>
      </c>
      <c r="D26" s="59">
        <f>D14+D19+D22+D25</f>
        <v>178512</v>
      </c>
      <c r="E26" s="59">
        <f>E14+E19+E22+E25</f>
        <v>0</v>
      </c>
      <c r="F26" s="59">
        <f>F14+F19+F22+F25</f>
        <v>178512</v>
      </c>
      <c r="G26" s="58"/>
      <c r="H26" s="61">
        <f>SUM(C26:E26)</f>
        <v>178512</v>
      </c>
    </row>
  </sheetData>
  <sheetProtection/>
  <mergeCells count="3">
    <mergeCell ref="E7:G7"/>
    <mergeCell ref="C2:G2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view="pageBreakPreview" zoomScale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" sqref="B3"/>
    </sheetView>
  </sheetViews>
  <sheetFormatPr defaultColWidth="9.140625" defaultRowHeight="12.75"/>
  <cols>
    <col min="1" max="1" width="70.421875" style="38" customWidth="1"/>
    <col min="2" max="2" width="13.140625" style="38" customWidth="1"/>
    <col min="3" max="3" width="15.421875" style="38" customWidth="1"/>
    <col min="4" max="4" width="13.7109375" style="38" customWidth="1"/>
    <col min="5" max="5" width="13.421875" style="38" customWidth="1"/>
    <col min="6" max="6" width="15.00390625" style="38" customWidth="1"/>
    <col min="7" max="7" width="9.140625" style="38" customWidth="1"/>
    <col min="8" max="8" width="15.140625" style="38" customWidth="1"/>
    <col min="9" max="16384" width="9.140625" style="38" customWidth="1"/>
  </cols>
  <sheetData>
    <row r="1" spans="1:7" ht="15">
      <c r="A1" s="37"/>
      <c r="G1" s="37"/>
    </row>
    <row r="2" spans="1:7" ht="15">
      <c r="A2" s="37"/>
      <c r="B2" s="334" t="s">
        <v>902</v>
      </c>
      <c r="C2" s="334"/>
      <c r="D2" s="334"/>
      <c r="E2" s="334"/>
      <c r="F2" s="334"/>
      <c r="G2" s="334"/>
    </row>
    <row r="3" spans="1:7" ht="15">
      <c r="A3" s="37"/>
      <c r="G3" s="37"/>
    </row>
    <row r="4" spans="1:7" ht="15.75">
      <c r="A4" s="335" t="s">
        <v>676</v>
      </c>
      <c r="B4" s="335"/>
      <c r="C4" s="335"/>
      <c r="D4" s="335"/>
      <c r="E4" s="335"/>
      <c r="F4" s="335"/>
      <c r="G4" s="335"/>
    </row>
    <row r="5" spans="1:7" ht="15">
      <c r="A5" s="37"/>
      <c r="G5" s="37"/>
    </row>
    <row r="6" spans="1:7" ht="15">
      <c r="A6" s="37"/>
      <c r="G6" s="37"/>
    </row>
    <row r="7" spans="1:7" ht="15.75">
      <c r="A7" s="37"/>
      <c r="E7" s="336" t="s">
        <v>26</v>
      </c>
      <c r="F7" s="336"/>
      <c r="G7" s="336"/>
    </row>
    <row r="8" spans="1:7" ht="31.5">
      <c r="A8" s="54" t="s">
        <v>27</v>
      </c>
      <c r="B8" s="54" t="s">
        <v>660</v>
      </c>
      <c r="C8" s="54" t="s">
        <v>736</v>
      </c>
      <c r="D8" s="54" t="s">
        <v>737</v>
      </c>
      <c r="E8" s="54" t="s">
        <v>738</v>
      </c>
      <c r="F8" s="54" t="s">
        <v>661</v>
      </c>
      <c r="G8" s="54" t="s">
        <v>739</v>
      </c>
    </row>
    <row r="9" spans="1:7" s="57" customFormat="1" ht="15">
      <c r="A9" s="56" t="s">
        <v>751</v>
      </c>
      <c r="B9" s="56" t="s">
        <v>752</v>
      </c>
      <c r="C9" s="56" t="s">
        <v>753</v>
      </c>
      <c r="D9" s="56" t="s">
        <v>754</v>
      </c>
      <c r="E9" s="56" t="s">
        <v>755</v>
      </c>
      <c r="F9" s="56" t="s">
        <v>756</v>
      </c>
      <c r="G9" s="56" t="s">
        <v>757</v>
      </c>
    </row>
    <row r="10" spans="1:8" ht="15">
      <c r="A10" s="37" t="s">
        <v>104</v>
      </c>
      <c r="B10" s="39">
        <v>33181</v>
      </c>
      <c r="C10" s="39">
        <v>0</v>
      </c>
      <c r="D10" s="39">
        <v>0</v>
      </c>
      <c r="E10" s="39">
        <v>33181</v>
      </c>
      <c r="F10" s="39">
        <f>SUM(C10:E10)</f>
        <v>33181</v>
      </c>
      <c r="G10" s="40" t="s">
        <v>83</v>
      </c>
      <c r="H10" s="39">
        <f>SUM(C10:E10)</f>
        <v>33181</v>
      </c>
    </row>
    <row r="11" spans="1:8" ht="15">
      <c r="A11" s="37" t="s">
        <v>105</v>
      </c>
      <c r="B11" s="39">
        <v>20106</v>
      </c>
      <c r="C11" s="39">
        <v>0</v>
      </c>
      <c r="D11" s="39">
        <v>20106</v>
      </c>
      <c r="E11" s="39">
        <v>0</v>
      </c>
      <c r="F11" s="39">
        <f>SUM(C11:E11)</f>
        <v>20106</v>
      </c>
      <c r="G11" s="40" t="s">
        <v>83</v>
      </c>
      <c r="H11" s="39">
        <f aca="true" t="shared" si="0" ref="H11:H45">SUM(C11:E11)</f>
        <v>20106</v>
      </c>
    </row>
    <row r="12" spans="1:8" ht="15">
      <c r="A12" s="37" t="s">
        <v>106</v>
      </c>
      <c r="B12" s="39">
        <v>11177</v>
      </c>
      <c r="C12" s="39">
        <v>0</v>
      </c>
      <c r="D12" s="39">
        <v>0</v>
      </c>
      <c r="E12" s="39">
        <v>11177</v>
      </c>
      <c r="F12" s="39">
        <f>SUM(C12:E12)</f>
        <v>11177</v>
      </c>
      <c r="G12" s="40" t="s">
        <v>83</v>
      </c>
      <c r="H12" s="39">
        <f t="shared" si="0"/>
        <v>11177</v>
      </c>
    </row>
    <row r="13" spans="1:8" ht="15">
      <c r="A13" s="37" t="s">
        <v>268</v>
      </c>
      <c r="B13" s="39">
        <v>1028</v>
      </c>
      <c r="C13" s="39">
        <v>0</v>
      </c>
      <c r="D13" s="39">
        <v>1028</v>
      </c>
      <c r="E13" s="39">
        <v>0</v>
      </c>
      <c r="F13" s="39">
        <f aca="true" t="shared" si="1" ref="F13:F19">SUM(C13:E13)</f>
        <v>1028</v>
      </c>
      <c r="G13" s="40" t="s">
        <v>83</v>
      </c>
      <c r="H13" s="39">
        <f t="shared" si="0"/>
        <v>1028</v>
      </c>
    </row>
    <row r="14" spans="1:8" ht="15">
      <c r="A14" s="37" t="s">
        <v>380</v>
      </c>
      <c r="B14" s="39">
        <v>2034</v>
      </c>
      <c r="C14" s="39">
        <v>0</v>
      </c>
      <c r="D14" s="39">
        <v>2034</v>
      </c>
      <c r="E14" s="39">
        <v>0</v>
      </c>
      <c r="F14" s="39">
        <f t="shared" si="1"/>
        <v>2034</v>
      </c>
      <c r="G14" s="40" t="s">
        <v>83</v>
      </c>
      <c r="H14" s="39">
        <f t="shared" si="0"/>
        <v>2034</v>
      </c>
    </row>
    <row r="15" spans="1:8" ht="15">
      <c r="A15" s="37" t="s">
        <v>278</v>
      </c>
      <c r="B15" s="39">
        <v>9007</v>
      </c>
      <c r="C15" s="39">
        <v>0</v>
      </c>
      <c r="D15" s="39">
        <v>0</v>
      </c>
      <c r="E15" s="39">
        <v>9007</v>
      </c>
      <c r="F15" s="39">
        <f t="shared" si="1"/>
        <v>9007</v>
      </c>
      <c r="G15" s="40" t="s">
        <v>83</v>
      </c>
      <c r="H15" s="39">
        <f t="shared" si="0"/>
        <v>9007</v>
      </c>
    </row>
    <row r="16" spans="1:8" ht="15">
      <c r="A16" s="37" t="s">
        <v>77</v>
      </c>
      <c r="B16" s="39">
        <v>0</v>
      </c>
      <c r="C16" s="39">
        <v>0</v>
      </c>
      <c r="D16" s="39">
        <v>0</v>
      </c>
      <c r="E16" s="39">
        <v>0</v>
      </c>
      <c r="F16" s="39">
        <f t="shared" si="1"/>
        <v>0</v>
      </c>
      <c r="G16" s="40" t="s">
        <v>83</v>
      </c>
      <c r="H16" s="39">
        <f t="shared" si="0"/>
        <v>0</v>
      </c>
    </row>
    <row r="17" spans="1:8" ht="15">
      <c r="A17" s="37" t="s">
        <v>78</v>
      </c>
      <c r="B17" s="39">
        <v>0</v>
      </c>
      <c r="C17" s="39">
        <v>0</v>
      </c>
      <c r="D17" s="39">
        <v>0</v>
      </c>
      <c r="E17" s="39">
        <v>0</v>
      </c>
      <c r="F17" s="39">
        <f t="shared" si="1"/>
        <v>0</v>
      </c>
      <c r="G17" s="40" t="s">
        <v>83</v>
      </c>
      <c r="H17" s="39">
        <f t="shared" si="0"/>
        <v>0</v>
      </c>
    </row>
    <row r="18" spans="1:8" ht="15">
      <c r="A18" s="37" t="s">
        <v>103</v>
      </c>
      <c r="B18" s="39">
        <v>0</v>
      </c>
      <c r="C18" s="39">
        <v>0</v>
      </c>
      <c r="D18" s="39">
        <v>0</v>
      </c>
      <c r="E18" s="39">
        <v>0</v>
      </c>
      <c r="F18" s="39">
        <f t="shared" si="1"/>
        <v>0</v>
      </c>
      <c r="G18" s="40" t="s">
        <v>83</v>
      </c>
      <c r="H18" s="39">
        <f t="shared" si="0"/>
        <v>0</v>
      </c>
    </row>
    <row r="19" spans="1:8" ht="15">
      <c r="A19" s="37" t="s">
        <v>269</v>
      </c>
      <c r="B19" s="39">
        <v>0</v>
      </c>
      <c r="C19" s="39">
        <v>0</v>
      </c>
      <c r="D19" s="39">
        <v>0</v>
      </c>
      <c r="E19" s="39">
        <v>0</v>
      </c>
      <c r="F19" s="39">
        <f t="shared" si="1"/>
        <v>0</v>
      </c>
      <c r="G19" s="40" t="s">
        <v>83</v>
      </c>
      <c r="H19" s="39">
        <f t="shared" si="0"/>
        <v>0</v>
      </c>
    </row>
    <row r="20" spans="1:8" s="61" customFormat="1" ht="15.75">
      <c r="A20" s="58" t="s">
        <v>199</v>
      </c>
      <c r="B20" s="59">
        <f>SUM(B10:B19)</f>
        <v>76533</v>
      </c>
      <c r="C20" s="59">
        <f>SUM(C10:C19)</f>
        <v>0</v>
      </c>
      <c r="D20" s="59">
        <f>SUM(D10:D19)</f>
        <v>23168</v>
      </c>
      <c r="E20" s="59">
        <f>SUM(E10:E19)</f>
        <v>53365</v>
      </c>
      <c r="F20" s="59">
        <f>SUM(F10:F19)</f>
        <v>76533</v>
      </c>
      <c r="G20" s="60" t="s">
        <v>83</v>
      </c>
      <c r="H20" s="39">
        <f t="shared" si="0"/>
        <v>76533</v>
      </c>
    </row>
    <row r="21" spans="1:8" ht="15">
      <c r="A21" s="37" t="s">
        <v>109</v>
      </c>
      <c r="B21" s="39">
        <v>6577</v>
      </c>
      <c r="C21" s="39">
        <v>0</v>
      </c>
      <c r="D21" s="39">
        <v>0</v>
      </c>
      <c r="E21" s="39">
        <v>6577</v>
      </c>
      <c r="F21" s="39">
        <f>SUM(C21:E21)</f>
        <v>6577</v>
      </c>
      <c r="G21" s="40" t="s">
        <v>85</v>
      </c>
      <c r="H21" s="39">
        <f t="shared" si="0"/>
        <v>6577</v>
      </c>
    </row>
    <row r="22" spans="1:8" ht="15">
      <c r="A22" s="37" t="s">
        <v>110</v>
      </c>
      <c r="B22" s="39">
        <v>4199</v>
      </c>
      <c r="C22" s="39">
        <v>0</v>
      </c>
      <c r="D22" s="39">
        <v>4199</v>
      </c>
      <c r="E22" s="39">
        <v>0</v>
      </c>
      <c r="F22" s="39">
        <f aca="true" t="shared" si="2" ref="F22:F29">SUM(C22:E22)</f>
        <v>4199</v>
      </c>
      <c r="G22" s="40" t="s">
        <v>85</v>
      </c>
      <c r="H22" s="39">
        <f t="shared" si="0"/>
        <v>4199</v>
      </c>
    </row>
    <row r="23" spans="1:8" ht="15">
      <c r="A23" s="37" t="s">
        <v>106</v>
      </c>
      <c r="B23" s="39">
        <v>2283</v>
      </c>
      <c r="C23" s="39">
        <v>0</v>
      </c>
      <c r="D23" s="39">
        <v>0</v>
      </c>
      <c r="E23" s="39">
        <v>2283</v>
      </c>
      <c r="F23" s="39">
        <f t="shared" si="2"/>
        <v>2283</v>
      </c>
      <c r="G23" s="40" t="s">
        <v>85</v>
      </c>
      <c r="H23" s="39">
        <f t="shared" si="0"/>
        <v>2283</v>
      </c>
    </row>
    <row r="24" spans="1:8" ht="15">
      <c r="A24" s="37" t="s">
        <v>271</v>
      </c>
      <c r="B24" s="39">
        <v>113</v>
      </c>
      <c r="C24" s="39">
        <v>0</v>
      </c>
      <c r="D24" s="39">
        <v>113</v>
      </c>
      <c r="E24" s="39">
        <v>0</v>
      </c>
      <c r="F24" s="39">
        <f t="shared" si="2"/>
        <v>113</v>
      </c>
      <c r="G24" s="40" t="s">
        <v>85</v>
      </c>
      <c r="H24" s="39">
        <f t="shared" si="0"/>
        <v>113</v>
      </c>
    </row>
    <row r="25" spans="1:8" ht="15">
      <c r="A25" s="37" t="s">
        <v>381</v>
      </c>
      <c r="B25" s="39">
        <v>198</v>
      </c>
      <c r="C25" s="39">
        <v>0</v>
      </c>
      <c r="D25" s="39">
        <v>198</v>
      </c>
      <c r="E25" s="39">
        <v>0</v>
      </c>
      <c r="F25" s="39">
        <f t="shared" si="2"/>
        <v>198</v>
      </c>
      <c r="G25" s="40" t="s">
        <v>85</v>
      </c>
      <c r="H25" s="39">
        <f t="shared" si="0"/>
        <v>198</v>
      </c>
    </row>
    <row r="26" spans="1:8" ht="15">
      <c r="A26" s="37" t="s">
        <v>278</v>
      </c>
      <c r="B26" s="39">
        <v>1756</v>
      </c>
      <c r="C26" s="39">
        <v>0</v>
      </c>
      <c r="D26" s="39">
        <v>0</v>
      </c>
      <c r="E26" s="39">
        <v>1756</v>
      </c>
      <c r="F26" s="39">
        <f t="shared" si="2"/>
        <v>1756</v>
      </c>
      <c r="G26" s="40" t="s">
        <v>85</v>
      </c>
      <c r="H26" s="39">
        <f t="shared" si="0"/>
        <v>1756</v>
      </c>
    </row>
    <row r="27" spans="1:8" ht="15">
      <c r="A27" s="37" t="s">
        <v>77</v>
      </c>
      <c r="B27" s="39">
        <v>0</v>
      </c>
      <c r="C27" s="39">
        <v>0</v>
      </c>
      <c r="D27" s="39">
        <v>0</v>
      </c>
      <c r="E27" s="39">
        <v>0</v>
      </c>
      <c r="F27" s="39">
        <f t="shared" si="2"/>
        <v>0</v>
      </c>
      <c r="G27" s="40" t="s">
        <v>85</v>
      </c>
      <c r="H27" s="39">
        <f t="shared" si="0"/>
        <v>0</v>
      </c>
    </row>
    <row r="28" spans="1:8" ht="15">
      <c r="A28" s="37" t="s">
        <v>78</v>
      </c>
      <c r="B28" s="39">
        <v>0</v>
      </c>
      <c r="C28" s="39">
        <v>0</v>
      </c>
      <c r="D28" s="39">
        <v>0</v>
      </c>
      <c r="E28" s="39">
        <v>0</v>
      </c>
      <c r="F28" s="39">
        <f t="shared" si="2"/>
        <v>0</v>
      </c>
      <c r="G28" s="40" t="s">
        <v>85</v>
      </c>
      <c r="H28" s="39">
        <f t="shared" si="0"/>
        <v>0</v>
      </c>
    </row>
    <row r="29" spans="1:8" ht="15">
      <c r="A29" s="37" t="s">
        <v>103</v>
      </c>
      <c r="B29" s="39">
        <v>0</v>
      </c>
      <c r="C29" s="39">
        <v>0</v>
      </c>
      <c r="D29" s="39">
        <v>0</v>
      </c>
      <c r="E29" s="39">
        <v>0</v>
      </c>
      <c r="F29" s="39">
        <f t="shared" si="2"/>
        <v>0</v>
      </c>
      <c r="G29" s="40" t="s">
        <v>85</v>
      </c>
      <c r="H29" s="39">
        <f t="shared" si="0"/>
        <v>0</v>
      </c>
    </row>
    <row r="30" spans="1:8" ht="15">
      <c r="A30" s="37" t="s">
        <v>272</v>
      </c>
      <c r="B30" s="39">
        <v>0</v>
      </c>
      <c r="C30" s="39">
        <v>0</v>
      </c>
      <c r="D30" s="39">
        <v>0</v>
      </c>
      <c r="E30" s="39">
        <v>0</v>
      </c>
      <c r="F30" s="39">
        <f>SUM(C30:E30)</f>
        <v>0</v>
      </c>
      <c r="G30" s="40" t="s">
        <v>85</v>
      </c>
      <c r="H30" s="39">
        <f t="shared" si="0"/>
        <v>0</v>
      </c>
    </row>
    <row r="31" spans="1:8" s="61" customFormat="1" ht="15.75">
      <c r="A31" s="58" t="s">
        <v>202</v>
      </c>
      <c r="B31" s="59">
        <f>SUM(B21:B30)</f>
        <v>15126</v>
      </c>
      <c r="C31" s="59">
        <f>SUM(C21:C30)</f>
        <v>0</v>
      </c>
      <c r="D31" s="59">
        <f>SUM(D21:D30)</f>
        <v>4510</v>
      </c>
      <c r="E31" s="59">
        <f>SUM(E21:E30)</f>
        <v>10616</v>
      </c>
      <c r="F31" s="59">
        <f>SUM(F21:F30)</f>
        <v>15126</v>
      </c>
      <c r="G31" s="60" t="s">
        <v>85</v>
      </c>
      <c r="H31" s="39">
        <f t="shared" si="0"/>
        <v>15126</v>
      </c>
    </row>
    <row r="32" spans="1:8" ht="15">
      <c r="A32" s="37" t="s">
        <v>107</v>
      </c>
      <c r="B32" s="39">
        <v>10717</v>
      </c>
      <c r="C32" s="39">
        <v>0</v>
      </c>
      <c r="D32" s="39">
        <v>0</v>
      </c>
      <c r="E32" s="39">
        <v>10717</v>
      </c>
      <c r="F32" s="39">
        <f aca="true" t="shared" si="3" ref="F32:F38">SUM(C32:E32)</f>
        <v>10717</v>
      </c>
      <c r="G32" s="40" t="s">
        <v>87</v>
      </c>
      <c r="H32" s="39">
        <f t="shared" si="0"/>
        <v>10717</v>
      </c>
    </row>
    <row r="33" spans="1:8" ht="15">
      <c r="A33" s="37" t="s">
        <v>108</v>
      </c>
      <c r="B33" s="39">
        <v>10730</v>
      </c>
      <c r="C33" s="39">
        <v>0</v>
      </c>
      <c r="D33" s="39">
        <v>10730</v>
      </c>
      <c r="E33" s="39">
        <v>0</v>
      </c>
      <c r="F33" s="39">
        <f t="shared" si="3"/>
        <v>10730</v>
      </c>
      <c r="G33" s="40" t="s">
        <v>87</v>
      </c>
      <c r="H33" s="39">
        <f t="shared" si="0"/>
        <v>10730</v>
      </c>
    </row>
    <row r="34" spans="1:8" ht="15">
      <c r="A34" s="37" t="s">
        <v>106</v>
      </c>
      <c r="B34" s="39">
        <v>17683</v>
      </c>
      <c r="C34" s="39">
        <v>0</v>
      </c>
      <c r="D34" s="39">
        <v>0</v>
      </c>
      <c r="E34" s="39">
        <v>17683</v>
      </c>
      <c r="F34" s="39">
        <f t="shared" si="3"/>
        <v>17683</v>
      </c>
      <c r="G34" s="40" t="s">
        <v>87</v>
      </c>
      <c r="H34" s="39">
        <f t="shared" si="0"/>
        <v>17683</v>
      </c>
    </row>
    <row r="35" spans="1:8" ht="15">
      <c r="A35" s="37" t="s">
        <v>278</v>
      </c>
      <c r="B35" s="39">
        <v>65977</v>
      </c>
      <c r="C35" s="39">
        <v>0</v>
      </c>
      <c r="D35" s="39">
        <v>0</v>
      </c>
      <c r="E35" s="39">
        <v>65977</v>
      </c>
      <c r="F35" s="39">
        <f t="shared" si="3"/>
        <v>65977</v>
      </c>
      <c r="G35" s="40" t="s">
        <v>87</v>
      </c>
      <c r="H35" s="39">
        <f t="shared" si="0"/>
        <v>65977</v>
      </c>
    </row>
    <row r="36" spans="1:8" ht="15">
      <c r="A36" s="37" t="s">
        <v>77</v>
      </c>
      <c r="B36" s="39">
        <v>0</v>
      </c>
      <c r="C36" s="39">
        <v>0</v>
      </c>
      <c r="D36" s="39">
        <v>0</v>
      </c>
      <c r="E36" s="39">
        <v>0</v>
      </c>
      <c r="F36" s="39">
        <f t="shared" si="3"/>
        <v>0</v>
      </c>
      <c r="G36" s="40" t="s">
        <v>87</v>
      </c>
      <c r="H36" s="39">
        <f t="shared" si="0"/>
        <v>0</v>
      </c>
    </row>
    <row r="37" spans="1:8" ht="15">
      <c r="A37" s="37" t="s">
        <v>78</v>
      </c>
      <c r="B37" s="39">
        <v>0</v>
      </c>
      <c r="C37" s="39">
        <v>0</v>
      </c>
      <c r="D37" s="39">
        <v>0</v>
      </c>
      <c r="E37" s="39">
        <v>0</v>
      </c>
      <c r="F37" s="39">
        <f t="shared" si="3"/>
        <v>0</v>
      </c>
      <c r="G37" s="40" t="s">
        <v>87</v>
      </c>
      <c r="H37" s="39">
        <f t="shared" si="0"/>
        <v>0</v>
      </c>
    </row>
    <row r="38" spans="1:8" ht="15">
      <c r="A38" s="37" t="s">
        <v>103</v>
      </c>
      <c r="B38" s="39">
        <v>64</v>
      </c>
      <c r="C38" s="39">
        <v>0</v>
      </c>
      <c r="D38" s="39">
        <v>0</v>
      </c>
      <c r="E38" s="39">
        <v>64</v>
      </c>
      <c r="F38" s="39">
        <f t="shared" si="3"/>
        <v>64</v>
      </c>
      <c r="G38" s="40" t="s">
        <v>87</v>
      </c>
      <c r="H38" s="39">
        <f t="shared" si="0"/>
        <v>64</v>
      </c>
    </row>
    <row r="39" spans="1:8" s="61" customFormat="1" ht="15.75">
      <c r="A39" s="58" t="s">
        <v>86</v>
      </c>
      <c r="B39" s="59">
        <f>SUM(B32:B38)</f>
        <v>105171</v>
      </c>
      <c r="C39" s="59">
        <f>SUM(C32:C38)</f>
        <v>0</v>
      </c>
      <c r="D39" s="59">
        <f>SUM(D32:D38)</f>
        <v>10730</v>
      </c>
      <c r="E39" s="59">
        <f>SUM(E32:E38)</f>
        <v>94441</v>
      </c>
      <c r="F39" s="59">
        <f>SUM(F32:F38)</f>
        <v>105171</v>
      </c>
      <c r="G39" s="60" t="s">
        <v>87</v>
      </c>
      <c r="H39" s="39">
        <f t="shared" si="0"/>
        <v>105171</v>
      </c>
    </row>
    <row r="40" spans="1:8" ht="15">
      <c r="A40" s="37" t="s">
        <v>111</v>
      </c>
      <c r="B40" s="39">
        <v>50</v>
      </c>
      <c r="C40" s="39">
        <v>0</v>
      </c>
      <c r="D40" s="39">
        <v>0</v>
      </c>
      <c r="E40" s="39">
        <v>50</v>
      </c>
      <c r="F40" s="39">
        <f>SUM(C40:E40)</f>
        <v>50</v>
      </c>
      <c r="G40" s="40" t="s">
        <v>158</v>
      </c>
      <c r="H40" s="39">
        <f t="shared" si="0"/>
        <v>50</v>
      </c>
    </row>
    <row r="41" spans="1:8" ht="15">
      <c r="A41" s="37" t="s">
        <v>112</v>
      </c>
      <c r="B41" s="39">
        <v>50</v>
      </c>
      <c r="C41" s="39">
        <v>0</v>
      </c>
      <c r="D41" s="39">
        <v>50</v>
      </c>
      <c r="E41" s="39">
        <v>0</v>
      </c>
      <c r="F41" s="39">
        <f>SUM(C41:E41)</f>
        <v>50</v>
      </c>
      <c r="G41" s="40" t="s">
        <v>158</v>
      </c>
      <c r="H41" s="39">
        <f t="shared" si="0"/>
        <v>50</v>
      </c>
    </row>
    <row r="42" spans="1:8" ht="15">
      <c r="A42" s="37" t="s">
        <v>106</v>
      </c>
      <c r="B42" s="39">
        <v>3315</v>
      </c>
      <c r="C42" s="39">
        <v>0</v>
      </c>
      <c r="D42" s="39">
        <v>0</v>
      </c>
      <c r="E42" s="39">
        <v>3315</v>
      </c>
      <c r="F42" s="39">
        <f>SUM(C42:E42)</f>
        <v>3315</v>
      </c>
      <c r="G42" s="40" t="s">
        <v>158</v>
      </c>
      <c r="H42" s="39">
        <f t="shared" si="0"/>
        <v>3315</v>
      </c>
    </row>
    <row r="43" spans="1:8" ht="15">
      <c r="A43" s="37" t="s">
        <v>278</v>
      </c>
      <c r="B43" s="39">
        <v>254</v>
      </c>
      <c r="C43" s="39">
        <v>0</v>
      </c>
      <c r="D43" s="39">
        <v>0</v>
      </c>
      <c r="E43" s="39">
        <v>254</v>
      </c>
      <c r="F43" s="39">
        <f>SUM(C43:E43)</f>
        <v>254</v>
      </c>
      <c r="G43" s="40" t="s">
        <v>158</v>
      </c>
      <c r="H43" s="39">
        <f t="shared" si="0"/>
        <v>254</v>
      </c>
    </row>
    <row r="44" spans="1:8" s="61" customFormat="1" ht="15.75">
      <c r="A44" s="58" t="s">
        <v>157</v>
      </c>
      <c r="B44" s="59">
        <f>SUM(B40:B43)</f>
        <v>3669</v>
      </c>
      <c r="C44" s="59">
        <f>SUM(C40:C43)</f>
        <v>0</v>
      </c>
      <c r="D44" s="59">
        <f>SUM(D40:D43)</f>
        <v>50</v>
      </c>
      <c r="E44" s="59">
        <f>SUM(E40:E43)</f>
        <v>3619</v>
      </c>
      <c r="F44" s="59">
        <f>SUM(F40:F43)</f>
        <v>3669</v>
      </c>
      <c r="G44" s="60" t="s">
        <v>158</v>
      </c>
      <c r="H44" s="39">
        <f t="shared" si="0"/>
        <v>3669</v>
      </c>
    </row>
    <row r="45" spans="1:8" s="61" customFormat="1" ht="15.75">
      <c r="A45" s="58" t="s">
        <v>277</v>
      </c>
      <c r="B45" s="59">
        <f>SUM(B39,B31,B20+B44)</f>
        <v>200499</v>
      </c>
      <c r="C45" s="59">
        <f>SUM(C39,C31,C20+C44)</f>
        <v>0</v>
      </c>
      <c r="D45" s="59">
        <f>SUM(D39,D31,D20+D44)</f>
        <v>38458</v>
      </c>
      <c r="E45" s="59">
        <f>SUM(E39,E31,E20+E44)</f>
        <v>162041</v>
      </c>
      <c r="F45" s="59">
        <f>SUM(F39,F31,F20+F44)</f>
        <v>200499</v>
      </c>
      <c r="G45" s="58"/>
      <c r="H45" s="39">
        <f t="shared" si="0"/>
        <v>200499</v>
      </c>
    </row>
    <row r="46" ht="15">
      <c r="A46" s="37"/>
    </row>
  </sheetData>
  <sheetProtection/>
  <mergeCells count="3">
    <mergeCell ref="B2:G2"/>
    <mergeCell ref="A4:G4"/>
    <mergeCell ref="E7:G7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view="pageBreakPreview" zoomScale="75" zoomScaleSheetLayoutView="75" zoomScalePageLayoutView="0" workbookViewId="0" topLeftCell="A1">
      <selection activeCell="C3" sqref="C3"/>
    </sheetView>
  </sheetViews>
  <sheetFormatPr defaultColWidth="9.140625" defaultRowHeight="12.75"/>
  <cols>
    <col min="1" max="1" width="71.140625" style="38" bestFit="1" customWidth="1"/>
    <col min="2" max="2" width="14.7109375" style="38" customWidth="1"/>
    <col min="3" max="3" width="13.421875" style="38" customWidth="1"/>
    <col min="4" max="5" width="12.140625" style="38" customWidth="1"/>
    <col min="6" max="6" width="14.00390625" style="38" customWidth="1"/>
    <col min="7" max="7" width="10.421875" style="38" customWidth="1"/>
    <col min="8" max="8" width="9.28125" style="38" bestFit="1" customWidth="1"/>
    <col min="9" max="16384" width="9.140625" style="38" customWidth="1"/>
  </cols>
  <sheetData>
    <row r="1" spans="1:7" ht="15">
      <c r="A1" s="37"/>
      <c r="G1" s="37"/>
    </row>
    <row r="2" spans="1:7" ht="15">
      <c r="A2" s="37"/>
      <c r="C2" s="334" t="s">
        <v>903</v>
      </c>
      <c r="D2" s="334"/>
      <c r="E2" s="334"/>
      <c r="F2" s="334"/>
      <c r="G2" s="334"/>
    </row>
    <row r="3" spans="1:7" ht="15">
      <c r="A3" s="37"/>
      <c r="G3" s="37"/>
    </row>
    <row r="4" spans="1:7" ht="15.75">
      <c r="A4" s="335" t="s">
        <v>677</v>
      </c>
      <c r="B4" s="335"/>
      <c r="C4" s="335"/>
      <c r="D4" s="335"/>
      <c r="E4" s="335"/>
      <c r="F4" s="335"/>
      <c r="G4" s="335"/>
    </row>
    <row r="5" spans="1:7" ht="15">
      <c r="A5" s="37"/>
      <c r="G5" s="37"/>
    </row>
    <row r="6" spans="1:7" ht="15">
      <c r="A6" s="37"/>
      <c r="G6" s="37"/>
    </row>
    <row r="7" spans="1:7" ht="15.75">
      <c r="A7" s="37"/>
      <c r="F7" s="336" t="s">
        <v>26</v>
      </c>
      <c r="G7" s="336"/>
    </row>
    <row r="8" spans="1:7" s="55" customFormat="1" ht="31.5">
      <c r="A8" s="54" t="s">
        <v>27</v>
      </c>
      <c r="B8" s="54" t="s">
        <v>660</v>
      </c>
      <c r="C8" s="54" t="s">
        <v>736</v>
      </c>
      <c r="D8" s="54" t="s">
        <v>737</v>
      </c>
      <c r="E8" s="54" t="s">
        <v>738</v>
      </c>
      <c r="F8" s="54" t="s">
        <v>661</v>
      </c>
      <c r="G8" s="54" t="s">
        <v>739</v>
      </c>
    </row>
    <row r="9" spans="1:7" s="57" customFormat="1" ht="15">
      <c r="A9" s="56" t="s">
        <v>751</v>
      </c>
      <c r="B9" s="56" t="s">
        <v>752</v>
      </c>
      <c r="C9" s="56" t="s">
        <v>753</v>
      </c>
      <c r="D9" s="56" t="s">
        <v>754</v>
      </c>
      <c r="E9" s="56" t="s">
        <v>755</v>
      </c>
      <c r="F9" s="56" t="s">
        <v>756</v>
      </c>
      <c r="G9" s="56" t="s">
        <v>757</v>
      </c>
    </row>
    <row r="10" spans="1:7" ht="15">
      <c r="A10" s="37" t="s">
        <v>267</v>
      </c>
      <c r="B10" s="39">
        <v>36759</v>
      </c>
      <c r="C10" s="39">
        <v>0</v>
      </c>
      <c r="D10" s="39">
        <v>36759</v>
      </c>
      <c r="E10" s="39">
        <v>0</v>
      </c>
      <c r="F10" s="39">
        <f>SUM(C10:E10)</f>
        <v>36759</v>
      </c>
      <c r="G10" s="40" t="s">
        <v>83</v>
      </c>
    </row>
    <row r="11" spans="1:7" ht="15">
      <c r="A11" s="37" t="s">
        <v>268</v>
      </c>
      <c r="B11" s="39">
        <v>852</v>
      </c>
      <c r="C11" s="39">
        <v>0</v>
      </c>
      <c r="D11" s="39">
        <v>852</v>
      </c>
      <c r="E11" s="39">
        <v>0</v>
      </c>
      <c r="F11" s="39">
        <f>SUM(C11:E11)</f>
        <v>852</v>
      </c>
      <c r="G11" s="40" t="s">
        <v>83</v>
      </c>
    </row>
    <row r="12" spans="1:7" ht="15">
      <c r="A12" s="37" t="s">
        <v>380</v>
      </c>
      <c r="B12" s="39">
        <v>2504</v>
      </c>
      <c r="C12" s="39"/>
      <c r="D12" s="39">
        <v>2504</v>
      </c>
      <c r="E12" s="39">
        <v>0</v>
      </c>
      <c r="F12" s="39">
        <f>SUM(C12:E12)</f>
        <v>2504</v>
      </c>
      <c r="G12" s="40" t="s">
        <v>83</v>
      </c>
    </row>
    <row r="13" spans="1:7" ht="15">
      <c r="A13" s="37" t="s">
        <v>187</v>
      </c>
      <c r="B13" s="39">
        <v>7704</v>
      </c>
      <c r="C13" s="39">
        <v>0</v>
      </c>
      <c r="D13" s="39">
        <v>7704</v>
      </c>
      <c r="E13" s="39">
        <v>0</v>
      </c>
      <c r="F13" s="39">
        <f>SUM(C13:E13)</f>
        <v>7704</v>
      </c>
      <c r="G13" s="40" t="s">
        <v>83</v>
      </c>
    </row>
    <row r="14" spans="1:7" ht="15">
      <c r="A14" s="37" t="s">
        <v>269</v>
      </c>
      <c r="B14" s="39">
        <v>0</v>
      </c>
      <c r="C14" s="39">
        <v>0</v>
      </c>
      <c r="D14" s="39">
        <v>0</v>
      </c>
      <c r="E14" s="39">
        <v>0</v>
      </c>
      <c r="F14" s="39">
        <f>SUM(C14:E14)</f>
        <v>0</v>
      </c>
      <c r="G14" s="40" t="s">
        <v>83</v>
      </c>
    </row>
    <row r="15" spans="1:8" s="61" customFormat="1" ht="15.75">
      <c r="A15" s="58" t="s">
        <v>199</v>
      </c>
      <c r="B15" s="59">
        <f>SUM(B10:B14)</f>
        <v>47819</v>
      </c>
      <c r="C15" s="59">
        <f>SUM(C10:C14)</f>
        <v>0</v>
      </c>
      <c r="D15" s="59">
        <f>SUM(D10:D14)</f>
        <v>47819</v>
      </c>
      <c r="E15" s="59">
        <f>SUM(E10:E14)</f>
        <v>0</v>
      </c>
      <c r="F15" s="59">
        <f>SUM(F10:F14)</f>
        <v>47819</v>
      </c>
      <c r="G15" s="60" t="s">
        <v>83</v>
      </c>
      <c r="H15" s="61">
        <f>SUM(C15:E15)</f>
        <v>47819</v>
      </c>
    </row>
    <row r="16" spans="1:7" ht="15">
      <c r="A16" s="37" t="s">
        <v>270</v>
      </c>
      <c r="B16" s="39">
        <v>7170</v>
      </c>
      <c r="C16" s="39">
        <v>0</v>
      </c>
      <c r="D16" s="39">
        <v>7170</v>
      </c>
      <c r="E16" s="39">
        <v>0</v>
      </c>
      <c r="F16" s="39">
        <f>SUM(C16:E16)</f>
        <v>7170</v>
      </c>
      <c r="G16" s="40" t="s">
        <v>85</v>
      </c>
    </row>
    <row r="17" spans="1:7" ht="15">
      <c r="A17" s="37" t="s">
        <v>271</v>
      </c>
      <c r="B17" s="39">
        <v>89</v>
      </c>
      <c r="C17" s="39">
        <v>0</v>
      </c>
      <c r="D17" s="39">
        <v>89</v>
      </c>
      <c r="E17" s="39">
        <v>0</v>
      </c>
      <c r="F17" s="39">
        <f>SUM(C17:E17)</f>
        <v>89</v>
      </c>
      <c r="G17" s="40" t="s">
        <v>85</v>
      </c>
    </row>
    <row r="18" spans="1:7" ht="15">
      <c r="A18" s="37" t="s">
        <v>381</v>
      </c>
      <c r="B18" s="39">
        <v>244</v>
      </c>
      <c r="C18" s="39">
        <v>0</v>
      </c>
      <c r="D18" s="39">
        <v>244</v>
      </c>
      <c r="E18" s="39">
        <v>0</v>
      </c>
      <c r="F18" s="39">
        <f>SUM(C18:E18)</f>
        <v>244</v>
      </c>
      <c r="G18" s="40" t="s">
        <v>85</v>
      </c>
    </row>
    <row r="19" spans="1:7" ht="15">
      <c r="A19" s="37" t="s">
        <v>187</v>
      </c>
      <c r="B19" s="39">
        <v>2187</v>
      </c>
      <c r="C19" s="39">
        <v>0</v>
      </c>
      <c r="D19" s="39">
        <v>2187</v>
      </c>
      <c r="E19" s="39">
        <v>0</v>
      </c>
      <c r="F19" s="39">
        <f>SUM(C19:E19)</f>
        <v>2187</v>
      </c>
      <c r="G19" s="40" t="s">
        <v>85</v>
      </c>
    </row>
    <row r="20" spans="1:7" ht="15">
      <c r="A20" s="37" t="s">
        <v>272</v>
      </c>
      <c r="B20" s="39">
        <v>0</v>
      </c>
      <c r="C20" s="39">
        <v>0</v>
      </c>
      <c r="D20" s="39">
        <v>0</v>
      </c>
      <c r="E20" s="39">
        <v>0</v>
      </c>
      <c r="F20" s="39">
        <f>SUM(C20:E20)</f>
        <v>0</v>
      </c>
      <c r="G20" s="40" t="s">
        <v>85</v>
      </c>
    </row>
    <row r="21" spans="1:8" s="61" customFormat="1" ht="15.75">
      <c r="A21" s="58" t="s">
        <v>202</v>
      </c>
      <c r="B21" s="59">
        <f>SUM(B16:B20)</f>
        <v>9690</v>
      </c>
      <c r="C21" s="59">
        <f>SUM(C16:C20)</f>
        <v>0</v>
      </c>
      <c r="D21" s="59">
        <f>SUM(D16:D20)</f>
        <v>9690</v>
      </c>
      <c r="E21" s="59">
        <f>SUM(E16:E20)</f>
        <v>0</v>
      </c>
      <c r="F21" s="59">
        <f>SUM(F16:F20)</f>
        <v>9690</v>
      </c>
      <c r="G21" s="60" t="s">
        <v>85</v>
      </c>
      <c r="H21" s="61">
        <f>SUM(C21:E21)</f>
        <v>9690</v>
      </c>
    </row>
    <row r="22" spans="1:8" ht="15">
      <c r="A22" s="37" t="s">
        <v>86</v>
      </c>
      <c r="B22" s="39">
        <v>7912</v>
      </c>
      <c r="C22" s="39">
        <v>0</v>
      </c>
      <c r="D22" s="39">
        <v>7912</v>
      </c>
      <c r="E22" s="39">
        <v>0</v>
      </c>
      <c r="F22" s="39">
        <f>SUM(C22:E22)</f>
        <v>7912</v>
      </c>
      <c r="G22" s="40" t="s">
        <v>87</v>
      </c>
      <c r="H22" s="38">
        <f>SUM(C22:E22)</f>
        <v>7912</v>
      </c>
    </row>
    <row r="23" spans="1:7" ht="15">
      <c r="A23" s="37" t="s">
        <v>187</v>
      </c>
      <c r="B23" s="39">
        <v>11760</v>
      </c>
      <c r="C23" s="39">
        <v>0</v>
      </c>
      <c r="D23" s="39">
        <v>11760</v>
      </c>
      <c r="E23" s="39">
        <v>0</v>
      </c>
      <c r="F23" s="39">
        <f>SUM(C23:E23)</f>
        <v>11760</v>
      </c>
      <c r="G23" s="40" t="s">
        <v>87</v>
      </c>
    </row>
    <row r="24" spans="1:8" s="61" customFormat="1" ht="15.75">
      <c r="A24" s="58" t="s">
        <v>86</v>
      </c>
      <c r="B24" s="59">
        <f>SUM(B22:B23)</f>
        <v>19672</v>
      </c>
      <c r="C24" s="59">
        <f>SUM(C22:C23)</f>
        <v>0</v>
      </c>
      <c r="D24" s="59">
        <f>SUM(D22:D23)</f>
        <v>19672</v>
      </c>
      <c r="E24" s="59">
        <f>SUM(E22:E23)</f>
        <v>0</v>
      </c>
      <c r="F24" s="59">
        <f>SUM(F22:F23)</f>
        <v>19672</v>
      </c>
      <c r="G24" s="60" t="s">
        <v>87</v>
      </c>
      <c r="H24" s="61">
        <f>SUM(C24:E24)</f>
        <v>19672</v>
      </c>
    </row>
    <row r="25" spans="1:7" ht="15">
      <c r="A25" s="37" t="s">
        <v>276</v>
      </c>
      <c r="B25" s="39">
        <v>100</v>
      </c>
      <c r="C25" s="39">
        <v>0</v>
      </c>
      <c r="D25" s="39">
        <v>100</v>
      </c>
      <c r="E25" s="39">
        <v>0</v>
      </c>
      <c r="F25" s="39">
        <f>SUM(C25:E25)</f>
        <v>100</v>
      </c>
      <c r="G25" s="40" t="s">
        <v>158</v>
      </c>
    </row>
    <row r="26" spans="1:7" ht="15">
      <c r="A26" s="79" t="s">
        <v>187</v>
      </c>
      <c r="B26" s="88">
        <v>1248</v>
      </c>
      <c r="C26" s="88">
        <v>0</v>
      </c>
      <c r="D26" s="88">
        <v>1248</v>
      </c>
      <c r="E26" s="88">
        <v>0</v>
      </c>
      <c r="F26" s="39">
        <f>SUM(C26:E26)</f>
        <v>1248</v>
      </c>
      <c r="G26" s="89" t="s">
        <v>158</v>
      </c>
    </row>
    <row r="27" spans="1:7" s="61" customFormat="1" ht="15.75">
      <c r="A27" s="58" t="s">
        <v>157</v>
      </c>
      <c r="B27" s="59">
        <f>SUM(B25:B26)</f>
        <v>1348</v>
      </c>
      <c r="C27" s="59">
        <f>SUM(C25:C26)</f>
        <v>0</v>
      </c>
      <c r="D27" s="59">
        <f>SUM(D25:D26)</f>
        <v>1348</v>
      </c>
      <c r="E27" s="59">
        <f>SUM(E25:E26)</f>
        <v>0</v>
      </c>
      <c r="F27" s="59">
        <f>SUM(F25:F26)</f>
        <v>1348</v>
      </c>
      <c r="G27" s="60" t="s">
        <v>158</v>
      </c>
    </row>
    <row r="28" spans="1:8" s="61" customFormat="1" ht="15.75">
      <c r="A28" s="94" t="s">
        <v>277</v>
      </c>
      <c r="B28" s="95">
        <f>SUM(B24,B21,B15+B27)</f>
        <v>78529</v>
      </c>
      <c r="C28" s="95">
        <f>SUM(C24,C21,C15+C27)</f>
        <v>0</v>
      </c>
      <c r="D28" s="95">
        <f>SUM(D24,D21,D15+D27)</f>
        <v>78529</v>
      </c>
      <c r="E28" s="95">
        <f>SUM(E24,E21,E15+E27)</f>
        <v>0</v>
      </c>
      <c r="F28" s="95">
        <f>SUM(F24,F21,F15+F27)</f>
        <v>78529</v>
      </c>
      <c r="G28" s="94"/>
      <c r="H28" s="61">
        <f>SUM(C28:E28)</f>
        <v>78529</v>
      </c>
    </row>
  </sheetData>
  <sheetProtection/>
  <mergeCells count="3">
    <mergeCell ref="C2:G2"/>
    <mergeCell ref="A4:G4"/>
    <mergeCell ref="F7:G7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="75" zoomScaleSheetLayoutView="75" zoomScalePageLayoutView="0" workbookViewId="0" topLeftCell="A1">
      <selection activeCell="P3" sqref="P3"/>
    </sheetView>
  </sheetViews>
  <sheetFormatPr defaultColWidth="9.140625" defaultRowHeight="12.75"/>
  <cols>
    <col min="1" max="1" width="20.421875" style="179" customWidth="1"/>
    <col min="2" max="2" width="18.00390625" style="179" customWidth="1"/>
    <col min="3" max="3" width="12.28125" style="179" customWidth="1"/>
    <col min="4" max="4" width="13.28125" style="179" customWidth="1"/>
    <col min="5" max="5" width="14.8515625" style="179" customWidth="1"/>
    <col min="6" max="6" width="14.7109375" style="179" customWidth="1"/>
    <col min="7" max="7" width="11.7109375" style="179" customWidth="1"/>
    <col min="8" max="8" width="10.7109375" style="179" customWidth="1"/>
    <col min="9" max="9" width="11.7109375" style="179" customWidth="1"/>
    <col min="10" max="10" width="11.28125" style="179" customWidth="1"/>
    <col min="11" max="11" width="11.140625" style="179" customWidth="1"/>
    <col min="12" max="12" width="12.140625" style="179" customWidth="1"/>
    <col min="13" max="13" width="11.140625" style="179" customWidth="1"/>
    <col min="14" max="14" width="11.00390625" style="179" customWidth="1"/>
    <col min="15" max="15" width="10.57421875" style="179" customWidth="1"/>
    <col min="16" max="16" width="11.57421875" style="179" customWidth="1"/>
    <col min="17" max="17" width="10.57421875" style="179" customWidth="1"/>
    <col min="18" max="19" width="10.140625" style="179" customWidth="1"/>
    <col min="20" max="20" width="9.57421875" style="179" customWidth="1"/>
    <col min="21" max="16384" width="9.140625" style="179" customWidth="1"/>
  </cols>
  <sheetData>
    <row r="1" spans="7:21" ht="12.75"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180"/>
    </row>
    <row r="2" spans="7:20" s="181" customFormat="1" ht="12.75">
      <c r="G2" s="182"/>
      <c r="H2" s="182"/>
      <c r="I2" s="182"/>
      <c r="K2" s="183"/>
      <c r="L2" s="183"/>
      <c r="M2" s="183"/>
      <c r="N2" s="183"/>
      <c r="O2" s="183"/>
      <c r="P2" s="182" t="s">
        <v>904</v>
      </c>
      <c r="R2" s="183"/>
      <c r="S2" s="183"/>
      <c r="T2" s="180"/>
    </row>
    <row r="4" spans="1:20" ht="15.75">
      <c r="A4" s="372" t="s">
        <v>678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</row>
    <row r="5" spans="1:20" ht="15.7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</row>
    <row r="6" spans="1:20" ht="15.75">
      <c r="A6" s="184"/>
      <c r="B6" s="184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184"/>
      <c r="N6" s="184"/>
      <c r="O6" s="184"/>
      <c r="P6" s="184"/>
      <c r="Q6" s="184"/>
      <c r="R6" s="184"/>
      <c r="S6" s="184"/>
      <c r="T6" s="184"/>
    </row>
    <row r="7" spans="1:20" ht="15.75">
      <c r="A7" s="374" t="s">
        <v>279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185"/>
      <c r="T7" s="185"/>
    </row>
    <row r="8" spans="1:20" ht="12.75">
      <c r="A8" s="186"/>
      <c r="B8" s="186"/>
      <c r="C8" s="186"/>
      <c r="D8" s="186"/>
      <c r="E8" s="186"/>
      <c r="F8" s="186"/>
      <c r="G8" s="186"/>
      <c r="I8" s="186"/>
      <c r="J8" s="186"/>
      <c r="L8" s="187"/>
      <c r="M8" s="187"/>
      <c r="N8" s="187"/>
      <c r="O8" s="187"/>
      <c r="P8" s="188" t="s">
        <v>723</v>
      </c>
      <c r="Q8" s="187"/>
      <c r="S8" s="187"/>
      <c r="T8" s="187"/>
    </row>
    <row r="9" spans="1:16" ht="12.75" customHeight="1">
      <c r="A9" s="189"/>
      <c r="B9" s="190"/>
      <c r="C9" s="362" t="s">
        <v>280</v>
      </c>
      <c r="D9" s="362"/>
      <c r="E9" s="362"/>
      <c r="F9" s="362"/>
      <c r="G9" s="191" t="s">
        <v>281</v>
      </c>
      <c r="H9" s="191" t="s">
        <v>282</v>
      </c>
      <c r="I9" s="191" t="s">
        <v>283</v>
      </c>
      <c r="J9" s="191" t="s">
        <v>284</v>
      </c>
      <c r="K9" s="191" t="s">
        <v>285</v>
      </c>
      <c r="L9" s="191" t="s">
        <v>286</v>
      </c>
      <c r="M9" s="191" t="s">
        <v>287</v>
      </c>
      <c r="N9" s="191" t="s">
        <v>302</v>
      </c>
      <c r="O9" s="191" t="s">
        <v>684</v>
      </c>
      <c r="P9" s="366" t="s">
        <v>873</v>
      </c>
    </row>
    <row r="10" spans="1:16" ht="12.75">
      <c r="A10" s="192" t="s">
        <v>288</v>
      </c>
      <c r="B10" s="193"/>
      <c r="C10" s="194" t="s">
        <v>289</v>
      </c>
      <c r="D10" s="194" t="s">
        <v>290</v>
      </c>
      <c r="E10" s="195" t="s">
        <v>291</v>
      </c>
      <c r="F10" s="194" t="s">
        <v>292</v>
      </c>
      <c r="G10" s="191"/>
      <c r="H10" s="191"/>
      <c r="I10" s="191"/>
      <c r="J10" s="191"/>
      <c r="K10" s="191"/>
      <c r="L10" s="191"/>
      <c r="M10" s="191"/>
      <c r="N10" s="191"/>
      <c r="O10" s="191"/>
      <c r="P10" s="366"/>
    </row>
    <row r="11" spans="1:16" ht="12" customHeight="1">
      <c r="A11" s="196" t="s">
        <v>293</v>
      </c>
      <c r="B11" s="197"/>
      <c r="C11" s="198">
        <v>26118</v>
      </c>
      <c r="D11" s="198">
        <v>0</v>
      </c>
      <c r="E11" s="198">
        <v>5804</v>
      </c>
      <c r="F11" s="199">
        <f>SUM(C11-E11)</f>
        <v>20314</v>
      </c>
      <c r="G11" s="198">
        <v>5804</v>
      </c>
      <c r="H11" s="198">
        <v>5804</v>
      </c>
      <c r="I11" s="198">
        <v>5804</v>
      </c>
      <c r="J11" s="198">
        <v>2902</v>
      </c>
      <c r="K11" s="198">
        <v>0</v>
      </c>
      <c r="L11" s="198">
        <v>0</v>
      </c>
      <c r="M11" s="198">
        <v>0</v>
      </c>
      <c r="N11" s="198">
        <v>0</v>
      </c>
      <c r="O11" s="198">
        <v>0</v>
      </c>
      <c r="P11" s="199">
        <f>SUM(G11:O11)</f>
        <v>20314</v>
      </c>
    </row>
    <row r="12" spans="1:16" ht="12" customHeight="1">
      <c r="A12" s="196" t="s">
        <v>683</v>
      </c>
      <c r="B12" s="197"/>
      <c r="C12" s="198">
        <v>41512</v>
      </c>
      <c r="D12" s="198"/>
      <c r="E12" s="198">
        <v>4370</v>
      </c>
      <c r="F12" s="199">
        <f>SUM(C12-E12)</f>
        <v>37142</v>
      </c>
      <c r="G12" s="198">
        <v>4370</v>
      </c>
      <c r="H12" s="198">
        <v>4370</v>
      </c>
      <c r="I12" s="198">
        <v>4370</v>
      </c>
      <c r="J12" s="198">
        <v>4370</v>
      </c>
      <c r="K12" s="198">
        <v>4370</v>
      </c>
      <c r="L12" s="198">
        <v>4370</v>
      </c>
      <c r="M12" s="198">
        <v>4370</v>
      </c>
      <c r="N12" s="198">
        <v>4370</v>
      </c>
      <c r="O12" s="198">
        <v>2182</v>
      </c>
      <c r="P12" s="199">
        <f>SUM(G12:O12)</f>
        <v>37142</v>
      </c>
    </row>
    <row r="13" spans="1:16" ht="12" customHeight="1">
      <c r="A13" s="196" t="s">
        <v>125</v>
      </c>
      <c r="B13" s="197"/>
      <c r="C13" s="198"/>
      <c r="D13" s="198">
        <v>281273</v>
      </c>
      <c r="E13" s="198">
        <v>0</v>
      </c>
      <c r="F13" s="199"/>
      <c r="G13" s="198">
        <v>34728</v>
      </c>
      <c r="H13" s="198">
        <v>34728</v>
      </c>
      <c r="I13" s="198">
        <v>34728</v>
      </c>
      <c r="J13" s="198">
        <v>34728</v>
      </c>
      <c r="K13" s="198">
        <v>34728</v>
      </c>
      <c r="L13" s="198">
        <v>34728</v>
      </c>
      <c r="M13" s="198">
        <v>34728</v>
      </c>
      <c r="N13" s="198">
        <v>34728</v>
      </c>
      <c r="O13" s="198">
        <v>34701</v>
      </c>
      <c r="P13" s="199">
        <f>SUM(G13:O13)</f>
        <v>312525</v>
      </c>
    </row>
    <row r="14" spans="1:16" ht="12.75">
      <c r="A14" s="200" t="s">
        <v>294</v>
      </c>
      <c r="B14" s="201"/>
      <c r="C14" s="202">
        <f>SUM(C11:C13)</f>
        <v>67630</v>
      </c>
      <c r="D14" s="202">
        <f aca="true" t="shared" si="0" ref="D14:P14">SUM(D11:D13)</f>
        <v>281273</v>
      </c>
      <c r="E14" s="202">
        <f t="shared" si="0"/>
        <v>10174</v>
      </c>
      <c r="F14" s="202">
        <f t="shared" si="0"/>
        <v>57456</v>
      </c>
      <c r="G14" s="202">
        <f t="shared" si="0"/>
        <v>44902</v>
      </c>
      <c r="H14" s="202">
        <f t="shared" si="0"/>
        <v>44902</v>
      </c>
      <c r="I14" s="202">
        <f t="shared" si="0"/>
        <v>44902</v>
      </c>
      <c r="J14" s="202">
        <f t="shared" si="0"/>
        <v>42000</v>
      </c>
      <c r="K14" s="202">
        <f t="shared" si="0"/>
        <v>39098</v>
      </c>
      <c r="L14" s="202">
        <f t="shared" si="0"/>
        <v>39098</v>
      </c>
      <c r="M14" s="202">
        <f t="shared" si="0"/>
        <v>39098</v>
      </c>
      <c r="N14" s="202">
        <f t="shared" si="0"/>
        <v>39098</v>
      </c>
      <c r="O14" s="202">
        <f t="shared" si="0"/>
        <v>36883</v>
      </c>
      <c r="P14" s="202">
        <f t="shared" si="0"/>
        <v>369981</v>
      </c>
    </row>
    <row r="15" spans="1:18" s="181" customFormat="1" ht="13.5" customHeight="1">
      <c r="A15" s="367" t="s">
        <v>315</v>
      </c>
      <c r="B15" s="367"/>
      <c r="C15" s="203"/>
      <c r="D15" s="202"/>
      <c r="E15" s="204">
        <v>5000</v>
      </c>
      <c r="F15" s="202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5"/>
      <c r="R15" s="205"/>
    </row>
    <row r="16" spans="1:20" s="181" customFormat="1" ht="12.75">
      <c r="A16" s="206"/>
      <c r="B16" s="206"/>
      <c r="C16" s="205"/>
      <c r="D16" s="207"/>
      <c r="E16" s="208"/>
      <c r="F16" s="207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</row>
    <row r="17" spans="1:20" s="181" customFormat="1" ht="12.75" customHeight="1" hidden="1">
      <c r="A17" s="363" t="s">
        <v>295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</row>
    <row r="18" spans="1:20" s="181" customFormat="1" ht="14.25" customHeight="1" hidden="1">
      <c r="A18" s="364" t="s">
        <v>296</v>
      </c>
      <c r="B18" s="364"/>
      <c r="C18" s="365">
        <v>788330</v>
      </c>
      <c r="D18" s="365"/>
      <c r="E18" s="365"/>
      <c r="F18" s="207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  <row r="19" spans="1:20" s="181" customFormat="1" ht="12.75" customHeight="1" hidden="1">
      <c r="A19" s="363" t="s">
        <v>297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</row>
    <row r="20" spans="1:20" ht="12.75" customHeight="1" hidden="1">
      <c r="A20" s="364" t="s">
        <v>296</v>
      </c>
      <c r="B20" s="364"/>
      <c r="C20" s="365">
        <v>723138</v>
      </c>
      <c r="D20" s="365"/>
      <c r="E20" s="365"/>
      <c r="F20" s="207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</row>
    <row r="21" spans="1:20" ht="18.75" customHeight="1" hidden="1">
      <c r="A21" s="209"/>
      <c r="B21" s="209"/>
      <c r="C21" s="210"/>
      <c r="D21" s="210"/>
      <c r="E21" s="210"/>
      <c r="F21" s="207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</row>
    <row r="22" spans="1:20" ht="15" customHeight="1">
      <c r="A22" s="209"/>
      <c r="B22" s="209"/>
      <c r="C22" s="210"/>
      <c r="D22" s="210"/>
      <c r="E22" s="210"/>
      <c r="F22" s="207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</row>
    <row r="23" spans="1:20" ht="12.75">
      <c r="A23" s="370" t="s">
        <v>298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212"/>
      <c r="S23" s="212"/>
      <c r="T23" s="212"/>
    </row>
    <row r="24" spans="1:17" ht="12.75">
      <c r="A24" s="213"/>
      <c r="B24" s="213"/>
      <c r="C24" s="213"/>
      <c r="D24" s="213"/>
      <c r="E24" s="213"/>
      <c r="F24" s="211"/>
      <c r="G24" s="211"/>
      <c r="H24" s="211"/>
      <c r="I24" s="211"/>
      <c r="J24" s="214" t="s">
        <v>723</v>
      </c>
      <c r="K24" s="211"/>
      <c r="L24" s="211"/>
      <c r="M24" s="212"/>
      <c r="N24" s="212"/>
      <c r="O24" s="212"/>
      <c r="P24" s="212"/>
      <c r="Q24" s="212"/>
    </row>
    <row r="25" spans="1:17" s="220" customFormat="1" ht="12.75">
      <c r="A25" s="215" t="s">
        <v>27</v>
      </c>
      <c r="B25" s="216"/>
      <c r="C25" s="216"/>
      <c r="D25" s="216"/>
      <c r="E25" s="216"/>
      <c r="F25" s="217" t="s">
        <v>280</v>
      </c>
      <c r="G25" s="218" t="s">
        <v>281</v>
      </c>
      <c r="H25" s="218" t="s">
        <v>282</v>
      </c>
      <c r="I25" s="217" t="s">
        <v>283</v>
      </c>
      <c r="J25" s="219" t="s">
        <v>299</v>
      </c>
      <c r="L25" s="221"/>
      <c r="M25" s="221"/>
      <c r="N25" s="222"/>
      <c r="O25" s="222"/>
      <c r="P25" s="222"/>
      <c r="Q25" s="222"/>
    </row>
    <row r="26" spans="1:18" ht="12.75">
      <c r="A26" s="223" t="s">
        <v>300</v>
      </c>
      <c r="B26" s="224"/>
      <c r="C26" s="224"/>
      <c r="D26" s="224"/>
      <c r="E26" s="224"/>
      <c r="F26" s="225">
        <v>1908</v>
      </c>
      <c r="G26" s="226">
        <v>1907</v>
      </c>
      <c r="H26" s="226">
        <v>1908</v>
      </c>
      <c r="I26" s="226">
        <v>1908</v>
      </c>
      <c r="J26" s="226">
        <f>SUM(F26:I26)</f>
        <v>7631</v>
      </c>
      <c r="L26" s="227"/>
      <c r="M26" s="227"/>
      <c r="N26" s="228"/>
      <c r="O26" s="228"/>
      <c r="P26" s="228"/>
      <c r="Q26" s="228"/>
      <c r="R26" s="229"/>
    </row>
    <row r="27" spans="1:20" ht="12.75">
      <c r="A27" s="227"/>
      <c r="B27" s="227"/>
      <c r="C27" s="227"/>
      <c r="D27" s="227"/>
      <c r="E27" s="227"/>
      <c r="F27" s="230"/>
      <c r="G27" s="230"/>
      <c r="H27" s="230"/>
      <c r="I27" s="231"/>
      <c r="J27" s="231"/>
      <c r="K27" s="230"/>
      <c r="L27" s="230"/>
      <c r="M27" s="230"/>
      <c r="N27" s="230"/>
      <c r="O27" s="230"/>
      <c r="P27" s="230"/>
      <c r="Q27" s="230"/>
      <c r="R27" s="230"/>
      <c r="S27" s="230"/>
      <c r="T27" s="230"/>
    </row>
    <row r="28" spans="2:21" ht="12.75">
      <c r="B28" s="232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</row>
    <row r="29" spans="1:20" ht="12.75">
      <c r="A29" s="370" t="s">
        <v>301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227"/>
      <c r="T29" s="227"/>
    </row>
    <row r="30" spans="9:15" ht="13.5" thickBot="1">
      <c r="I30" s="227"/>
      <c r="O30" s="233" t="s">
        <v>659</v>
      </c>
    </row>
    <row r="31" spans="1:16" s="236" customFormat="1" ht="17.25" customHeight="1" thickBot="1">
      <c r="A31" s="377" t="s">
        <v>27</v>
      </c>
      <c r="B31" s="378"/>
      <c r="C31" s="378"/>
      <c r="D31" s="379"/>
      <c r="E31" s="234" t="s">
        <v>685</v>
      </c>
      <c r="F31" s="375" t="s">
        <v>686</v>
      </c>
      <c r="G31" s="368" t="s">
        <v>687</v>
      </c>
      <c r="H31" s="369"/>
      <c r="I31" s="369"/>
      <c r="J31" s="369"/>
      <c r="K31" s="369"/>
      <c r="L31" s="369"/>
      <c r="M31" s="369"/>
      <c r="N31" s="369"/>
      <c r="O31" s="369"/>
      <c r="P31" s="235"/>
    </row>
    <row r="32" spans="1:16" s="236" customFormat="1" ht="13.5" thickBot="1">
      <c r="A32" s="380"/>
      <c r="B32" s="381"/>
      <c r="C32" s="381"/>
      <c r="D32" s="382"/>
      <c r="E32" s="237" t="s">
        <v>688</v>
      </c>
      <c r="F32" s="376"/>
      <c r="G32" s="238" t="s">
        <v>281</v>
      </c>
      <c r="H32" s="238" t="s">
        <v>282</v>
      </c>
      <c r="I32" s="238" t="s">
        <v>283</v>
      </c>
      <c r="J32" s="238" t="s">
        <v>284</v>
      </c>
      <c r="K32" s="238" t="s">
        <v>285</v>
      </c>
      <c r="L32" s="238" t="s">
        <v>286</v>
      </c>
      <c r="M32" s="238" t="s">
        <v>287</v>
      </c>
      <c r="N32" s="238" t="s">
        <v>302</v>
      </c>
      <c r="O32" s="239" t="s">
        <v>684</v>
      </c>
      <c r="P32" s="240"/>
    </row>
    <row r="33" spans="1:15" s="236" customFormat="1" ht="13.5" thickBot="1">
      <c r="A33" s="359">
        <v>1</v>
      </c>
      <c r="B33" s="360"/>
      <c r="C33" s="360"/>
      <c r="D33" s="361"/>
      <c r="E33" s="241">
        <v>2</v>
      </c>
      <c r="F33" s="242">
        <v>3</v>
      </c>
      <c r="G33" s="241">
        <v>4</v>
      </c>
      <c r="H33" s="242">
        <v>5</v>
      </c>
      <c r="I33" s="241">
        <v>6</v>
      </c>
      <c r="J33" s="242">
        <v>7</v>
      </c>
      <c r="K33" s="241">
        <v>8</v>
      </c>
      <c r="L33" s="242">
        <v>9</v>
      </c>
      <c r="M33" s="241">
        <v>10</v>
      </c>
      <c r="N33" s="242">
        <v>11</v>
      </c>
      <c r="O33" s="241">
        <v>12</v>
      </c>
    </row>
    <row r="34" spans="1:15" s="236" customFormat="1" ht="13.5" thickBot="1">
      <c r="A34" s="350" t="s">
        <v>689</v>
      </c>
      <c r="B34" s="351"/>
      <c r="C34" s="351"/>
      <c r="D34" s="352"/>
      <c r="E34" s="243">
        <v>1</v>
      </c>
      <c r="F34" s="244">
        <v>712000000</v>
      </c>
      <c r="G34" s="244">
        <v>712000000</v>
      </c>
      <c r="H34" s="244">
        <v>712000000</v>
      </c>
      <c r="I34" s="244">
        <v>712000000</v>
      </c>
      <c r="J34" s="244">
        <v>712000000</v>
      </c>
      <c r="K34" s="244">
        <v>712000000</v>
      </c>
      <c r="L34" s="244">
        <v>712000000</v>
      </c>
      <c r="M34" s="244">
        <v>712000000</v>
      </c>
      <c r="N34" s="244">
        <v>712000000</v>
      </c>
      <c r="O34" s="244">
        <v>712000000</v>
      </c>
    </row>
    <row r="35" spans="1:15" s="236" customFormat="1" ht="13.5" thickBot="1">
      <c r="A35" s="350" t="s">
        <v>542</v>
      </c>
      <c r="B35" s="351"/>
      <c r="C35" s="351"/>
      <c r="D35" s="352"/>
      <c r="E35" s="243">
        <v>2</v>
      </c>
      <c r="F35" s="244">
        <v>126034000</v>
      </c>
      <c r="G35" s="244">
        <v>113322000</v>
      </c>
      <c r="H35" s="244">
        <v>113322000</v>
      </c>
      <c r="I35" s="244">
        <v>113322000</v>
      </c>
      <c r="J35" s="244">
        <v>113322000</v>
      </c>
      <c r="K35" s="244">
        <v>113322000</v>
      </c>
      <c r="L35" s="244">
        <v>113322000</v>
      </c>
      <c r="M35" s="244">
        <v>113322000</v>
      </c>
      <c r="N35" s="244">
        <v>113322000</v>
      </c>
      <c r="O35" s="244">
        <v>113322000</v>
      </c>
    </row>
    <row r="36" spans="1:15" s="236" customFormat="1" ht="13.5" thickBot="1">
      <c r="A36" s="350" t="s">
        <v>690</v>
      </c>
      <c r="B36" s="351"/>
      <c r="C36" s="351"/>
      <c r="D36" s="352"/>
      <c r="E36" s="243">
        <v>3</v>
      </c>
      <c r="F36" s="244">
        <v>5100000</v>
      </c>
      <c r="G36" s="244">
        <v>5100000</v>
      </c>
      <c r="H36" s="244">
        <v>5100000</v>
      </c>
      <c r="I36" s="244">
        <v>5100000</v>
      </c>
      <c r="J36" s="244">
        <v>5100000</v>
      </c>
      <c r="K36" s="244">
        <v>5100000</v>
      </c>
      <c r="L36" s="244">
        <v>5100000</v>
      </c>
      <c r="M36" s="244">
        <v>5100000</v>
      </c>
      <c r="N36" s="244">
        <v>5100000</v>
      </c>
      <c r="O36" s="244">
        <v>5100000</v>
      </c>
    </row>
    <row r="37" spans="1:15" s="236" customFormat="1" ht="13.5" thickBot="1">
      <c r="A37" s="350" t="s">
        <v>691</v>
      </c>
      <c r="B37" s="351"/>
      <c r="C37" s="351"/>
      <c r="D37" s="352"/>
      <c r="E37" s="243">
        <v>4</v>
      </c>
      <c r="F37" s="244">
        <v>71577200</v>
      </c>
      <c r="G37" s="244">
        <v>5000000</v>
      </c>
      <c r="H37" s="244">
        <v>5000000</v>
      </c>
      <c r="I37" s="244">
        <v>5000000</v>
      </c>
      <c r="J37" s="244">
        <v>5000000</v>
      </c>
      <c r="K37" s="244">
        <v>5000000</v>
      </c>
      <c r="L37" s="244">
        <v>5000000</v>
      </c>
      <c r="M37" s="244">
        <v>5000000</v>
      </c>
      <c r="N37" s="244">
        <v>5000000</v>
      </c>
      <c r="O37" s="244">
        <v>5000000</v>
      </c>
    </row>
    <row r="38" spans="1:15" s="236" customFormat="1" ht="13.5" thickBot="1">
      <c r="A38" s="350" t="s">
        <v>692</v>
      </c>
      <c r="B38" s="351"/>
      <c r="C38" s="351"/>
      <c r="D38" s="352"/>
      <c r="E38" s="243">
        <v>5</v>
      </c>
      <c r="F38" s="244">
        <v>128670015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v>0</v>
      </c>
    </row>
    <row r="39" spans="1:15" s="236" customFormat="1" ht="13.5" thickBot="1">
      <c r="A39" s="350" t="s">
        <v>693</v>
      </c>
      <c r="B39" s="351"/>
      <c r="C39" s="351"/>
      <c r="D39" s="352"/>
      <c r="E39" s="243">
        <v>6</v>
      </c>
      <c r="F39" s="244">
        <v>0</v>
      </c>
      <c r="G39" s="238">
        <v>0</v>
      </c>
      <c r="H39" s="238">
        <v>0</v>
      </c>
      <c r="I39" s="238">
        <v>0</v>
      </c>
      <c r="J39" s="238">
        <v>0</v>
      </c>
      <c r="K39" s="238">
        <v>0</v>
      </c>
      <c r="L39" s="238">
        <v>0</v>
      </c>
      <c r="M39" s="238">
        <v>0</v>
      </c>
      <c r="N39" s="238">
        <v>0</v>
      </c>
      <c r="O39" s="238">
        <v>0</v>
      </c>
    </row>
    <row r="40" spans="1:15" s="236" customFormat="1" ht="13.5" thickBot="1">
      <c r="A40" s="350" t="s">
        <v>694</v>
      </c>
      <c r="B40" s="351"/>
      <c r="C40" s="351"/>
      <c r="D40" s="352"/>
      <c r="E40" s="245">
        <v>7</v>
      </c>
      <c r="F40" s="246">
        <v>0</v>
      </c>
      <c r="G40" s="247">
        <v>0</v>
      </c>
      <c r="H40" s="247">
        <v>0</v>
      </c>
      <c r="I40" s="247">
        <v>0</v>
      </c>
      <c r="J40" s="247">
        <v>0</v>
      </c>
      <c r="K40" s="247">
        <v>0</v>
      </c>
      <c r="L40" s="247">
        <v>0</v>
      </c>
      <c r="M40" s="247">
        <v>0</v>
      </c>
      <c r="N40" s="247">
        <v>0</v>
      </c>
      <c r="O40" s="247">
        <v>0</v>
      </c>
    </row>
    <row r="41" spans="1:15" s="236" customFormat="1" ht="13.5" thickBot="1">
      <c r="A41" s="347" t="s">
        <v>695</v>
      </c>
      <c r="B41" s="348"/>
      <c r="C41" s="348"/>
      <c r="D41" s="349"/>
      <c r="E41" s="248">
        <v>8</v>
      </c>
      <c r="F41" s="249">
        <f>SUM(F34:F40)</f>
        <v>1043381215</v>
      </c>
      <c r="G41" s="249">
        <f aca="true" t="shared" si="1" ref="G41:O41">SUM(G34:G40)</f>
        <v>835422000</v>
      </c>
      <c r="H41" s="249">
        <f t="shared" si="1"/>
        <v>835422000</v>
      </c>
      <c r="I41" s="249">
        <f t="shared" si="1"/>
        <v>835422000</v>
      </c>
      <c r="J41" s="249">
        <f t="shared" si="1"/>
        <v>835422000</v>
      </c>
      <c r="K41" s="249">
        <f t="shared" si="1"/>
        <v>835422000</v>
      </c>
      <c r="L41" s="249">
        <f t="shared" si="1"/>
        <v>835422000</v>
      </c>
      <c r="M41" s="249">
        <f t="shared" si="1"/>
        <v>835422000</v>
      </c>
      <c r="N41" s="249">
        <f t="shared" si="1"/>
        <v>835422000</v>
      </c>
      <c r="O41" s="249">
        <f t="shared" si="1"/>
        <v>835422000</v>
      </c>
    </row>
    <row r="42" spans="1:15" s="236" customFormat="1" ht="13.5" thickBot="1">
      <c r="A42" s="347" t="s">
        <v>696</v>
      </c>
      <c r="B42" s="348"/>
      <c r="C42" s="348"/>
      <c r="D42" s="349"/>
      <c r="E42" s="241">
        <v>9</v>
      </c>
      <c r="F42" s="250">
        <f>F41*50%</f>
        <v>521690607.5</v>
      </c>
      <c r="G42" s="250">
        <f aca="true" t="shared" si="2" ref="G42:O42">G41*50%</f>
        <v>417711000</v>
      </c>
      <c r="H42" s="250">
        <f t="shared" si="2"/>
        <v>417711000</v>
      </c>
      <c r="I42" s="250">
        <f t="shared" si="2"/>
        <v>417711000</v>
      </c>
      <c r="J42" s="250">
        <f t="shared" si="2"/>
        <v>417711000</v>
      </c>
      <c r="K42" s="250">
        <f t="shared" si="2"/>
        <v>417711000</v>
      </c>
      <c r="L42" s="250">
        <f t="shared" si="2"/>
        <v>417711000</v>
      </c>
      <c r="M42" s="250">
        <f t="shared" si="2"/>
        <v>417711000</v>
      </c>
      <c r="N42" s="250">
        <f t="shared" si="2"/>
        <v>417711000</v>
      </c>
      <c r="O42" s="250">
        <f t="shared" si="2"/>
        <v>417711000</v>
      </c>
    </row>
    <row r="43" spans="1:15" s="236" customFormat="1" ht="13.5" thickBot="1">
      <c r="A43" s="347" t="s">
        <v>697</v>
      </c>
      <c r="B43" s="348"/>
      <c r="C43" s="348"/>
      <c r="D43" s="349"/>
      <c r="E43" s="241">
        <v>10</v>
      </c>
      <c r="F43" s="250">
        <f>SUM(F44:F51)</f>
        <v>6737657</v>
      </c>
      <c r="G43" s="250">
        <f aca="true" t="shared" si="3" ref="G43:O43">SUM(G44:G51)</f>
        <v>13787601</v>
      </c>
      <c r="H43" s="250">
        <f t="shared" si="3"/>
        <v>13547585</v>
      </c>
      <c r="I43" s="250">
        <f t="shared" si="3"/>
        <v>13308569</v>
      </c>
      <c r="J43" s="250">
        <f t="shared" si="3"/>
        <v>8036553</v>
      </c>
      <c r="K43" s="250">
        <f t="shared" si="3"/>
        <v>4551537</v>
      </c>
      <c r="L43" s="250">
        <f t="shared" si="3"/>
        <v>4507521</v>
      </c>
      <c r="M43" s="250">
        <f t="shared" si="3"/>
        <v>4463505</v>
      </c>
      <c r="N43" s="250">
        <f t="shared" si="3"/>
        <v>4430493</v>
      </c>
      <c r="O43" s="250">
        <f t="shared" si="3"/>
        <v>2190338</v>
      </c>
    </row>
    <row r="44" spans="1:15" s="236" customFormat="1" ht="13.5" thickBot="1">
      <c r="A44" s="350" t="s">
        <v>698</v>
      </c>
      <c r="B44" s="351"/>
      <c r="C44" s="351"/>
      <c r="D44" s="352"/>
      <c r="E44" s="243">
        <v>11</v>
      </c>
      <c r="F44" s="244">
        <v>4829657</v>
      </c>
      <c r="G44" s="244">
        <v>11880601</v>
      </c>
      <c r="H44" s="244">
        <v>11639585</v>
      </c>
      <c r="I44" s="244">
        <v>11400569</v>
      </c>
      <c r="J44" s="244">
        <v>8036553</v>
      </c>
      <c r="K44" s="244">
        <v>4551537</v>
      </c>
      <c r="L44" s="244">
        <v>4507521</v>
      </c>
      <c r="M44" s="244">
        <v>4463505</v>
      </c>
      <c r="N44" s="244">
        <v>4430493</v>
      </c>
      <c r="O44" s="244">
        <v>2190338</v>
      </c>
    </row>
    <row r="45" spans="1:15" s="236" customFormat="1" ht="13.5" thickBot="1">
      <c r="A45" s="350" t="s">
        <v>699</v>
      </c>
      <c r="B45" s="351"/>
      <c r="C45" s="351"/>
      <c r="D45" s="352"/>
      <c r="E45" s="243">
        <v>12</v>
      </c>
      <c r="F45" s="244">
        <v>0</v>
      </c>
      <c r="G45" s="238">
        <v>0</v>
      </c>
      <c r="H45" s="238">
        <v>0</v>
      </c>
      <c r="I45" s="238">
        <v>0</v>
      </c>
      <c r="J45" s="238">
        <v>0</v>
      </c>
      <c r="K45" s="238">
        <v>0</v>
      </c>
      <c r="L45" s="238">
        <v>0</v>
      </c>
      <c r="M45" s="238">
        <v>0</v>
      </c>
      <c r="N45" s="238">
        <v>0</v>
      </c>
      <c r="O45" s="238">
        <v>0</v>
      </c>
    </row>
    <row r="46" spans="1:15" s="236" customFormat="1" ht="13.5" thickBot="1">
      <c r="A46" s="350" t="s">
        <v>700</v>
      </c>
      <c r="B46" s="351"/>
      <c r="C46" s="351"/>
      <c r="D46" s="352"/>
      <c r="E46" s="243">
        <v>13</v>
      </c>
      <c r="F46" s="244">
        <v>0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8">
        <v>0</v>
      </c>
      <c r="N46" s="238">
        <v>0</v>
      </c>
      <c r="O46" s="238">
        <v>0</v>
      </c>
    </row>
    <row r="47" spans="1:15" s="236" customFormat="1" ht="13.5" thickBot="1">
      <c r="A47" s="350" t="s">
        <v>701</v>
      </c>
      <c r="B47" s="351"/>
      <c r="C47" s="351"/>
      <c r="D47" s="352"/>
      <c r="E47" s="243">
        <v>14</v>
      </c>
      <c r="F47" s="244">
        <v>0</v>
      </c>
      <c r="G47" s="238">
        <v>0</v>
      </c>
      <c r="H47" s="238">
        <v>0</v>
      </c>
      <c r="I47" s="238">
        <v>0</v>
      </c>
      <c r="J47" s="238">
        <v>0</v>
      </c>
      <c r="K47" s="238">
        <v>0</v>
      </c>
      <c r="L47" s="238">
        <v>0</v>
      </c>
      <c r="M47" s="238">
        <v>0</v>
      </c>
      <c r="N47" s="238">
        <v>0</v>
      </c>
      <c r="O47" s="238">
        <v>0</v>
      </c>
    </row>
    <row r="48" spans="1:15" s="236" customFormat="1" ht="13.5" thickBot="1">
      <c r="A48" s="350" t="s">
        <v>702</v>
      </c>
      <c r="B48" s="351"/>
      <c r="C48" s="351"/>
      <c r="D48" s="352"/>
      <c r="E48" s="243">
        <v>15</v>
      </c>
      <c r="F48" s="244">
        <v>0</v>
      </c>
      <c r="G48" s="238">
        <v>0</v>
      </c>
      <c r="H48" s="238">
        <v>0</v>
      </c>
      <c r="I48" s="238">
        <v>0</v>
      </c>
      <c r="J48" s="238">
        <v>0</v>
      </c>
      <c r="K48" s="238">
        <v>0</v>
      </c>
      <c r="L48" s="238">
        <v>0</v>
      </c>
      <c r="M48" s="238">
        <v>0</v>
      </c>
      <c r="N48" s="238">
        <v>0</v>
      </c>
      <c r="O48" s="238">
        <v>0</v>
      </c>
    </row>
    <row r="49" spans="1:15" s="236" customFormat="1" ht="13.5" thickBot="1">
      <c r="A49" s="350" t="s">
        <v>703</v>
      </c>
      <c r="B49" s="351"/>
      <c r="C49" s="351"/>
      <c r="D49" s="352"/>
      <c r="E49" s="243">
        <v>16</v>
      </c>
      <c r="F49" s="244">
        <v>0</v>
      </c>
      <c r="G49" s="238">
        <v>0</v>
      </c>
      <c r="H49" s="238">
        <v>0</v>
      </c>
      <c r="I49" s="238">
        <v>0</v>
      </c>
      <c r="J49" s="238">
        <v>0</v>
      </c>
      <c r="K49" s="238">
        <v>0</v>
      </c>
      <c r="L49" s="238">
        <v>0</v>
      </c>
      <c r="M49" s="238">
        <v>0</v>
      </c>
      <c r="N49" s="238">
        <v>0</v>
      </c>
      <c r="O49" s="238">
        <v>0</v>
      </c>
    </row>
    <row r="50" spans="1:15" s="236" customFormat="1" ht="13.5" thickBot="1">
      <c r="A50" s="350" t="s">
        <v>704</v>
      </c>
      <c r="B50" s="351"/>
      <c r="C50" s="351"/>
      <c r="D50" s="352"/>
      <c r="E50" s="243">
        <v>17</v>
      </c>
      <c r="F50" s="244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</row>
    <row r="51" spans="1:15" s="236" customFormat="1" ht="13.5" thickBot="1">
      <c r="A51" s="353" t="s">
        <v>705</v>
      </c>
      <c r="B51" s="354"/>
      <c r="C51" s="354"/>
      <c r="D51" s="355"/>
      <c r="E51" s="243">
        <v>18</v>
      </c>
      <c r="F51" s="246">
        <v>1908000</v>
      </c>
      <c r="G51" s="246">
        <v>1907000</v>
      </c>
      <c r="H51" s="246">
        <v>1908000</v>
      </c>
      <c r="I51" s="246">
        <v>1908000</v>
      </c>
      <c r="J51" s="246">
        <v>0</v>
      </c>
      <c r="K51" s="246">
        <v>0</v>
      </c>
      <c r="L51" s="246">
        <v>0</v>
      </c>
      <c r="M51" s="246">
        <v>0</v>
      </c>
      <c r="N51" s="246">
        <v>0</v>
      </c>
      <c r="O51" s="246">
        <v>0</v>
      </c>
    </row>
    <row r="52" spans="1:15" s="253" customFormat="1" ht="24.75" customHeight="1" thickBot="1">
      <c r="A52" s="356" t="s">
        <v>706</v>
      </c>
      <c r="B52" s="357"/>
      <c r="C52" s="357"/>
      <c r="D52" s="358"/>
      <c r="E52" s="251">
        <v>19</v>
      </c>
      <c r="F52" s="252">
        <f>SUM(F53:F60)</f>
        <v>3147858</v>
      </c>
      <c r="G52" s="252">
        <f aca="true" t="shared" si="4" ref="G52:O52">SUM(G53:G60)</f>
        <v>37744686</v>
      </c>
      <c r="H52" s="252">
        <f t="shared" si="4"/>
        <v>37394894</v>
      </c>
      <c r="I52" s="252">
        <f t="shared" si="4"/>
        <v>37045102</v>
      </c>
      <c r="J52" s="252">
        <f t="shared" si="4"/>
        <v>36695311</v>
      </c>
      <c r="K52" s="252">
        <f t="shared" si="4"/>
        <v>36345519</v>
      </c>
      <c r="L52" s="252">
        <f t="shared" si="4"/>
        <v>35995727</v>
      </c>
      <c r="M52" s="252">
        <f t="shared" si="4"/>
        <v>35645935</v>
      </c>
      <c r="N52" s="252">
        <f t="shared" si="4"/>
        <v>35296143</v>
      </c>
      <c r="O52" s="252">
        <f t="shared" si="4"/>
        <v>34919698</v>
      </c>
    </row>
    <row r="53" spans="1:15" s="236" customFormat="1" ht="13.5" thickBot="1">
      <c r="A53" s="350" t="s">
        <v>698</v>
      </c>
      <c r="B53" s="351"/>
      <c r="C53" s="351"/>
      <c r="D53" s="352"/>
      <c r="E53" s="243">
        <v>20</v>
      </c>
      <c r="F53" s="244">
        <v>3147858</v>
      </c>
      <c r="G53" s="244">
        <v>37744686</v>
      </c>
      <c r="H53" s="244">
        <v>37394894</v>
      </c>
      <c r="I53" s="244">
        <v>37045102</v>
      </c>
      <c r="J53" s="244">
        <v>36695311</v>
      </c>
      <c r="K53" s="244">
        <v>36345519</v>
      </c>
      <c r="L53" s="244">
        <v>35995727</v>
      </c>
      <c r="M53" s="244">
        <v>35645935</v>
      </c>
      <c r="N53" s="244">
        <v>35296143</v>
      </c>
      <c r="O53" s="244">
        <v>34919698</v>
      </c>
    </row>
    <row r="54" spans="1:15" s="236" customFormat="1" ht="13.5" thickBot="1">
      <c r="A54" s="350" t="s">
        <v>699</v>
      </c>
      <c r="B54" s="351"/>
      <c r="C54" s="351"/>
      <c r="D54" s="352"/>
      <c r="E54" s="243">
        <v>21</v>
      </c>
      <c r="F54" s="244">
        <v>0</v>
      </c>
      <c r="G54" s="238">
        <v>0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8">
        <v>0</v>
      </c>
      <c r="N54" s="238">
        <v>0</v>
      </c>
      <c r="O54" s="238">
        <v>0</v>
      </c>
    </row>
    <row r="55" spans="1:15" s="236" customFormat="1" ht="13.5" thickBot="1">
      <c r="A55" s="350" t="s">
        <v>700</v>
      </c>
      <c r="B55" s="351"/>
      <c r="C55" s="351"/>
      <c r="D55" s="352"/>
      <c r="E55" s="243">
        <v>22</v>
      </c>
      <c r="F55" s="244">
        <v>0</v>
      </c>
      <c r="G55" s="238">
        <v>0</v>
      </c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8">
        <v>0</v>
      </c>
      <c r="N55" s="238">
        <v>0</v>
      </c>
      <c r="O55" s="238">
        <v>0</v>
      </c>
    </row>
    <row r="56" spans="1:15" s="236" customFormat="1" ht="13.5" thickBot="1">
      <c r="A56" s="350" t="s">
        <v>701</v>
      </c>
      <c r="B56" s="351"/>
      <c r="C56" s="351"/>
      <c r="D56" s="352"/>
      <c r="E56" s="243">
        <v>23</v>
      </c>
      <c r="F56" s="244">
        <v>0</v>
      </c>
      <c r="G56" s="238">
        <v>0</v>
      </c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238">
        <v>0</v>
      </c>
      <c r="N56" s="238">
        <v>0</v>
      </c>
      <c r="O56" s="238">
        <v>0</v>
      </c>
    </row>
    <row r="57" spans="1:15" s="236" customFormat="1" ht="13.5" thickBot="1">
      <c r="A57" s="350" t="s">
        <v>702</v>
      </c>
      <c r="B57" s="351"/>
      <c r="C57" s="351"/>
      <c r="D57" s="352"/>
      <c r="E57" s="243">
        <v>24</v>
      </c>
      <c r="F57" s="244">
        <v>0</v>
      </c>
      <c r="G57" s="238">
        <v>0</v>
      </c>
      <c r="H57" s="238">
        <v>0</v>
      </c>
      <c r="I57" s="238">
        <v>0</v>
      </c>
      <c r="J57" s="238">
        <v>0</v>
      </c>
      <c r="K57" s="238">
        <v>0</v>
      </c>
      <c r="L57" s="238">
        <v>0</v>
      </c>
      <c r="M57" s="238">
        <v>0</v>
      </c>
      <c r="N57" s="238">
        <v>0</v>
      </c>
      <c r="O57" s="238">
        <v>0</v>
      </c>
    </row>
    <row r="58" spans="1:15" s="236" customFormat="1" ht="13.5" thickBot="1">
      <c r="A58" s="350" t="s">
        <v>703</v>
      </c>
      <c r="B58" s="351"/>
      <c r="C58" s="351"/>
      <c r="D58" s="352"/>
      <c r="E58" s="243">
        <v>25</v>
      </c>
      <c r="F58" s="244">
        <v>0</v>
      </c>
      <c r="G58" s="238">
        <v>0</v>
      </c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8">
        <v>0</v>
      </c>
      <c r="N58" s="238">
        <v>0</v>
      </c>
      <c r="O58" s="238">
        <v>0</v>
      </c>
    </row>
    <row r="59" spans="1:15" s="236" customFormat="1" ht="13.5" thickBot="1">
      <c r="A59" s="350" t="s">
        <v>704</v>
      </c>
      <c r="B59" s="351"/>
      <c r="C59" s="351"/>
      <c r="D59" s="352"/>
      <c r="E59" s="243">
        <v>26</v>
      </c>
      <c r="F59" s="244">
        <v>0</v>
      </c>
      <c r="G59" s="238">
        <v>0</v>
      </c>
      <c r="H59" s="238">
        <v>0</v>
      </c>
      <c r="I59" s="238">
        <v>0</v>
      </c>
      <c r="J59" s="238">
        <v>0</v>
      </c>
      <c r="K59" s="238">
        <v>0</v>
      </c>
      <c r="L59" s="238">
        <v>0</v>
      </c>
      <c r="M59" s="238">
        <v>0</v>
      </c>
      <c r="N59" s="238">
        <v>0</v>
      </c>
      <c r="O59" s="238">
        <v>0</v>
      </c>
    </row>
    <row r="60" spans="1:15" s="236" customFormat="1" ht="13.5" thickBot="1">
      <c r="A60" s="353" t="s">
        <v>705</v>
      </c>
      <c r="B60" s="354"/>
      <c r="C60" s="354"/>
      <c r="D60" s="355"/>
      <c r="E60" s="243">
        <v>27</v>
      </c>
      <c r="F60" s="246">
        <v>0</v>
      </c>
      <c r="G60" s="247">
        <v>0</v>
      </c>
      <c r="H60" s="247">
        <v>0</v>
      </c>
      <c r="I60" s="247">
        <v>0</v>
      </c>
      <c r="J60" s="247">
        <v>0</v>
      </c>
      <c r="K60" s="247">
        <v>0</v>
      </c>
      <c r="L60" s="247">
        <v>0</v>
      </c>
      <c r="M60" s="247">
        <v>0</v>
      </c>
      <c r="N60" s="247">
        <v>0</v>
      </c>
      <c r="O60" s="247">
        <v>0</v>
      </c>
    </row>
    <row r="61" spans="1:15" s="236" customFormat="1" ht="13.5" thickBot="1">
      <c r="A61" s="347" t="s">
        <v>707</v>
      </c>
      <c r="B61" s="348"/>
      <c r="C61" s="348"/>
      <c r="D61" s="349"/>
      <c r="E61" s="254">
        <v>28</v>
      </c>
      <c r="F61" s="249">
        <f>F43+F52</f>
        <v>9885515</v>
      </c>
      <c r="G61" s="249">
        <f aca="true" t="shared" si="5" ref="G61:O61">G43+G52</f>
        <v>51532287</v>
      </c>
      <c r="H61" s="249">
        <f t="shared" si="5"/>
        <v>50942479</v>
      </c>
      <c r="I61" s="249">
        <f t="shared" si="5"/>
        <v>50353671</v>
      </c>
      <c r="J61" s="249">
        <f t="shared" si="5"/>
        <v>44731864</v>
      </c>
      <c r="K61" s="249">
        <f t="shared" si="5"/>
        <v>40897056</v>
      </c>
      <c r="L61" s="249">
        <f t="shared" si="5"/>
        <v>40503248</v>
      </c>
      <c r="M61" s="249">
        <f t="shared" si="5"/>
        <v>40109440</v>
      </c>
      <c r="N61" s="249">
        <f t="shared" si="5"/>
        <v>39726636</v>
      </c>
      <c r="O61" s="249">
        <f t="shared" si="5"/>
        <v>37110036</v>
      </c>
    </row>
    <row r="62" spans="1:15" s="236" customFormat="1" ht="13.5" thickBot="1">
      <c r="A62" s="347" t="s">
        <v>708</v>
      </c>
      <c r="B62" s="348"/>
      <c r="C62" s="348"/>
      <c r="D62" s="349"/>
      <c r="E62" s="254">
        <v>29</v>
      </c>
      <c r="F62" s="250">
        <f>F42-F61</f>
        <v>511805092.5</v>
      </c>
      <c r="G62" s="250">
        <f aca="true" t="shared" si="6" ref="G62:O62">G42-G61</f>
        <v>366178713</v>
      </c>
      <c r="H62" s="250">
        <f t="shared" si="6"/>
        <v>366768521</v>
      </c>
      <c r="I62" s="250">
        <f t="shared" si="6"/>
        <v>367357329</v>
      </c>
      <c r="J62" s="250">
        <f t="shared" si="6"/>
        <v>372979136</v>
      </c>
      <c r="K62" s="250">
        <f t="shared" si="6"/>
        <v>376813944</v>
      </c>
      <c r="L62" s="250">
        <f t="shared" si="6"/>
        <v>377207752</v>
      </c>
      <c r="M62" s="250">
        <f t="shared" si="6"/>
        <v>377601560</v>
      </c>
      <c r="N62" s="250">
        <f t="shared" si="6"/>
        <v>377984364</v>
      </c>
      <c r="O62" s="250">
        <f t="shared" si="6"/>
        <v>380600964</v>
      </c>
    </row>
  </sheetData>
  <sheetProtection selectLockedCells="1" selectUnlockedCells="1"/>
  <mergeCells count="48">
    <mergeCell ref="G1:T1"/>
    <mergeCell ref="A4:T4"/>
    <mergeCell ref="C6:L6"/>
    <mergeCell ref="A7:R7"/>
    <mergeCell ref="A19:T19"/>
    <mergeCell ref="F31:F32"/>
    <mergeCell ref="C20:E20"/>
    <mergeCell ref="A23:Q23"/>
    <mergeCell ref="A31:D32"/>
    <mergeCell ref="A20:B20"/>
    <mergeCell ref="A39:D39"/>
    <mergeCell ref="A40:D40"/>
    <mergeCell ref="C9:F9"/>
    <mergeCell ref="A17:T17"/>
    <mergeCell ref="A18:B18"/>
    <mergeCell ref="C18:E18"/>
    <mergeCell ref="P9:P10"/>
    <mergeCell ref="A15:B15"/>
    <mergeCell ref="G31:O31"/>
    <mergeCell ref="A29:R29"/>
    <mergeCell ref="A33:D33"/>
    <mergeCell ref="A34:D34"/>
    <mergeCell ref="A35:D35"/>
    <mergeCell ref="A36:D36"/>
    <mergeCell ref="A37:D37"/>
    <mergeCell ref="A38:D38"/>
    <mergeCell ref="A41:D41"/>
    <mergeCell ref="A42:D42"/>
    <mergeCell ref="A43:D43"/>
    <mergeCell ref="A44:D44"/>
    <mergeCell ref="A47:D47"/>
    <mergeCell ref="A48:D48"/>
    <mergeCell ref="A45:D45"/>
    <mergeCell ref="A46:D46"/>
    <mergeCell ref="A56:D56"/>
    <mergeCell ref="A49:D49"/>
    <mergeCell ref="A50:D50"/>
    <mergeCell ref="A51:D51"/>
    <mergeCell ref="A52:D52"/>
    <mergeCell ref="A53:D53"/>
    <mergeCell ref="A54:D54"/>
    <mergeCell ref="A55:D55"/>
    <mergeCell ref="A61:D61"/>
    <mergeCell ref="A62:D62"/>
    <mergeCell ref="A57:D57"/>
    <mergeCell ref="A58:D58"/>
    <mergeCell ref="A59:D59"/>
    <mergeCell ref="A60:D60"/>
  </mergeCells>
  <printOptions horizontalCentered="1"/>
  <pageMargins left="0.1597222222222222" right="0.1701388888888889" top="0.7479166666666667" bottom="0.19652777777777777" header="0.5118055555555555" footer="0.5118055555555555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42.421875" style="24" bestFit="1" customWidth="1"/>
    <col min="2" max="2" width="10.421875" style="24" bestFit="1" customWidth="1"/>
    <col min="3" max="3" width="9.28125" style="24" bestFit="1" customWidth="1"/>
    <col min="4" max="6" width="10.421875" style="24" bestFit="1" customWidth="1"/>
    <col min="7" max="7" width="9.140625" style="24" customWidth="1"/>
    <col min="8" max="8" width="36.28125" style="24" customWidth="1"/>
    <col min="9" max="9" width="10.421875" style="24" bestFit="1" customWidth="1"/>
    <col min="10" max="10" width="9.28125" style="24" bestFit="1" customWidth="1"/>
    <col min="11" max="12" width="10.421875" style="24" bestFit="1" customWidth="1"/>
    <col min="13" max="13" width="10.8515625" style="24" customWidth="1"/>
    <col min="14" max="16384" width="9.140625" style="24" customWidth="1"/>
  </cols>
  <sheetData>
    <row r="1" spans="1:14" ht="12.75">
      <c r="A1" s="383" t="s">
        <v>905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3" spans="1:14" ht="12.75">
      <c r="A3" s="384" t="s">
        <v>316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</row>
    <row r="5" spans="8:14" ht="12.75">
      <c r="H5" s="385" t="s">
        <v>723</v>
      </c>
      <c r="I5" s="385"/>
      <c r="J5" s="385"/>
      <c r="K5" s="385"/>
      <c r="L5" s="385"/>
      <c r="M5" s="385"/>
      <c r="N5" s="385"/>
    </row>
    <row r="6" spans="1:14" s="314" customFormat="1" ht="12.75">
      <c r="A6" s="303" t="s">
        <v>751</v>
      </c>
      <c r="B6" s="303" t="s">
        <v>752</v>
      </c>
      <c r="C6" s="303" t="s">
        <v>753</v>
      </c>
      <c r="D6" s="303" t="s">
        <v>754</v>
      </c>
      <c r="E6" s="303" t="s">
        <v>755</v>
      </c>
      <c r="F6" s="303" t="s">
        <v>756</v>
      </c>
      <c r="G6" s="303" t="s">
        <v>757</v>
      </c>
      <c r="H6" s="303" t="s">
        <v>751</v>
      </c>
      <c r="I6" s="303" t="s">
        <v>752</v>
      </c>
      <c r="J6" s="303" t="s">
        <v>753</v>
      </c>
      <c r="K6" s="303" t="s">
        <v>754</v>
      </c>
      <c r="L6" s="303" t="s">
        <v>755</v>
      </c>
      <c r="M6" s="303" t="s">
        <v>756</v>
      </c>
      <c r="N6" s="303" t="s">
        <v>757</v>
      </c>
    </row>
    <row r="7" spans="1:14" ht="25.5">
      <c r="A7" s="32" t="s">
        <v>303</v>
      </c>
      <c r="B7" s="121" t="s">
        <v>154</v>
      </c>
      <c r="C7" s="32" t="s">
        <v>304</v>
      </c>
      <c r="D7" s="32" t="s">
        <v>737</v>
      </c>
      <c r="E7" s="32" t="s">
        <v>738</v>
      </c>
      <c r="F7" s="32" t="s">
        <v>661</v>
      </c>
      <c r="G7" s="32" t="s">
        <v>739</v>
      </c>
      <c r="H7" s="32" t="s">
        <v>305</v>
      </c>
      <c r="I7" s="32" t="s">
        <v>154</v>
      </c>
      <c r="J7" s="32" t="s">
        <v>304</v>
      </c>
      <c r="K7" s="32" t="s">
        <v>737</v>
      </c>
      <c r="L7" s="32" t="s">
        <v>738</v>
      </c>
      <c r="M7" s="32" t="s">
        <v>661</v>
      </c>
      <c r="N7" s="32" t="s">
        <v>739</v>
      </c>
    </row>
    <row r="8" spans="1:14" ht="12.75">
      <c r="A8" s="304" t="s">
        <v>526</v>
      </c>
      <c r="B8" s="305">
        <v>620612</v>
      </c>
      <c r="C8" s="29">
        <v>0</v>
      </c>
      <c r="D8" s="305">
        <v>620612</v>
      </c>
      <c r="E8" s="29">
        <v>0</v>
      </c>
      <c r="F8" s="305">
        <f>SUM(C8:E8)</f>
        <v>620612</v>
      </c>
      <c r="G8" s="280" t="s">
        <v>764</v>
      </c>
      <c r="H8" s="24" t="s">
        <v>82</v>
      </c>
      <c r="I8" s="29">
        <v>819766</v>
      </c>
      <c r="J8" s="305">
        <v>71550</v>
      </c>
      <c r="K8" s="29">
        <v>563927</v>
      </c>
      <c r="L8" s="305">
        <v>184289</v>
      </c>
      <c r="M8" s="29">
        <f>SUM(J8:L8)</f>
        <v>819766</v>
      </c>
      <c r="N8" s="308" t="s">
        <v>83</v>
      </c>
    </row>
    <row r="9" spans="1:14" ht="12.75">
      <c r="A9" s="306" t="s">
        <v>306</v>
      </c>
      <c r="B9" s="305">
        <v>0</v>
      </c>
      <c r="C9" s="307">
        <v>0</v>
      </c>
      <c r="D9" s="305">
        <v>0</v>
      </c>
      <c r="E9" s="307">
        <v>0</v>
      </c>
      <c r="F9" s="305">
        <f aca="true" t="shared" si="0" ref="F9:F15">SUM(C9:E9)</f>
        <v>0</v>
      </c>
      <c r="G9" s="308" t="s">
        <v>800</v>
      </c>
      <c r="H9" s="24" t="s">
        <v>307</v>
      </c>
      <c r="I9" s="307">
        <v>174555</v>
      </c>
      <c r="J9" s="305">
        <v>14802</v>
      </c>
      <c r="K9" s="307">
        <v>118191</v>
      </c>
      <c r="L9" s="305">
        <v>41562</v>
      </c>
      <c r="M9" s="307">
        <f>SUM(J9:L9)</f>
        <v>174555</v>
      </c>
      <c r="N9" s="308" t="s">
        <v>85</v>
      </c>
    </row>
    <row r="10" spans="1:14" ht="12.75">
      <c r="A10" s="306" t="s">
        <v>308</v>
      </c>
      <c r="B10" s="305">
        <v>360509</v>
      </c>
      <c r="C10" s="307">
        <v>0</v>
      </c>
      <c r="D10" s="305">
        <v>78112</v>
      </c>
      <c r="E10" s="307">
        <v>282397</v>
      </c>
      <c r="F10" s="305">
        <f t="shared" si="0"/>
        <v>360509</v>
      </c>
      <c r="G10" s="308" t="s">
        <v>803</v>
      </c>
      <c r="H10" s="24" t="s">
        <v>309</v>
      </c>
      <c r="I10" s="307">
        <v>5000</v>
      </c>
      <c r="J10" s="305">
        <v>0</v>
      </c>
      <c r="K10" s="307">
        <v>5000</v>
      </c>
      <c r="L10" s="305">
        <v>0</v>
      </c>
      <c r="M10" s="307">
        <f aca="true" t="shared" si="1" ref="M10:M18">SUM(J10:L10)</f>
        <v>5000</v>
      </c>
      <c r="N10" s="308" t="s">
        <v>89</v>
      </c>
    </row>
    <row r="11" spans="1:14" ht="12.75">
      <c r="A11" s="306" t="s">
        <v>816</v>
      </c>
      <c r="B11" s="305">
        <v>686000</v>
      </c>
      <c r="C11" s="307">
        <v>0</v>
      </c>
      <c r="D11" s="305">
        <v>686000</v>
      </c>
      <c r="E11" s="307">
        <v>0</v>
      </c>
      <c r="F11" s="305">
        <f t="shared" si="0"/>
        <v>686000</v>
      </c>
      <c r="G11" s="308" t="s">
        <v>817</v>
      </c>
      <c r="H11" s="24" t="s">
        <v>310</v>
      </c>
      <c r="I11" s="307">
        <v>881516</v>
      </c>
      <c r="J11" s="305">
        <v>0</v>
      </c>
      <c r="K11" s="307">
        <v>398203</v>
      </c>
      <c r="L11" s="305">
        <v>483313</v>
      </c>
      <c r="M11" s="307">
        <f t="shared" si="1"/>
        <v>881516</v>
      </c>
      <c r="N11" s="308" t="s">
        <v>87</v>
      </c>
    </row>
    <row r="12" spans="1:14" ht="12.75">
      <c r="A12" s="306" t="s">
        <v>827</v>
      </c>
      <c r="B12" s="305">
        <v>42000</v>
      </c>
      <c r="C12" s="307">
        <v>0</v>
      </c>
      <c r="D12" s="305">
        <v>42000</v>
      </c>
      <c r="E12" s="307">
        <v>0</v>
      </c>
      <c r="F12" s="305">
        <f t="shared" si="0"/>
        <v>42000</v>
      </c>
      <c r="G12" s="308" t="s">
        <v>828</v>
      </c>
      <c r="H12" s="24" t="s">
        <v>94</v>
      </c>
      <c r="I12" s="307">
        <v>28736</v>
      </c>
      <c r="J12" s="305">
        <v>0</v>
      </c>
      <c r="K12" s="307">
        <v>28736</v>
      </c>
      <c r="L12" s="305">
        <v>0</v>
      </c>
      <c r="M12" s="307">
        <f t="shared" si="1"/>
        <v>28736</v>
      </c>
      <c r="N12" s="308" t="s">
        <v>95</v>
      </c>
    </row>
    <row r="13" spans="1:14" ht="12.75">
      <c r="A13" s="306" t="s">
        <v>834</v>
      </c>
      <c r="B13" s="305">
        <v>5150</v>
      </c>
      <c r="C13" s="307">
        <v>0</v>
      </c>
      <c r="D13" s="305">
        <v>5150</v>
      </c>
      <c r="E13" s="307"/>
      <c r="F13" s="305">
        <f t="shared" si="0"/>
        <v>5150</v>
      </c>
      <c r="G13" s="308" t="s">
        <v>817</v>
      </c>
      <c r="H13" s="24" t="s">
        <v>131</v>
      </c>
      <c r="I13" s="307">
        <v>0</v>
      </c>
      <c r="J13" s="305">
        <v>0</v>
      </c>
      <c r="K13" s="307">
        <v>0</v>
      </c>
      <c r="L13" s="305">
        <v>0</v>
      </c>
      <c r="M13" s="307">
        <f t="shared" si="1"/>
        <v>0</v>
      </c>
      <c r="N13" s="308" t="s">
        <v>132</v>
      </c>
    </row>
    <row r="14" spans="1:14" ht="12.75">
      <c r="A14" s="306" t="s">
        <v>845</v>
      </c>
      <c r="B14" s="305">
        <v>307695</v>
      </c>
      <c r="C14" s="307">
        <v>0</v>
      </c>
      <c r="D14" s="305">
        <v>166051</v>
      </c>
      <c r="E14" s="307">
        <v>141644</v>
      </c>
      <c r="F14" s="305">
        <f t="shared" si="0"/>
        <v>307695</v>
      </c>
      <c r="G14" s="308" t="s">
        <v>846</v>
      </c>
      <c r="H14" s="24" t="s">
        <v>311</v>
      </c>
      <c r="I14" s="307">
        <v>0</v>
      </c>
      <c r="J14" s="305">
        <v>0</v>
      </c>
      <c r="K14" s="307">
        <v>0</v>
      </c>
      <c r="L14" s="305">
        <v>0</v>
      </c>
      <c r="M14" s="307">
        <f t="shared" si="1"/>
        <v>0</v>
      </c>
      <c r="N14" s="308" t="s">
        <v>135</v>
      </c>
    </row>
    <row r="15" spans="1:14" ht="12.75">
      <c r="A15" s="306" t="s">
        <v>312</v>
      </c>
      <c r="B15" s="305">
        <v>0</v>
      </c>
      <c r="C15" s="307">
        <v>0</v>
      </c>
      <c r="D15" s="305"/>
      <c r="E15" s="307"/>
      <c r="F15" s="305">
        <f t="shared" si="0"/>
        <v>0</v>
      </c>
      <c r="G15" s="308" t="s">
        <v>862</v>
      </c>
      <c r="H15" s="24" t="s">
        <v>313</v>
      </c>
      <c r="I15" s="307">
        <v>227864</v>
      </c>
      <c r="J15" s="305">
        <v>0</v>
      </c>
      <c r="K15" s="307">
        <v>227864</v>
      </c>
      <c r="L15" s="305">
        <v>0</v>
      </c>
      <c r="M15" s="307">
        <f t="shared" si="1"/>
        <v>227864</v>
      </c>
      <c r="N15" s="308" t="s">
        <v>138</v>
      </c>
    </row>
    <row r="16" spans="1:14" ht="12.75">
      <c r="A16" s="306"/>
      <c r="B16" s="305"/>
      <c r="C16" s="307"/>
      <c r="D16" s="305"/>
      <c r="E16" s="307"/>
      <c r="F16" s="305"/>
      <c r="G16" s="308"/>
      <c r="H16" s="24" t="s">
        <v>314</v>
      </c>
      <c r="I16" s="307">
        <v>0</v>
      </c>
      <c r="J16" s="305">
        <v>0</v>
      </c>
      <c r="K16" s="307">
        <v>0</v>
      </c>
      <c r="L16" s="305">
        <v>0</v>
      </c>
      <c r="M16" s="307">
        <f t="shared" si="1"/>
        <v>0</v>
      </c>
      <c r="N16" s="308" t="s">
        <v>141</v>
      </c>
    </row>
    <row r="17" spans="1:14" ht="12.75">
      <c r="A17" s="306"/>
      <c r="B17" s="305"/>
      <c r="C17" s="307"/>
      <c r="D17" s="305"/>
      <c r="E17" s="307"/>
      <c r="F17" s="305"/>
      <c r="G17" s="308"/>
      <c r="H17" s="24" t="s">
        <v>536</v>
      </c>
      <c r="I17" s="307">
        <v>328340</v>
      </c>
      <c r="J17" s="305">
        <v>0</v>
      </c>
      <c r="K17" s="307">
        <v>126100</v>
      </c>
      <c r="L17" s="305">
        <v>202240</v>
      </c>
      <c r="M17" s="307">
        <f t="shared" si="1"/>
        <v>328340</v>
      </c>
      <c r="N17" s="308" t="s">
        <v>144</v>
      </c>
    </row>
    <row r="18" spans="1:14" ht="12.75">
      <c r="A18" s="306"/>
      <c r="B18" s="305"/>
      <c r="C18" s="307"/>
      <c r="D18" s="305"/>
      <c r="E18" s="307"/>
      <c r="F18" s="305"/>
      <c r="G18" s="308"/>
      <c r="H18" s="24" t="s">
        <v>537</v>
      </c>
      <c r="I18" s="307">
        <v>96296</v>
      </c>
      <c r="J18" s="305">
        <v>0</v>
      </c>
      <c r="K18" s="307">
        <v>96296</v>
      </c>
      <c r="L18" s="305">
        <v>0</v>
      </c>
      <c r="M18" s="307">
        <f t="shared" si="1"/>
        <v>96296</v>
      </c>
      <c r="N18" s="308" t="s">
        <v>147</v>
      </c>
    </row>
    <row r="19" spans="1:14" ht="12.75">
      <c r="A19" s="306"/>
      <c r="B19" s="305"/>
      <c r="C19" s="307"/>
      <c r="D19" s="305"/>
      <c r="E19" s="307"/>
      <c r="F19" s="305"/>
      <c r="G19" s="308"/>
      <c r="I19" s="307"/>
      <c r="J19" s="305"/>
      <c r="K19" s="307"/>
      <c r="L19" s="305"/>
      <c r="M19" s="307"/>
      <c r="N19" s="308"/>
    </row>
    <row r="20" spans="1:14" s="2" customFormat="1" ht="12.75">
      <c r="A20" s="3" t="s">
        <v>303</v>
      </c>
      <c r="B20" s="309">
        <f>SUM(B8:B18)</f>
        <v>2021966</v>
      </c>
      <c r="C20" s="4">
        <f>SUM(C8:C18)</f>
        <v>0</v>
      </c>
      <c r="D20" s="309">
        <f>SUM(D8:D18)</f>
        <v>1597925</v>
      </c>
      <c r="E20" s="4">
        <f>SUM(E8:E18)</f>
        <v>424041</v>
      </c>
      <c r="F20" s="309">
        <f>SUM(F8:F18)</f>
        <v>2021966</v>
      </c>
      <c r="G20" s="310"/>
      <c r="H20" s="315" t="s">
        <v>305</v>
      </c>
      <c r="I20" s="4">
        <f>SUM(I8:I18)</f>
        <v>2562073</v>
      </c>
      <c r="J20" s="309">
        <f>SUM(J8:J18)</f>
        <v>86352</v>
      </c>
      <c r="K20" s="4">
        <f>SUM(K8:K18)</f>
        <v>1564317</v>
      </c>
      <c r="L20" s="309">
        <f>SUM(L8:L18)</f>
        <v>911404</v>
      </c>
      <c r="M20" s="4">
        <f>SUM(M8:M18)</f>
        <v>2562073</v>
      </c>
      <c r="N20" s="310"/>
    </row>
    <row r="21" spans="1:14" ht="12.75">
      <c r="A21" s="306"/>
      <c r="B21" s="305"/>
      <c r="C21" s="307"/>
      <c r="D21" s="305"/>
      <c r="E21" s="307"/>
      <c r="F21" s="305"/>
      <c r="G21" s="308"/>
      <c r="I21" s="307"/>
      <c r="J21" s="305"/>
      <c r="K21" s="307"/>
      <c r="L21" s="305"/>
      <c r="M21" s="307"/>
      <c r="N21" s="308"/>
    </row>
    <row r="22" spans="1:14" ht="12.75">
      <c r="A22" s="311" t="s">
        <v>853</v>
      </c>
      <c r="B22" s="305"/>
      <c r="C22" s="307"/>
      <c r="D22" s="305"/>
      <c r="E22" s="307"/>
      <c r="F22" s="305"/>
      <c r="G22" s="308"/>
      <c r="H22" s="316" t="s">
        <v>155</v>
      </c>
      <c r="I22" s="307"/>
      <c r="J22" s="305"/>
      <c r="K22" s="307"/>
      <c r="L22" s="305"/>
      <c r="M22" s="307"/>
      <c r="N22" s="308"/>
    </row>
    <row r="23" spans="1:14" ht="12.75">
      <c r="A23" s="306" t="s">
        <v>538</v>
      </c>
      <c r="B23" s="305">
        <v>0</v>
      </c>
      <c r="C23" s="307">
        <v>0</v>
      </c>
      <c r="D23" s="305">
        <v>0</v>
      </c>
      <c r="E23" s="307">
        <v>0</v>
      </c>
      <c r="F23" s="305">
        <f>SUM(C23:E23)</f>
        <v>0</v>
      </c>
      <c r="G23" s="308" t="s">
        <v>809</v>
      </c>
      <c r="I23" s="307"/>
      <c r="J23" s="305"/>
      <c r="K23" s="307"/>
      <c r="L23" s="305"/>
      <c r="M23" s="307"/>
      <c r="N23" s="308"/>
    </row>
    <row r="24" spans="1:14" ht="12.75">
      <c r="A24" s="306" t="s">
        <v>539</v>
      </c>
      <c r="B24" s="305">
        <v>0</v>
      </c>
      <c r="C24" s="307">
        <v>0</v>
      </c>
      <c r="D24" s="305">
        <v>0</v>
      </c>
      <c r="E24" s="307">
        <v>0</v>
      </c>
      <c r="F24" s="305">
        <f aca="true" t="shared" si="2" ref="F24:F30">SUM(C24:E24)</f>
        <v>0</v>
      </c>
      <c r="G24" s="308" t="s">
        <v>811</v>
      </c>
      <c r="I24" s="307"/>
      <c r="J24" s="305"/>
      <c r="K24" s="307"/>
      <c r="L24" s="305"/>
      <c r="M24" s="307"/>
      <c r="N24" s="308"/>
    </row>
    <row r="25" spans="1:14" ht="12.75">
      <c r="A25" s="306" t="s">
        <v>540</v>
      </c>
      <c r="B25" s="305">
        <v>411648</v>
      </c>
      <c r="C25" s="307">
        <v>0</v>
      </c>
      <c r="D25" s="305">
        <v>0</v>
      </c>
      <c r="E25" s="307">
        <v>411648</v>
      </c>
      <c r="F25" s="305">
        <f t="shared" si="2"/>
        <v>411648</v>
      </c>
      <c r="G25" s="308" t="s">
        <v>813</v>
      </c>
      <c r="H25" s="24" t="s">
        <v>541</v>
      </c>
      <c r="I25" s="307">
        <v>638561</v>
      </c>
      <c r="J25" s="305">
        <v>0</v>
      </c>
      <c r="K25" s="307">
        <v>638561</v>
      </c>
      <c r="L25" s="305">
        <v>0</v>
      </c>
      <c r="M25" s="307">
        <f>SUM(J25:L25)</f>
        <v>638561</v>
      </c>
      <c r="N25" s="308" t="s">
        <v>147</v>
      </c>
    </row>
    <row r="26" spans="1:14" ht="12.75">
      <c r="A26" s="306" t="s">
        <v>525</v>
      </c>
      <c r="B26" s="305">
        <v>26000</v>
      </c>
      <c r="C26" s="307">
        <v>0</v>
      </c>
      <c r="D26" s="305">
        <v>26000</v>
      </c>
      <c r="E26" s="307">
        <v>0</v>
      </c>
      <c r="F26" s="305">
        <f t="shared" si="2"/>
        <v>26000</v>
      </c>
      <c r="G26" s="308" t="s">
        <v>817</v>
      </c>
      <c r="H26" s="24" t="s">
        <v>157</v>
      </c>
      <c r="I26" s="307">
        <v>514497</v>
      </c>
      <c r="J26" s="305">
        <v>0</v>
      </c>
      <c r="K26" s="307">
        <v>26898</v>
      </c>
      <c r="L26" s="305">
        <v>487599</v>
      </c>
      <c r="M26" s="307">
        <f>SUM(J26:L26)</f>
        <v>514497</v>
      </c>
      <c r="N26" s="308" t="s">
        <v>158</v>
      </c>
    </row>
    <row r="27" spans="1:14" ht="12.75">
      <c r="A27" s="306" t="s">
        <v>542</v>
      </c>
      <c r="B27" s="305">
        <v>12000</v>
      </c>
      <c r="C27" s="307">
        <v>0</v>
      </c>
      <c r="D27" s="305">
        <v>0</v>
      </c>
      <c r="E27" s="307">
        <v>12000</v>
      </c>
      <c r="F27" s="305">
        <f t="shared" si="2"/>
        <v>12000</v>
      </c>
      <c r="G27" s="308" t="s">
        <v>850</v>
      </c>
      <c r="H27" s="24" t="s">
        <v>167</v>
      </c>
      <c r="I27" s="307">
        <v>671438</v>
      </c>
      <c r="J27" s="305">
        <v>0</v>
      </c>
      <c r="K27" s="307">
        <v>17720</v>
      </c>
      <c r="L27" s="305">
        <v>653718</v>
      </c>
      <c r="M27" s="307">
        <f>SUM(J27:L27)</f>
        <v>671438</v>
      </c>
      <c r="N27" s="308" t="s">
        <v>168</v>
      </c>
    </row>
    <row r="28" spans="1:14" ht="12.75">
      <c r="A28" s="306" t="s">
        <v>853</v>
      </c>
      <c r="B28" s="305">
        <v>200247</v>
      </c>
      <c r="C28" s="307">
        <v>0</v>
      </c>
      <c r="D28" s="305">
        <v>0</v>
      </c>
      <c r="E28" s="307">
        <v>200247</v>
      </c>
      <c r="F28" s="305">
        <f t="shared" si="2"/>
        <v>200247</v>
      </c>
      <c r="G28" s="308" t="s">
        <v>854</v>
      </c>
      <c r="H28" s="24" t="s">
        <v>172</v>
      </c>
      <c r="I28" s="307">
        <v>3000</v>
      </c>
      <c r="J28" s="305">
        <v>0</v>
      </c>
      <c r="K28" s="307">
        <v>0</v>
      </c>
      <c r="L28" s="305">
        <v>3000</v>
      </c>
      <c r="M28" s="307">
        <f>SUM(J28:L28)</f>
        <v>3000</v>
      </c>
      <c r="N28" s="308" t="s">
        <v>182</v>
      </c>
    </row>
    <row r="29" spans="1:14" ht="12.75">
      <c r="A29" s="306" t="s">
        <v>543</v>
      </c>
      <c r="B29" s="305">
        <v>900</v>
      </c>
      <c r="C29" s="307">
        <v>0</v>
      </c>
      <c r="D29" s="305">
        <v>0</v>
      </c>
      <c r="E29" s="307">
        <v>900</v>
      </c>
      <c r="F29" s="305">
        <f t="shared" si="2"/>
        <v>900</v>
      </c>
      <c r="G29" s="308" t="s">
        <v>871</v>
      </c>
      <c r="I29" s="307"/>
      <c r="J29" s="305"/>
      <c r="K29" s="307"/>
      <c r="L29" s="305"/>
      <c r="M29" s="307"/>
      <c r="N29" s="308"/>
    </row>
    <row r="30" spans="1:14" ht="12.75">
      <c r="A30" s="306" t="s">
        <v>544</v>
      </c>
      <c r="B30" s="305">
        <v>190</v>
      </c>
      <c r="C30" s="307">
        <v>0</v>
      </c>
      <c r="D30" s="305">
        <v>0</v>
      </c>
      <c r="E30" s="307">
        <v>190</v>
      </c>
      <c r="F30" s="305">
        <f t="shared" si="2"/>
        <v>190</v>
      </c>
      <c r="G30" s="308" t="s">
        <v>875</v>
      </c>
      <c r="I30" s="307"/>
      <c r="J30" s="305"/>
      <c r="K30" s="307"/>
      <c r="L30" s="305"/>
      <c r="M30" s="307"/>
      <c r="N30" s="308"/>
    </row>
    <row r="31" spans="1:14" ht="12.75">
      <c r="A31" s="306"/>
      <c r="B31" s="305"/>
      <c r="C31" s="307"/>
      <c r="D31" s="305"/>
      <c r="E31" s="307"/>
      <c r="F31" s="305"/>
      <c r="G31" s="308"/>
      <c r="I31" s="307"/>
      <c r="J31" s="305"/>
      <c r="K31" s="307"/>
      <c r="L31" s="305"/>
      <c r="M31" s="307"/>
      <c r="N31" s="308"/>
    </row>
    <row r="32" spans="1:14" s="2" customFormat="1" ht="12.75">
      <c r="A32" s="3" t="s">
        <v>545</v>
      </c>
      <c r="B32" s="309">
        <f>SUM(B23:B31)</f>
        <v>650985</v>
      </c>
      <c r="C32" s="4">
        <f>SUM(C23:C31)</f>
        <v>0</v>
      </c>
      <c r="D32" s="309">
        <f>SUM(D23:D31)</f>
        <v>26000</v>
      </c>
      <c r="E32" s="4">
        <f>SUM(E23:E31)</f>
        <v>624985</v>
      </c>
      <c r="F32" s="309">
        <f>SUM(F23:F31)</f>
        <v>650985</v>
      </c>
      <c r="G32" s="310"/>
      <c r="H32" s="315" t="s">
        <v>546</v>
      </c>
      <c r="I32" s="4">
        <f>SUM(I25:I31)</f>
        <v>1827496</v>
      </c>
      <c r="J32" s="309">
        <f>SUM(J25:J31)</f>
        <v>0</v>
      </c>
      <c r="K32" s="4">
        <f>SUM(K25:K31)</f>
        <v>683179</v>
      </c>
      <c r="L32" s="309">
        <f>SUM(L25:L31)</f>
        <v>1144317</v>
      </c>
      <c r="M32" s="4">
        <f>SUM(M25:M31)</f>
        <v>1827496</v>
      </c>
      <c r="N32" s="310"/>
    </row>
    <row r="33" spans="1:14" s="2" customFormat="1" ht="12.75">
      <c r="A33" s="3" t="s">
        <v>547</v>
      </c>
      <c r="B33" s="309">
        <f>SUM(B20+B32)</f>
        <v>2672951</v>
      </c>
      <c r="C33" s="4">
        <f>SUM(C20+C32)</f>
        <v>0</v>
      </c>
      <c r="D33" s="309">
        <f>SUM(D20+D32)</f>
        <v>1623925</v>
      </c>
      <c r="E33" s="4">
        <f>SUM(E20+E32)</f>
        <v>1049026</v>
      </c>
      <c r="F33" s="309">
        <f>SUM(F20+F32)</f>
        <v>2672951</v>
      </c>
      <c r="G33" s="310"/>
      <c r="H33" s="315" t="s">
        <v>548</v>
      </c>
      <c r="I33" s="4">
        <f>SUM(I20+I32)</f>
        <v>4389569</v>
      </c>
      <c r="J33" s="309">
        <f>SUM(J20+J32)</f>
        <v>86352</v>
      </c>
      <c r="K33" s="4">
        <f>SUM(K20+K32)</f>
        <v>2247496</v>
      </c>
      <c r="L33" s="309">
        <f>SUM(L20+L32)</f>
        <v>2055721</v>
      </c>
      <c r="M33" s="4">
        <f>SUM(M20+M32)</f>
        <v>4389569</v>
      </c>
      <c r="N33" s="310"/>
    </row>
    <row r="34" spans="1:14" ht="12.75">
      <c r="A34" s="306"/>
      <c r="B34" s="305"/>
      <c r="C34" s="307"/>
      <c r="D34" s="305"/>
      <c r="E34" s="307"/>
      <c r="F34" s="305"/>
      <c r="G34" s="308"/>
      <c r="I34" s="307"/>
      <c r="J34" s="305"/>
      <c r="K34" s="307"/>
      <c r="L34" s="305"/>
      <c r="M34" s="307"/>
      <c r="N34" s="308"/>
    </row>
    <row r="35" spans="1:14" ht="12.75">
      <c r="A35" s="311" t="s">
        <v>8</v>
      </c>
      <c r="B35" s="305"/>
      <c r="C35" s="307"/>
      <c r="D35" s="305"/>
      <c r="E35" s="307"/>
      <c r="F35" s="305"/>
      <c r="G35" s="308"/>
      <c r="H35" s="316" t="s">
        <v>549</v>
      </c>
      <c r="I35" s="307"/>
      <c r="J35" s="305"/>
      <c r="K35" s="307"/>
      <c r="L35" s="305"/>
      <c r="M35" s="307"/>
      <c r="N35" s="308"/>
    </row>
    <row r="36" spans="1:14" ht="12.75">
      <c r="A36" s="311" t="s">
        <v>845</v>
      </c>
      <c r="B36" s="305"/>
      <c r="C36" s="307"/>
      <c r="D36" s="305"/>
      <c r="E36" s="307"/>
      <c r="F36" s="305"/>
      <c r="G36" s="308"/>
      <c r="I36" s="307"/>
      <c r="J36" s="305"/>
      <c r="K36" s="307"/>
      <c r="L36" s="305"/>
      <c r="M36" s="307"/>
      <c r="N36" s="308"/>
    </row>
    <row r="37" spans="1:14" ht="12.75">
      <c r="A37" s="306" t="s">
        <v>19</v>
      </c>
      <c r="B37" s="305">
        <v>247563</v>
      </c>
      <c r="C37" s="307">
        <v>0</v>
      </c>
      <c r="D37" s="305">
        <v>229528</v>
      </c>
      <c r="E37" s="307">
        <v>18035</v>
      </c>
      <c r="F37" s="305">
        <f>SUM(C37:E37)</f>
        <v>247563</v>
      </c>
      <c r="G37" s="308" t="s">
        <v>20</v>
      </c>
      <c r="I37" s="307"/>
      <c r="J37" s="305"/>
      <c r="K37" s="307"/>
      <c r="L37" s="305"/>
      <c r="M37" s="307"/>
      <c r="N37" s="308"/>
    </row>
    <row r="38" spans="1:14" s="2" customFormat="1" ht="12.75">
      <c r="A38" s="3" t="s">
        <v>550</v>
      </c>
      <c r="B38" s="309">
        <f>SUM(B37)</f>
        <v>247563</v>
      </c>
      <c r="C38" s="4">
        <f>SUM(C37)</f>
        <v>0</v>
      </c>
      <c r="D38" s="309">
        <f>SUM(D37)</f>
        <v>229528</v>
      </c>
      <c r="E38" s="4">
        <f>SUM(E37)</f>
        <v>18035</v>
      </c>
      <c r="F38" s="309">
        <f>SUM(F37)</f>
        <v>247563</v>
      </c>
      <c r="G38" s="310"/>
      <c r="H38" s="315" t="s">
        <v>551</v>
      </c>
      <c r="I38" s="4">
        <f>SUM(I37)</f>
        <v>0</v>
      </c>
      <c r="J38" s="309">
        <f>SUM(J37)</f>
        <v>0</v>
      </c>
      <c r="K38" s="4">
        <f>SUM(K37)</f>
        <v>0</v>
      </c>
      <c r="L38" s="309">
        <f>SUM(L37)</f>
        <v>0</v>
      </c>
      <c r="M38" s="4">
        <f>SUM(M37)</f>
        <v>0</v>
      </c>
      <c r="N38" s="310"/>
    </row>
    <row r="39" spans="1:14" ht="12.75">
      <c r="A39" s="306"/>
      <c r="B39" s="305"/>
      <c r="C39" s="307"/>
      <c r="D39" s="305"/>
      <c r="E39" s="307"/>
      <c r="F39" s="305"/>
      <c r="G39" s="308"/>
      <c r="I39" s="307"/>
      <c r="J39" s="305"/>
      <c r="K39" s="307"/>
      <c r="L39" s="305"/>
      <c r="M39" s="307"/>
      <c r="N39" s="308"/>
    </row>
    <row r="40" spans="1:14" ht="12.75">
      <c r="A40" s="311" t="s">
        <v>853</v>
      </c>
      <c r="B40" s="305"/>
      <c r="C40" s="307"/>
      <c r="D40" s="305"/>
      <c r="E40" s="307"/>
      <c r="F40" s="305"/>
      <c r="G40" s="308"/>
      <c r="I40" s="307"/>
      <c r="J40" s="305"/>
      <c r="K40" s="307"/>
      <c r="L40" s="305"/>
      <c r="M40" s="307"/>
      <c r="N40" s="308"/>
    </row>
    <row r="41" spans="1:14" ht="12.75">
      <c r="A41" s="306"/>
      <c r="B41" s="305"/>
      <c r="C41" s="307"/>
      <c r="D41" s="305"/>
      <c r="E41" s="307"/>
      <c r="F41" s="305"/>
      <c r="G41" s="308"/>
      <c r="I41" s="307"/>
      <c r="J41" s="305"/>
      <c r="K41" s="307"/>
      <c r="L41" s="305"/>
      <c r="M41" s="307"/>
      <c r="N41" s="308"/>
    </row>
    <row r="42" spans="1:14" ht="12.75">
      <c r="A42" s="306" t="s">
        <v>552</v>
      </c>
      <c r="B42" s="305">
        <v>281273</v>
      </c>
      <c r="C42" s="307">
        <v>0</v>
      </c>
      <c r="D42" s="305">
        <v>281273</v>
      </c>
      <c r="E42" s="307">
        <v>0</v>
      </c>
      <c r="F42" s="305">
        <f>SUM(C42:E42)</f>
        <v>281273</v>
      </c>
      <c r="G42" s="308" t="s">
        <v>553</v>
      </c>
      <c r="H42" s="24" t="s">
        <v>554</v>
      </c>
      <c r="I42" s="307">
        <v>10174</v>
      </c>
      <c r="J42" s="305">
        <v>0</v>
      </c>
      <c r="K42" s="307">
        <v>10174</v>
      </c>
      <c r="L42" s="305">
        <v>0</v>
      </c>
      <c r="M42" s="307">
        <f>SUM(J42:L42)</f>
        <v>10174</v>
      </c>
      <c r="N42" s="308" t="s">
        <v>194</v>
      </c>
    </row>
    <row r="43" spans="1:14" ht="12.75">
      <c r="A43" s="306" t="s">
        <v>19</v>
      </c>
      <c r="B43" s="305">
        <v>1222083</v>
      </c>
      <c r="C43" s="307">
        <v>0</v>
      </c>
      <c r="D43" s="305">
        <v>1222083</v>
      </c>
      <c r="E43" s="307">
        <v>0</v>
      </c>
      <c r="F43" s="305">
        <f>SUM(C43:E43)</f>
        <v>1222083</v>
      </c>
      <c r="G43" s="308" t="s">
        <v>20</v>
      </c>
      <c r="H43" s="24" t="s">
        <v>555</v>
      </c>
      <c r="I43" s="28">
        <v>24127</v>
      </c>
      <c r="J43" s="305">
        <v>0</v>
      </c>
      <c r="K43" s="28">
        <v>24127</v>
      </c>
      <c r="L43" s="305">
        <v>0</v>
      </c>
      <c r="M43" s="307">
        <f>SUM(J43:L43)</f>
        <v>24127</v>
      </c>
      <c r="N43" s="308" t="s">
        <v>194</v>
      </c>
    </row>
    <row r="44" spans="1:14" s="2" customFormat="1" ht="12.75">
      <c r="A44" s="3" t="s">
        <v>556</v>
      </c>
      <c r="B44" s="309">
        <f>SUM(B42:B43)</f>
        <v>1503356</v>
      </c>
      <c r="C44" s="4">
        <f>SUM(C42:C43)</f>
        <v>0</v>
      </c>
      <c r="D44" s="309">
        <f>SUM(D42:D43)</f>
        <v>1503356</v>
      </c>
      <c r="E44" s="4">
        <f>SUM(E42:E43)</f>
        <v>0</v>
      </c>
      <c r="F44" s="309">
        <f>SUM(F42:F43)</f>
        <v>1503356</v>
      </c>
      <c r="G44" s="310"/>
      <c r="H44" s="317" t="s">
        <v>557</v>
      </c>
      <c r="I44" s="4">
        <f>SUM(I42:I43)</f>
        <v>34301</v>
      </c>
      <c r="J44" s="4">
        <f>SUM(J42:J43)</f>
        <v>0</v>
      </c>
      <c r="K44" s="4">
        <f>SUM(K42:K43)</f>
        <v>34301</v>
      </c>
      <c r="L44" s="4">
        <f>SUM(L42:L43)</f>
        <v>0</v>
      </c>
      <c r="M44" s="4">
        <f>SUM(M42:M43)</f>
        <v>34301</v>
      </c>
      <c r="N44" s="310"/>
    </row>
    <row r="45" spans="1:14" s="2" customFormat="1" ht="12.75">
      <c r="A45" s="3" t="s">
        <v>558</v>
      </c>
      <c r="B45" s="309">
        <f>SUM(B38+B44)</f>
        <v>1750919</v>
      </c>
      <c r="C45" s="4">
        <f>SUM(C38+C44)</f>
        <v>0</v>
      </c>
      <c r="D45" s="309">
        <f>SUM(D38+D44)</f>
        <v>1732884</v>
      </c>
      <c r="E45" s="4">
        <f>SUM(E38+E44)</f>
        <v>18035</v>
      </c>
      <c r="F45" s="309">
        <f>SUM(F38+F44)</f>
        <v>1750919</v>
      </c>
      <c r="G45" s="310"/>
      <c r="H45" s="317" t="s">
        <v>559</v>
      </c>
      <c r="I45" s="4">
        <f>SUM(I38+I44)</f>
        <v>34301</v>
      </c>
      <c r="J45" s="4">
        <f>SUM(J38+J44)</f>
        <v>0</v>
      </c>
      <c r="K45" s="4">
        <f>SUM(K42:K43)</f>
        <v>34301</v>
      </c>
      <c r="L45" s="4">
        <f>SUM(L38+L44)</f>
        <v>0</v>
      </c>
      <c r="M45" s="4">
        <f>SUM(M38+M44)</f>
        <v>34301</v>
      </c>
      <c r="N45" s="310"/>
    </row>
    <row r="46" spans="1:14" s="2" customFormat="1" ht="12.75">
      <c r="A46" s="3" t="s">
        <v>560</v>
      </c>
      <c r="B46" s="312">
        <f>SUM(B33+B45)</f>
        <v>4423870</v>
      </c>
      <c r="C46" s="4">
        <f>SUM(C33+C45)</f>
        <v>0</v>
      </c>
      <c r="D46" s="313">
        <f>SUM(D33+D45)</f>
        <v>3356809</v>
      </c>
      <c r="E46" s="4">
        <f>SUM(E33+E45)</f>
        <v>1067061</v>
      </c>
      <c r="F46" s="4">
        <f>SUM(F33+F45)</f>
        <v>4423870</v>
      </c>
      <c r="G46" s="3"/>
      <c r="H46" s="3" t="s">
        <v>561</v>
      </c>
      <c r="I46" s="4">
        <f>SUM(I33+I45)</f>
        <v>4423870</v>
      </c>
      <c r="J46" s="4">
        <f>SUM(J33+J45)</f>
        <v>86352</v>
      </c>
      <c r="K46" s="4">
        <f>K33+K45</f>
        <v>2281797</v>
      </c>
      <c r="L46" s="4">
        <f>L33</f>
        <v>2055721</v>
      </c>
      <c r="M46" s="4">
        <f>SUM(M33+M45)</f>
        <v>4423870</v>
      </c>
      <c r="N46" s="3"/>
    </row>
  </sheetData>
  <sheetProtection/>
  <mergeCells count="3">
    <mergeCell ref="A1:N1"/>
    <mergeCell ref="A3:N3"/>
    <mergeCell ref="H5:N5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view="pageBreakPreview" zoomScale="75" zoomScaleSheetLayoutView="75" zoomScalePageLayoutView="0" workbookViewId="0" topLeftCell="A37">
      <selection activeCell="G3" sqref="G3"/>
    </sheetView>
  </sheetViews>
  <sheetFormatPr defaultColWidth="9.140625" defaultRowHeight="12.75"/>
  <cols>
    <col min="1" max="4" width="9.140625" style="19" customWidth="1"/>
    <col min="5" max="5" width="49.140625" style="19" customWidth="1"/>
    <col min="6" max="6" width="10.421875" style="19" bestFit="1" customWidth="1"/>
    <col min="7" max="7" width="12.140625" style="19" customWidth="1"/>
    <col min="8" max="9" width="10.421875" style="19" bestFit="1" customWidth="1"/>
    <col min="10" max="10" width="11.57421875" style="19" bestFit="1" customWidth="1"/>
    <col min="11" max="11" width="9.140625" style="273" customWidth="1"/>
    <col min="12" max="12" width="9.28125" style="19" bestFit="1" customWidth="1"/>
    <col min="13" max="16384" width="9.140625" style="19" customWidth="1"/>
  </cols>
  <sheetData>
    <row r="1" spans="1:11" s="18" customFormat="1" ht="12.75">
      <c r="A1" s="20"/>
      <c r="B1" s="18" t="s">
        <v>3</v>
      </c>
      <c r="K1" s="150"/>
    </row>
    <row r="2" spans="1:11" s="21" customFormat="1" ht="12.75">
      <c r="A2" s="20"/>
      <c r="B2" s="18"/>
      <c r="C2" s="18"/>
      <c r="D2" s="18"/>
      <c r="E2" s="18"/>
      <c r="F2" s="18"/>
      <c r="G2" s="334" t="s">
        <v>906</v>
      </c>
      <c r="H2" s="334"/>
      <c r="I2" s="334"/>
      <c r="J2" s="334"/>
      <c r="K2" s="334"/>
    </row>
    <row r="3" spans="1:11" s="21" customFormat="1" ht="12.75">
      <c r="A3" s="22"/>
      <c r="K3" s="151"/>
    </row>
    <row r="4" spans="1:11" s="21" customFormat="1" ht="12.75">
      <c r="A4" s="387" t="s">
        <v>317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</row>
    <row r="5" spans="1:11" s="21" customFormat="1" ht="12.75">
      <c r="A5" s="22"/>
      <c r="K5" s="151"/>
    </row>
    <row r="6" spans="1:11" s="21" customFormat="1" ht="12.75">
      <c r="A6" s="22"/>
      <c r="K6" s="151"/>
    </row>
    <row r="7" spans="1:11" ht="12.75">
      <c r="A7" s="22"/>
      <c r="B7" s="21"/>
      <c r="C7" s="21"/>
      <c r="D7" s="21"/>
      <c r="E7" s="21"/>
      <c r="F7" s="21"/>
      <c r="G7" s="21"/>
      <c r="H7" s="21"/>
      <c r="I7" s="388" t="s">
        <v>723</v>
      </c>
      <c r="J7" s="388"/>
      <c r="K7" s="388"/>
    </row>
    <row r="8" spans="1:11" ht="12.75">
      <c r="A8" s="386" t="s">
        <v>751</v>
      </c>
      <c r="B8" s="386"/>
      <c r="C8" s="386"/>
      <c r="D8" s="386"/>
      <c r="E8" s="386"/>
      <c r="F8" s="255" t="s">
        <v>752</v>
      </c>
      <c r="G8" s="255" t="s">
        <v>753</v>
      </c>
      <c r="H8" s="255" t="s">
        <v>754</v>
      </c>
      <c r="I8" s="255" t="s">
        <v>755</v>
      </c>
      <c r="J8" s="255" t="s">
        <v>756</v>
      </c>
      <c r="K8" s="255" t="s">
        <v>757</v>
      </c>
    </row>
    <row r="9" spans="1:11" s="21" customFormat="1" ht="12.75">
      <c r="A9" s="256"/>
      <c r="B9" s="257" t="s">
        <v>562</v>
      </c>
      <c r="K9" s="258"/>
    </row>
    <row r="10" spans="1:11" s="260" customFormat="1" ht="25.5">
      <c r="A10" s="259"/>
      <c r="B10" s="259"/>
      <c r="C10" s="259"/>
      <c r="D10" s="259"/>
      <c r="E10" s="259"/>
      <c r="F10" s="259" t="s">
        <v>660</v>
      </c>
      <c r="G10" s="259" t="s">
        <v>736</v>
      </c>
      <c r="H10" s="259" t="s">
        <v>737</v>
      </c>
      <c r="I10" s="259" t="s">
        <v>738</v>
      </c>
      <c r="J10" s="259" t="s">
        <v>873</v>
      </c>
      <c r="K10" s="259" t="s">
        <v>739</v>
      </c>
    </row>
    <row r="11" spans="1:11" s="21" customFormat="1" ht="12.75">
      <c r="A11" s="22"/>
      <c r="K11" s="151"/>
    </row>
    <row r="12" spans="1:12" s="21" customFormat="1" ht="12.75">
      <c r="A12" s="22" t="s">
        <v>760</v>
      </c>
      <c r="C12" s="21" t="s">
        <v>761</v>
      </c>
      <c r="K12" s="151" t="s">
        <v>762</v>
      </c>
      <c r="L12" s="21" t="e">
        <f>SUM(#REF!)</f>
        <v>#REF!</v>
      </c>
    </row>
    <row r="13" spans="1:12" s="21" customFormat="1" ht="12.75">
      <c r="A13" s="22"/>
      <c r="B13" s="21" t="s">
        <v>758</v>
      </c>
      <c r="C13" s="21" t="s">
        <v>563</v>
      </c>
      <c r="F13" s="261">
        <v>620612</v>
      </c>
      <c r="G13" s="261">
        <v>0</v>
      </c>
      <c r="H13" s="261">
        <v>620612</v>
      </c>
      <c r="I13" s="261">
        <v>0</v>
      </c>
      <c r="J13" s="261">
        <f>SUM(G13:I13)</f>
        <v>620612</v>
      </c>
      <c r="K13" s="151" t="s">
        <v>764</v>
      </c>
      <c r="L13" s="21">
        <f>SUM(G13:I13)</f>
        <v>620612</v>
      </c>
    </row>
    <row r="14" spans="1:12" s="21" customFormat="1" ht="12.75">
      <c r="A14" s="22"/>
      <c r="B14" s="21" t="s">
        <v>798</v>
      </c>
      <c r="C14" s="21" t="s">
        <v>564</v>
      </c>
      <c r="F14" s="261">
        <v>0</v>
      </c>
      <c r="G14" s="261">
        <v>0</v>
      </c>
      <c r="H14" s="261">
        <v>0</v>
      </c>
      <c r="I14" s="261">
        <v>0</v>
      </c>
      <c r="J14" s="261">
        <f>SUM(G14:I14)</f>
        <v>0</v>
      </c>
      <c r="K14" s="151" t="s">
        <v>800</v>
      </c>
      <c r="L14" s="21">
        <f aca="true" t="shared" si="0" ref="L14:L79">SUM(G14:I14)</f>
        <v>0</v>
      </c>
    </row>
    <row r="15" spans="1:12" s="21" customFormat="1" ht="12.75">
      <c r="A15" s="22"/>
      <c r="B15" s="21" t="s">
        <v>801</v>
      </c>
      <c r="C15" s="21" t="s">
        <v>565</v>
      </c>
      <c r="F15" s="261">
        <v>360509</v>
      </c>
      <c r="G15" s="261">
        <v>0</v>
      </c>
      <c r="H15" s="261">
        <v>78112</v>
      </c>
      <c r="I15" s="261">
        <v>282397</v>
      </c>
      <c r="J15" s="261">
        <f>SUM(G15:I15)</f>
        <v>360509</v>
      </c>
      <c r="K15" s="151" t="s">
        <v>803</v>
      </c>
      <c r="L15" s="21">
        <f t="shared" si="0"/>
        <v>360509</v>
      </c>
    </row>
    <row r="16" spans="1:12" s="67" customFormat="1" ht="12.75">
      <c r="A16" s="262" t="s">
        <v>760</v>
      </c>
      <c r="B16" s="262"/>
      <c r="C16" s="262" t="s">
        <v>1</v>
      </c>
      <c r="D16" s="262"/>
      <c r="E16" s="262"/>
      <c r="F16" s="263">
        <f>SUM(F13:F15)</f>
        <v>981121</v>
      </c>
      <c r="G16" s="263">
        <f>SUM(G13:G15)</f>
        <v>0</v>
      </c>
      <c r="H16" s="263">
        <f>SUM(H13:H15)</f>
        <v>698724</v>
      </c>
      <c r="I16" s="263">
        <f>SUM(I13:I15)</f>
        <v>282397</v>
      </c>
      <c r="J16" s="263">
        <f>SUM(J13:J15)</f>
        <v>981121</v>
      </c>
      <c r="K16" s="264" t="s">
        <v>762</v>
      </c>
      <c r="L16" s="67">
        <f t="shared" si="0"/>
        <v>981121</v>
      </c>
    </row>
    <row r="17" spans="1:12" ht="12.75">
      <c r="A17" s="23" t="s">
        <v>805</v>
      </c>
      <c r="C17" s="19" t="s">
        <v>806</v>
      </c>
      <c r="F17" s="265"/>
      <c r="G17" s="265"/>
      <c r="H17" s="265"/>
      <c r="I17" s="265"/>
      <c r="J17" s="265"/>
      <c r="K17" s="266" t="s">
        <v>566</v>
      </c>
      <c r="L17" s="19">
        <f t="shared" si="0"/>
        <v>0</v>
      </c>
    </row>
    <row r="18" spans="1:12" ht="12.75">
      <c r="A18" s="23"/>
      <c r="B18" s="19" t="s">
        <v>758</v>
      </c>
      <c r="D18" s="19" t="s">
        <v>808</v>
      </c>
      <c r="F18" s="265">
        <v>0</v>
      </c>
      <c r="G18" s="265">
        <v>0</v>
      </c>
      <c r="H18" s="265">
        <v>0</v>
      </c>
      <c r="I18" s="265">
        <v>0</v>
      </c>
      <c r="J18" s="265">
        <f>SUM(G18:I18)</f>
        <v>0</v>
      </c>
      <c r="K18" s="266" t="s">
        <v>809</v>
      </c>
      <c r="L18" s="19">
        <f t="shared" si="0"/>
        <v>0</v>
      </c>
    </row>
    <row r="19" spans="1:12" ht="12.75">
      <c r="A19" s="23"/>
      <c r="B19" s="19" t="s">
        <v>798</v>
      </c>
      <c r="D19" s="19" t="s">
        <v>567</v>
      </c>
      <c r="F19" s="265">
        <v>0</v>
      </c>
      <c r="G19" s="265">
        <v>0</v>
      </c>
      <c r="H19" s="265">
        <v>0</v>
      </c>
      <c r="I19" s="265">
        <v>0</v>
      </c>
      <c r="J19" s="265">
        <f>SUM(G19:I19)</f>
        <v>0</v>
      </c>
      <c r="K19" s="266" t="s">
        <v>811</v>
      </c>
      <c r="L19" s="19">
        <f t="shared" si="0"/>
        <v>0</v>
      </c>
    </row>
    <row r="20" spans="1:12" ht="12.75">
      <c r="A20" s="23"/>
      <c r="B20" s="19" t="s">
        <v>801</v>
      </c>
      <c r="D20" s="19" t="s">
        <v>568</v>
      </c>
      <c r="F20" s="265">
        <v>411648</v>
      </c>
      <c r="G20" s="265">
        <v>0</v>
      </c>
      <c r="H20" s="265">
        <v>0</v>
      </c>
      <c r="I20" s="265">
        <v>411648</v>
      </c>
      <c r="J20" s="265">
        <f>SUM(G20:I20)</f>
        <v>411648</v>
      </c>
      <c r="K20" s="266" t="s">
        <v>813</v>
      </c>
      <c r="L20" s="19">
        <f t="shared" si="0"/>
        <v>411648</v>
      </c>
    </row>
    <row r="21" spans="1:12" s="67" customFormat="1" ht="12.75">
      <c r="A21" s="262" t="s">
        <v>805</v>
      </c>
      <c r="B21" s="262"/>
      <c r="C21" s="262" t="s">
        <v>2</v>
      </c>
      <c r="D21" s="262"/>
      <c r="E21" s="262"/>
      <c r="F21" s="263">
        <f>SUM(F17:F20)</f>
        <v>411648</v>
      </c>
      <c r="G21" s="263">
        <f>SUM(G17:G20)</f>
        <v>0</v>
      </c>
      <c r="H21" s="263">
        <f>SUM(H17:H20)</f>
        <v>0</v>
      </c>
      <c r="I21" s="263">
        <f>SUM(I17:I20)</f>
        <v>411648</v>
      </c>
      <c r="J21" s="263">
        <f>SUM(J17:J20)</f>
        <v>411648</v>
      </c>
      <c r="K21" s="264" t="s">
        <v>807</v>
      </c>
      <c r="L21" s="67">
        <f t="shared" si="0"/>
        <v>411648</v>
      </c>
    </row>
    <row r="22" spans="1:12" ht="12.75">
      <c r="A22" s="23" t="s">
        <v>815</v>
      </c>
      <c r="C22" s="19" t="s">
        <v>816</v>
      </c>
      <c r="F22" s="265"/>
      <c r="G22" s="265"/>
      <c r="H22" s="265"/>
      <c r="I22" s="265"/>
      <c r="J22" s="265"/>
      <c r="K22" s="266" t="s">
        <v>817</v>
      </c>
      <c r="L22" s="19">
        <f t="shared" si="0"/>
        <v>0</v>
      </c>
    </row>
    <row r="23" spans="1:12" ht="12.75">
      <c r="A23" s="23"/>
      <c r="B23" s="19" t="s">
        <v>758</v>
      </c>
      <c r="D23" s="19" t="s">
        <v>818</v>
      </c>
      <c r="F23" s="265">
        <v>130000</v>
      </c>
      <c r="G23" s="265">
        <v>0</v>
      </c>
      <c r="H23" s="265">
        <v>130000</v>
      </c>
      <c r="I23" s="265">
        <v>0</v>
      </c>
      <c r="J23" s="265">
        <f>SUM(G23:I23)</f>
        <v>130000</v>
      </c>
      <c r="K23" s="266" t="s">
        <v>819</v>
      </c>
      <c r="L23" s="19">
        <f t="shared" si="0"/>
        <v>130000</v>
      </c>
    </row>
    <row r="24" spans="1:12" ht="12.75">
      <c r="A24" s="23"/>
      <c r="B24" s="19" t="s">
        <v>798</v>
      </c>
      <c r="D24" s="19" t="s">
        <v>821</v>
      </c>
      <c r="F24" s="265">
        <v>624000</v>
      </c>
      <c r="G24" s="265">
        <v>0</v>
      </c>
      <c r="H24" s="265">
        <v>624000</v>
      </c>
      <c r="I24" s="265">
        <v>0</v>
      </c>
      <c r="J24" s="265">
        <f>SUM(G24:I24)</f>
        <v>624000</v>
      </c>
      <c r="K24" s="266" t="s">
        <v>822</v>
      </c>
      <c r="L24" s="19">
        <f t="shared" si="0"/>
        <v>624000</v>
      </c>
    </row>
    <row r="25" spans="1:12" ht="12.75">
      <c r="A25" s="23"/>
      <c r="B25" s="19" t="s">
        <v>801</v>
      </c>
      <c r="D25" s="19" t="s">
        <v>834</v>
      </c>
      <c r="F25" s="265">
        <v>5150</v>
      </c>
      <c r="G25" s="265">
        <v>0</v>
      </c>
      <c r="H25" s="265">
        <v>5150</v>
      </c>
      <c r="I25" s="265">
        <v>0</v>
      </c>
      <c r="J25" s="265">
        <f>SUM(G25:I25)</f>
        <v>5150</v>
      </c>
      <c r="K25" s="266" t="s">
        <v>835</v>
      </c>
      <c r="L25" s="19">
        <f t="shared" si="0"/>
        <v>5150</v>
      </c>
    </row>
    <row r="26" spans="1:12" s="67" customFormat="1" ht="12.75">
      <c r="A26" s="262" t="s">
        <v>815</v>
      </c>
      <c r="B26" s="262"/>
      <c r="C26" s="262" t="s">
        <v>843</v>
      </c>
      <c r="D26" s="262"/>
      <c r="E26" s="262"/>
      <c r="F26" s="263">
        <f>SUM(F23:F25)</f>
        <v>759150</v>
      </c>
      <c r="G26" s="263">
        <f>SUM(G23:G25)</f>
        <v>0</v>
      </c>
      <c r="H26" s="263">
        <f>SUM(H23:H25)</f>
        <v>759150</v>
      </c>
      <c r="I26" s="263">
        <f>SUM(I23:I25)</f>
        <v>0</v>
      </c>
      <c r="J26" s="263">
        <f>SUM(J23:J25)</f>
        <v>759150</v>
      </c>
      <c r="K26" s="264" t="s">
        <v>817</v>
      </c>
      <c r="L26" s="67">
        <f t="shared" si="0"/>
        <v>759150</v>
      </c>
    </row>
    <row r="27" spans="1:12" ht="12.75">
      <c r="A27" s="23" t="s">
        <v>844</v>
      </c>
      <c r="C27" s="19" t="s">
        <v>845</v>
      </c>
      <c r="F27" s="265"/>
      <c r="G27" s="265"/>
      <c r="H27" s="265"/>
      <c r="I27" s="265"/>
      <c r="J27" s="265"/>
      <c r="K27" s="266" t="s">
        <v>846</v>
      </c>
      <c r="L27" s="19">
        <f t="shared" si="0"/>
        <v>0</v>
      </c>
    </row>
    <row r="28" spans="1:12" ht="12.75">
      <c r="A28" s="23"/>
      <c r="B28" s="19" t="s">
        <v>758</v>
      </c>
      <c r="D28" s="19" t="s">
        <v>847</v>
      </c>
      <c r="F28" s="265">
        <v>190563</v>
      </c>
      <c r="G28" s="265">
        <v>0</v>
      </c>
      <c r="H28" s="265">
        <v>48919</v>
      </c>
      <c r="I28" s="265">
        <v>141644</v>
      </c>
      <c r="J28" s="265">
        <f>SUM(G28:I28)</f>
        <v>190563</v>
      </c>
      <c r="K28" s="266" t="s">
        <v>846</v>
      </c>
      <c r="L28" s="19">
        <f t="shared" si="0"/>
        <v>190563</v>
      </c>
    </row>
    <row r="29" spans="1:12" ht="12.75">
      <c r="A29" s="23"/>
      <c r="B29" s="19" t="s">
        <v>798</v>
      </c>
      <c r="D29" s="19" t="s">
        <v>848</v>
      </c>
      <c r="F29" s="265">
        <v>12000</v>
      </c>
      <c r="G29" s="265">
        <v>0</v>
      </c>
      <c r="H29" s="265">
        <v>0</v>
      </c>
      <c r="I29" s="265">
        <v>12000</v>
      </c>
      <c r="J29" s="265">
        <f>SUM(G29:I29)</f>
        <v>12000</v>
      </c>
      <c r="K29" s="266" t="s">
        <v>846</v>
      </c>
      <c r="L29" s="19">
        <f t="shared" si="0"/>
        <v>12000</v>
      </c>
    </row>
    <row r="30" spans="1:12" ht="12.75">
      <c r="A30" s="23"/>
      <c r="B30" s="19" t="s">
        <v>801</v>
      </c>
      <c r="D30" s="19" t="s">
        <v>849</v>
      </c>
      <c r="F30" s="265">
        <v>117132</v>
      </c>
      <c r="G30" s="265">
        <v>0</v>
      </c>
      <c r="H30" s="265">
        <v>117132</v>
      </c>
      <c r="I30" s="265">
        <v>0</v>
      </c>
      <c r="J30" s="265">
        <f>SUM(G30:I30)</f>
        <v>117132</v>
      </c>
      <c r="K30" s="266" t="s">
        <v>846</v>
      </c>
      <c r="L30" s="19">
        <f t="shared" si="0"/>
        <v>117132</v>
      </c>
    </row>
    <row r="31" spans="1:12" s="67" customFormat="1" ht="12.75">
      <c r="A31" s="262" t="s">
        <v>844</v>
      </c>
      <c r="B31" s="262"/>
      <c r="C31" s="262" t="s">
        <v>851</v>
      </c>
      <c r="D31" s="262"/>
      <c r="E31" s="262"/>
      <c r="F31" s="263">
        <f>SUM(F28:F30)</f>
        <v>319695</v>
      </c>
      <c r="G31" s="263">
        <f>SUM(G28:G30)</f>
        <v>0</v>
      </c>
      <c r="H31" s="263">
        <f>SUM(H28:H30)</f>
        <v>166051</v>
      </c>
      <c r="I31" s="263">
        <f>SUM(I28:I30)</f>
        <v>153644</v>
      </c>
      <c r="J31" s="263">
        <f>SUM(J28:J30)</f>
        <v>319695</v>
      </c>
      <c r="K31" s="264" t="s">
        <v>846</v>
      </c>
      <c r="L31" s="67">
        <f t="shared" si="0"/>
        <v>319695</v>
      </c>
    </row>
    <row r="32" spans="1:12" ht="12.75">
      <c r="A32" s="23" t="s">
        <v>852</v>
      </c>
      <c r="C32" s="19" t="s">
        <v>853</v>
      </c>
      <c r="F32" s="265"/>
      <c r="G32" s="265"/>
      <c r="H32" s="265"/>
      <c r="I32" s="265"/>
      <c r="J32" s="265"/>
      <c r="K32" s="266" t="s">
        <v>854</v>
      </c>
      <c r="L32" s="19">
        <f t="shared" si="0"/>
        <v>0</v>
      </c>
    </row>
    <row r="33" spans="1:12" ht="12.75">
      <c r="A33" s="23"/>
      <c r="B33" s="19" t="s">
        <v>758</v>
      </c>
      <c r="D33" s="19" t="s">
        <v>855</v>
      </c>
      <c r="F33" s="265">
        <v>71577</v>
      </c>
      <c r="G33" s="265">
        <v>0</v>
      </c>
      <c r="H33" s="265">
        <v>0</v>
      </c>
      <c r="I33" s="265">
        <v>71577</v>
      </c>
      <c r="J33" s="265">
        <f>SUM(G33:I33)</f>
        <v>71577</v>
      </c>
      <c r="K33" s="266" t="s">
        <v>856</v>
      </c>
      <c r="L33" s="19">
        <f t="shared" si="0"/>
        <v>71577</v>
      </c>
    </row>
    <row r="34" spans="1:12" ht="12.75">
      <c r="A34" s="23"/>
      <c r="B34" s="19" t="s">
        <v>798</v>
      </c>
      <c r="D34" s="19" t="s">
        <v>857</v>
      </c>
      <c r="F34" s="265">
        <v>128670</v>
      </c>
      <c r="G34" s="265">
        <v>0</v>
      </c>
      <c r="H34" s="265">
        <v>0</v>
      </c>
      <c r="I34" s="265">
        <v>128670</v>
      </c>
      <c r="J34" s="265">
        <f>SUM(G34:I34)</f>
        <v>128670</v>
      </c>
      <c r="K34" s="266" t="s">
        <v>858</v>
      </c>
      <c r="L34" s="19">
        <f t="shared" si="0"/>
        <v>128670</v>
      </c>
    </row>
    <row r="35" spans="1:12" s="67" customFormat="1" ht="12.75">
      <c r="A35" s="262" t="s">
        <v>852</v>
      </c>
      <c r="B35" s="262"/>
      <c r="C35" s="262" t="s">
        <v>859</v>
      </c>
      <c r="D35" s="262"/>
      <c r="E35" s="262"/>
      <c r="F35" s="263">
        <f>SUM(F33:F34)</f>
        <v>200247</v>
      </c>
      <c r="G35" s="263">
        <f>SUM(G33:G34)</f>
        <v>0</v>
      </c>
      <c r="H35" s="263">
        <f>SUM(H33:H34)</f>
        <v>0</v>
      </c>
      <c r="I35" s="263">
        <f>SUM(I33:I34)</f>
        <v>200247</v>
      </c>
      <c r="J35" s="263">
        <f>SUM(J33:J34)</f>
        <v>200247</v>
      </c>
      <c r="K35" s="264" t="s">
        <v>854</v>
      </c>
      <c r="L35" s="67">
        <f t="shared" si="0"/>
        <v>200247</v>
      </c>
    </row>
    <row r="36" spans="1:12" ht="12.75">
      <c r="A36" s="23" t="s">
        <v>860</v>
      </c>
      <c r="C36" s="19" t="s">
        <v>861</v>
      </c>
      <c r="F36" s="265"/>
      <c r="G36" s="265"/>
      <c r="H36" s="265"/>
      <c r="I36" s="265"/>
      <c r="J36" s="265"/>
      <c r="K36" s="266"/>
      <c r="L36" s="19">
        <f t="shared" si="0"/>
        <v>0</v>
      </c>
    </row>
    <row r="37" spans="1:12" ht="12.75">
      <c r="A37" s="23"/>
      <c r="B37" s="19" t="s">
        <v>758</v>
      </c>
      <c r="D37" s="19" t="s">
        <v>861</v>
      </c>
      <c r="F37" s="265">
        <v>0</v>
      </c>
      <c r="G37" s="265">
        <v>0</v>
      </c>
      <c r="H37" s="265">
        <v>0</v>
      </c>
      <c r="I37" s="265">
        <v>0</v>
      </c>
      <c r="J37" s="265">
        <f>SUM(G37:I37)</f>
        <v>0</v>
      </c>
      <c r="K37" s="266" t="s">
        <v>863</v>
      </c>
      <c r="L37" s="19">
        <f t="shared" si="0"/>
        <v>0</v>
      </c>
    </row>
    <row r="38" spans="1:12" ht="12.75">
      <c r="A38" s="23"/>
      <c r="B38" s="19" t="s">
        <v>798</v>
      </c>
      <c r="D38" s="19" t="s">
        <v>864</v>
      </c>
      <c r="F38" s="265">
        <v>0</v>
      </c>
      <c r="G38" s="265">
        <v>0</v>
      </c>
      <c r="H38" s="265">
        <v>0</v>
      </c>
      <c r="I38" s="265">
        <v>0</v>
      </c>
      <c r="J38" s="265">
        <f>SUM(G38:I38)</f>
        <v>0</v>
      </c>
      <c r="K38" s="266" t="s">
        <v>865</v>
      </c>
      <c r="L38" s="19">
        <f t="shared" si="0"/>
        <v>0</v>
      </c>
    </row>
    <row r="39" spans="1:12" s="67" customFormat="1" ht="12.75">
      <c r="A39" s="262" t="s">
        <v>860</v>
      </c>
      <c r="B39" s="262"/>
      <c r="C39" s="262" t="s">
        <v>866</v>
      </c>
      <c r="D39" s="262"/>
      <c r="E39" s="262"/>
      <c r="F39" s="263">
        <f>SUM(F37:F38)</f>
        <v>0</v>
      </c>
      <c r="G39" s="263">
        <f>SUM(G38,G37)</f>
        <v>0</v>
      </c>
      <c r="H39" s="263">
        <f>SUM(H38,H37)</f>
        <v>0</v>
      </c>
      <c r="I39" s="263">
        <f>SUM(I38,I37)</f>
        <v>0</v>
      </c>
      <c r="J39" s="263">
        <f>SUM(J38,J37)</f>
        <v>0</v>
      </c>
      <c r="K39" s="264" t="s">
        <v>865</v>
      </c>
      <c r="L39" s="67">
        <f t="shared" si="0"/>
        <v>0</v>
      </c>
    </row>
    <row r="40" spans="1:12" ht="12.75">
      <c r="A40" s="23" t="s">
        <v>867</v>
      </c>
      <c r="C40" s="19" t="s">
        <v>868</v>
      </c>
      <c r="F40" s="265"/>
      <c r="G40" s="265"/>
      <c r="H40" s="265"/>
      <c r="I40" s="265"/>
      <c r="J40" s="265"/>
      <c r="K40" s="266" t="s">
        <v>871</v>
      </c>
      <c r="L40" s="19">
        <f t="shared" si="0"/>
        <v>0</v>
      </c>
    </row>
    <row r="41" spans="1:12" ht="12.75">
      <c r="A41" s="23"/>
      <c r="B41" s="19" t="s">
        <v>758</v>
      </c>
      <c r="D41" s="19" t="s">
        <v>569</v>
      </c>
      <c r="F41" s="265">
        <v>900</v>
      </c>
      <c r="G41" s="265">
        <v>0</v>
      </c>
      <c r="H41" s="265">
        <v>0</v>
      </c>
      <c r="I41" s="265">
        <v>900</v>
      </c>
      <c r="J41" s="265">
        <f>SUM(G41:I41)</f>
        <v>900</v>
      </c>
      <c r="K41" s="266" t="s">
        <v>871</v>
      </c>
      <c r="L41" s="19">
        <f t="shared" si="0"/>
        <v>900</v>
      </c>
    </row>
    <row r="42" spans="1:12" ht="12.75">
      <c r="A42" s="23"/>
      <c r="B42" s="19" t="s">
        <v>798</v>
      </c>
      <c r="D42" s="19" t="s">
        <v>874</v>
      </c>
      <c r="F42" s="265">
        <v>190</v>
      </c>
      <c r="G42" s="265">
        <v>0</v>
      </c>
      <c r="H42" s="265">
        <v>0</v>
      </c>
      <c r="I42" s="265">
        <v>190</v>
      </c>
      <c r="J42" s="265">
        <f>SUM(G42:I42)</f>
        <v>190</v>
      </c>
      <c r="K42" s="266" t="s">
        <v>875</v>
      </c>
      <c r="L42" s="19">
        <f t="shared" si="0"/>
        <v>190</v>
      </c>
    </row>
    <row r="43" spans="1:12" s="67" customFormat="1" ht="12.75">
      <c r="A43" s="262" t="s">
        <v>867</v>
      </c>
      <c r="B43" s="262"/>
      <c r="C43" s="262" t="s">
        <v>877</v>
      </c>
      <c r="D43" s="262"/>
      <c r="E43" s="262"/>
      <c r="F43" s="263">
        <f>SUM(F41:F42)</f>
        <v>1090</v>
      </c>
      <c r="G43" s="263">
        <f>SUM(G41:G42)</f>
        <v>0</v>
      </c>
      <c r="H43" s="263">
        <f>SUM(H41:H42)</f>
        <v>0</v>
      </c>
      <c r="I43" s="263">
        <f>SUM(I41:I42)</f>
        <v>1090</v>
      </c>
      <c r="J43" s="263">
        <f>SUM(J41:J42)</f>
        <v>1090</v>
      </c>
      <c r="K43" s="264" t="s">
        <v>871</v>
      </c>
      <c r="L43" s="67">
        <f t="shared" si="0"/>
        <v>1090</v>
      </c>
    </row>
    <row r="44" spans="1:12" ht="12.75">
      <c r="A44" s="23" t="s">
        <v>7</v>
      </c>
      <c r="C44" s="19" t="s">
        <v>8</v>
      </c>
      <c r="F44" s="265"/>
      <c r="G44" s="265"/>
      <c r="H44" s="265"/>
      <c r="I44" s="265"/>
      <c r="J44" s="265"/>
      <c r="K44" s="266" t="s">
        <v>9</v>
      </c>
      <c r="L44" s="19">
        <f t="shared" si="0"/>
        <v>0</v>
      </c>
    </row>
    <row r="45" spans="1:12" ht="12.75">
      <c r="A45" s="23"/>
      <c r="B45" s="19" t="s">
        <v>758</v>
      </c>
      <c r="D45" s="19" t="s">
        <v>10</v>
      </c>
      <c r="F45" s="265">
        <v>281273</v>
      </c>
      <c r="G45" s="265">
        <v>0</v>
      </c>
      <c r="H45" s="265">
        <v>281273</v>
      </c>
      <c r="I45" s="265">
        <v>0</v>
      </c>
      <c r="J45" s="265">
        <f>SUM(G45:I45)</f>
        <v>281273</v>
      </c>
      <c r="K45" s="266" t="s">
        <v>12</v>
      </c>
      <c r="L45" s="19">
        <f t="shared" si="0"/>
        <v>281273</v>
      </c>
    </row>
    <row r="46" spans="1:12" ht="12.75">
      <c r="A46" s="23"/>
      <c r="B46" s="19" t="s">
        <v>798</v>
      </c>
      <c r="D46" s="19" t="s">
        <v>18</v>
      </c>
      <c r="F46" s="265">
        <v>1469646</v>
      </c>
      <c r="G46" s="265"/>
      <c r="H46" s="265">
        <v>1451611</v>
      </c>
      <c r="I46" s="265">
        <v>18035</v>
      </c>
      <c r="J46" s="265">
        <f>SUM(G46:I46)</f>
        <v>1469646</v>
      </c>
      <c r="K46" s="266" t="s">
        <v>20</v>
      </c>
      <c r="L46" s="19">
        <f t="shared" si="0"/>
        <v>1469646</v>
      </c>
    </row>
    <row r="47" spans="1:12" s="67" customFormat="1" ht="12.75">
      <c r="A47" s="262" t="s">
        <v>7</v>
      </c>
      <c r="B47" s="262"/>
      <c r="C47" s="262" t="s">
        <v>570</v>
      </c>
      <c r="D47" s="262"/>
      <c r="E47" s="262"/>
      <c r="F47" s="263">
        <f>SUM(F45:F46)</f>
        <v>1750919</v>
      </c>
      <c r="G47" s="263">
        <f>SUM(G45:G46)</f>
        <v>0</v>
      </c>
      <c r="H47" s="263">
        <f>SUM(H45:H46)</f>
        <v>1732884</v>
      </c>
      <c r="I47" s="263">
        <f>SUM(I45:I46)</f>
        <v>18035</v>
      </c>
      <c r="J47" s="263">
        <f>SUM(J45:J46)</f>
        <v>1750919</v>
      </c>
      <c r="K47" s="264" t="s">
        <v>9</v>
      </c>
      <c r="L47" s="67">
        <f t="shared" si="0"/>
        <v>1750919</v>
      </c>
    </row>
    <row r="48" spans="1:12" s="67" customFormat="1" ht="12.75">
      <c r="A48" s="262"/>
      <c r="B48" s="262"/>
      <c r="C48" s="262" t="s">
        <v>571</v>
      </c>
      <c r="D48" s="262"/>
      <c r="E48" s="262"/>
      <c r="F48" s="263">
        <f>SUM(F16,F21,F26,F31,F35,F39,F43,F47)</f>
        <v>4423870</v>
      </c>
      <c r="G48" s="263">
        <f>SUM(G16,G21,G26,G31,G35,G39,G43,G47)</f>
        <v>0</v>
      </c>
      <c r="H48" s="263">
        <f>SUM(H16,H21,H26,H31,H35,H39,H43,H47)</f>
        <v>3356809</v>
      </c>
      <c r="I48" s="263">
        <f>SUM(I16,I21,I26,I31,I35,I39,I43,I47)</f>
        <v>1067061</v>
      </c>
      <c r="J48" s="263">
        <f>SUM(J16,J21,J26,J31,J35,J39,J43,J47)</f>
        <v>4423870</v>
      </c>
      <c r="K48" s="264"/>
      <c r="L48" s="67">
        <f t="shared" si="0"/>
        <v>4423870</v>
      </c>
    </row>
    <row r="49" spans="1:12" ht="12.75">
      <c r="A49" s="23"/>
      <c r="F49" s="265"/>
      <c r="G49" s="265"/>
      <c r="H49" s="265"/>
      <c r="I49" s="265"/>
      <c r="J49" s="265"/>
      <c r="K49" s="266"/>
      <c r="L49" s="19">
        <f t="shared" si="0"/>
        <v>0</v>
      </c>
    </row>
    <row r="50" spans="1:12" ht="12.75">
      <c r="A50" s="23"/>
      <c r="F50" s="265"/>
      <c r="G50" s="265"/>
      <c r="H50" s="265"/>
      <c r="I50" s="265"/>
      <c r="J50" s="265"/>
      <c r="K50" s="266"/>
      <c r="L50" s="19">
        <f t="shared" si="0"/>
        <v>0</v>
      </c>
    </row>
    <row r="51" spans="1:12" s="21" customFormat="1" ht="12.75">
      <c r="A51" s="23"/>
      <c r="B51" s="257" t="s">
        <v>572</v>
      </c>
      <c r="F51" s="261"/>
      <c r="G51" s="261"/>
      <c r="H51" s="261"/>
      <c r="I51" s="261"/>
      <c r="J51" s="261"/>
      <c r="K51" s="151"/>
      <c r="L51" s="21">
        <f t="shared" si="0"/>
        <v>0</v>
      </c>
    </row>
    <row r="52" spans="1:12" s="21" customFormat="1" ht="12.75">
      <c r="A52" s="22"/>
      <c r="F52" s="261"/>
      <c r="G52" s="261"/>
      <c r="H52" s="261"/>
      <c r="I52" s="261"/>
      <c r="J52" s="261"/>
      <c r="K52" s="151"/>
      <c r="L52" s="21">
        <f t="shared" si="0"/>
        <v>0</v>
      </c>
    </row>
    <row r="53" spans="1:12" s="67" customFormat="1" ht="12.75">
      <c r="A53" s="262" t="s">
        <v>758</v>
      </c>
      <c r="B53" s="262"/>
      <c r="C53" s="262"/>
      <c r="D53" s="262" t="s">
        <v>573</v>
      </c>
      <c r="E53" s="262"/>
      <c r="F53" s="263"/>
      <c r="G53" s="263"/>
      <c r="H53" s="263"/>
      <c r="I53" s="263"/>
      <c r="J53" s="263"/>
      <c r="K53" s="264"/>
      <c r="L53" s="67">
        <f t="shared" si="0"/>
        <v>0</v>
      </c>
    </row>
    <row r="54" spans="1:12" ht="12.75">
      <c r="A54" s="23"/>
      <c r="B54" s="19" t="s">
        <v>765</v>
      </c>
      <c r="D54" s="19" t="s">
        <v>82</v>
      </c>
      <c r="F54" s="265">
        <v>819766</v>
      </c>
      <c r="G54" s="265">
        <v>71550</v>
      </c>
      <c r="H54" s="265">
        <v>563927</v>
      </c>
      <c r="I54" s="265">
        <v>184289</v>
      </c>
      <c r="J54" s="265">
        <f>SUM(G54:I54)</f>
        <v>819766</v>
      </c>
      <c r="K54" s="266" t="s">
        <v>83</v>
      </c>
      <c r="L54" s="19">
        <f t="shared" si="0"/>
        <v>819766</v>
      </c>
    </row>
    <row r="55" spans="1:12" ht="12.75">
      <c r="A55" s="23"/>
      <c r="B55" s="19" t="s">
        <v>780</v>
      </c>
      <c r="D55" s="19" t="s">
        <v>84</v>
      </c>
      <c r="F55" s="265">
        <v>174555</v>
      </c>
      <c r="G55" s="265">
        <v>14802</v>
      </c>
      <c r="H55" s="265">
        <v>118191</v>
      </c>
      <c r="I55" s="265">
        <v>41562</v>
      </c>
      <c r="J55" s="265">
        <f>SUM(G55:I55)</f>
        <v>174555</v>
      </c>
      <c r="K55" s="266" t="s">
        <v>85</v>
      </c>
      <c r="L55" s="19">
        <f t="shared" si="0"/>
        <v>174555</v>
      </c>
    </row>
    <row r="56" spans="1:12" ht="12.75">
      <c r="A56" s="23"/>
      <c r="B56" s="19" t="s">
        <v>793</v>
      </c>
      <c r="D56" s="19" t="s">
        <v>86</v>
      </c>
      <c r="F56" s="265"/>
      <c r="G56" s="265"/>
      <c r="H56" s="265"/>
      <c r="I56" s="265"/>
      <c r="J56" s="265">
        <f>SUM(G56:I56)</f>
        <v>0</v>
      </c>
      <c r="K56" s="266" t="s">
        <v>87</v>
      </c>
      <c r="L56" s="19">
        <f t="shared" si="0"/>
        <v>0</v>
      </c>
    </row>
    <row r="57" spans="1:12" ht="12.75">
      <c r="A57" s="23"/>
      <c r="C57" s="19" t="s">
        <v>796</v>
      </c>
      <c r="D57" s="19" t="s">
        <v>574</v>
      </c>
      <c r="F57" s="265">
        <v>5000</v>
      </c>
      <c r="G57" s="265">
        <v>0</v>
      </c>
      <c r="H57" s="265">
        <v>5000</v>
      </c>
      <c r="I57" s="265">
        <v>0</v>
      </c>
      <c r="J57" s="265">
        <f>SUM(G57:I57)</f>
        <v>5000</v>
      </c>
      <c r="K57" s="266" t="s">
        <v>89</v>
      </c>
      <c r="L57" s="19">
        <f t="shared" si="0"/>
        <v>5000</v>
      </c>
    </row>
    <row r="58" spans="1:12" ht="12.75">
      <c r="A58" s="23"/>
      <c r="C58" s="19" t="s">
        <v>90</v>
      </c>
      <c r="D58" s="19" t="s">
        <v>575</v>
      </c>
      <c r="F58" s="265">
        <v>881516</v>
      </c>
      <c r="G58" s="265">
        <v>0</v>
      </c>
      <c r="H58" s="265">
        <v>398203</v>
      </c>
      <c r="I58" s="265">
        <v>483313</v>
      </c>
      <c r="J58" s="265">
        <f>SUM(G58:I58)</f>
        <v>881516</v>
      </c>
      <c r="K58" s="266" t="s">
        <v>576</v>
      </c>
      <c r="L58" s="19">
        <f t="shared" si="0"/>
        <v>881516</v>
      </c>
    </row>
    <row r="59" spans="1:12" ht="12.75">
      <c r="A59" s="267"/>
      <c r="B59" s="267" t="s">
        <v>793</v>
      </c>
      <c r="C59" s="267"/>
      <c r="D59" s="267" t="s">
        <v>92</v>
      </c>
      <c r="E59" s="267"/>
      <c r="F59" s="268">
        <f>SUM(F57:F58)</f>
        <v>886516</v>
      </c>
      <c r="G59" s="268">
        <f>SUM(G57:G58)</f>
        <v>0</v>
      </c>
      <c r="H59" s="268">
        <f>SUM(H57:H58)</f>
        <v>403203</v>
      </c>
      <c r="I59" s="268">
        <f>SUM(I57:I58)</f>
        <v>483313</v>
      </c>
      <c r="J59" s="268">
        <f>SUM(J57:J58)</f>
        <v>886516</v>
      </c>
      <c r="K59" s="269" t="s">
        <v>87</v>
      </c>
      <c r="L59" s="19">
        <f t="shared" si="0"/>
        <v>886516</v>
      </c>
    </row>
    <row r="60" spans="1:12" ht="12.75">
      <c r="A60" s="267"/>
      <c r="B60" s="267" t="s">
        <v>93</v>
      </c>
      <c r="C60" s="267"/>
      <c r="D60" s="267" t="s">
        <v>94</v>
      </c>
      <c r="E60" s="267"/>
      <c r="F60" s="268">
        <v>28736</v>
      </c>
      <c r="G60" s="268">
        <v>0</v>
      </c>
      <c r="H60" s="268">
        <v>28736</v>
      </c>
      <c r="I60" s="268">
        <v>0</v>
      </c>
      <c r="J60" s="268">
        <f>SUM(G60:I60)</f>
        <v>28736</v>
      </c>
      <c r="K60" s="269" t="s">
        <v>95</v>
      </c>
      <c r="L60" s="19">
        <f t="shared" si="0"/>
        <v>28736</v>
      </c>
    </row>
    <row r="61" spans="1:12" ht="12.75">
      <c r="A61" s="23"/>
      <c r="B61" s="19" t="s">
        <v>96</v>
      </c>
      <c r="D61" s="19" t="s">
        <v>128</v>
      </c>
      <c r="F61" s="265"/>
      <c r="G61" s="265"/>
      <c r="H61" s="265"/>
      <c r="I61" s="265"/>
      <c r="J61" s="265"/>
      <c r="K61" s="266"/>
      <c r="L61" s="19">
        <f t="shared" si="0"/>
        <v>0</v>
      </c>
    </row>
    <row r="62" spans="1:12" ht="12.75">
      <c r="A62" s="23"/>
      <c r="C62" s="19" t="s">
        <v>130</v>
      </c>
      <c r="D62" s="19" t="s">
        <v>577</v>
      </c>
      <c r="F62" s="265">
        <v>0</v>
      </c>
      <c r="G62" s="265">
        <v>0</v>
      </c>
      <c r="H62" s="265">
        <v>0</v>
      </c>
      <c r="I62" s="265">
        <v>0</v>
      </c>
      <c r="J62" s="265">
        <f aca="true" t="shared" si="1" ref="J62:J67">SUM(G62:I62)</f>
        <v>0</v>
      </c>
      <c r="K62" s="266" t="s">
        <v>132</v>
      </c>
      <c r="L62" s="19">
        <f t="shared" si="0"/>
        <v>0</v>
      </c>
    </row>
    <row r="63" spans="1:12" ht="12.75">
      <c r="A63" s="23"/>
      <c r="C63" s="19" t="s">
        <v>133</v>
      </c>
      <c r="D63" s="19" t="s">
        <v>578</v>
      </c>
      <c r="F63" s="265">
        <v>0</v>
      </c>
      <c r="G63" s="265">
        <v>0</v>
      </c>
      <c r="H63" s="265">
        <v>0</v>
      </c>
      <c r="I63" s="265">
        <v>0</v>
      </c>
      <c r="J63" s="265">
        <f t="shared" si="1"/>
        <v>0</v>
      </c>
      <c r="K63" s="266" t="s">
        <v>135</v>
      </c>
      <c r="L63" s="19">
        <f t="shared" si="0"/>
        <v>0</v>
      </c>
    </row>
    <row r="64" spans="1:12" ht="12.75">
      <c r="A64" s="23"/>
      <c r="C64" s="19" t="s">
        <v>136</v>
      </c>
      <c r="D64" s="19" t="s">
        <v>579</v>
      </c>
      <c r="F64" s="265">
        <v>227864</v>
      </c>
      <c r="G64" s="265">
        <v>0</v>
      </c>
      <c r="H64" s="265">
        <v>227864</v>
      </c>
      <c r="I64" s="265">
        <v>0</v>
      </c>
      <c r="J64" s="265">
        <f t="shared" si="1"/>
        <v>227864</v>
      </c>
      <c r="K64" s="266" t="s">
        <v>138</v>
      </c>
      <c r="L64" s="19">
        <f t="shared" si="0"/>
        <v>227864</v>
      </c>
    </row>
    <row r="65" spans="1:12" ht="12.75">
      <c r="A65" s="23"/>
      <c r="C65" s="19" t="s">
        <v>139</v>
      </c>
      <c r="D65" s="19" t="s">
        <v>580</v>
      </c>
      <c r="F65" s="265">
        <v>0</v>
      </c>
      <c r="G65" s="265">
        <v>0</v>
      </c>
      <c r="H65" s="265">
        <v>0</v>
      </c>
      <c r="I65" s="265">
        <v>0</v>
      </c>
      <c r="J65" s="265">
        <f t="shared" si="1"/>
        <v>0</v>
      </c>
      <c r="K65" s="266" t="s">
        <v>141</v>
      </c>
      <c r="L65" s="19">
        <f t="shared" si="0"/>
        <v>0</v>
      </c>
    </row>
    <row r="66" spans="1:12" ht="12.75">
      <c r="A66" s="23"/>
      <c r="C66" s="19" t="s">
        <v>142</v>
      </c>
      <c r="D66" s="19" t="s">
        <v>581</v>
      </c>
      <c r="F66" s="265">
        <v>328340</v>
      </c>
      <c r="G66" s="265">
        <v>0</v>
      </c>
      <c r="H66" s="265">
        <v>126100</v>
      </c>
      <c r="I66" s="265">
        <v>202240</v>
      </c>
      <c r="J66" s="265">
        <f t="shared" si="1"/>
        <v>328340</v>
      </c>
      <c r="K66" s="266" t="s">
        <v>144</v>
      </c>
      <c r="L66" s="19">
        <f t="shared" si="0"/>
        <v>328340</v>
      </c>
    </row>
    <row r="67" spans="1:12" ht="12.75">
      <c r="A67" s="23"/>
      <c r="C67" s="19" t="s">
        <v>145</v>
      </c>
      <c r="D67" s="19" t="s">
        <v>582</v>
      </c>
      <c r="F67" s="265">
        <v>96296</v>
      </c>
      <c r="G67" s="265">
        <v>0</v>
      </c>
      <c r="H67" s="265">
        <v>96296</v>
      </c>
      <c r="I67" s="265">
        <v>0</v>
      </c>
      <c r="J67" s="265">
        <f t="shared" si="1"/>
        <v>96296</v>
      </c>
      <c r="K67" s="266" t="s">
        <v>147</v>
      </c>
      <c r="L67" s="19">
        <f t="shared" si="0"/>
        <v>96296</v>
      </c>
    </row>
    <row r="68" spans="1:12" ht="12.75">
      <c r="A68" s="267"/>
      <c r="B68" s="267" t="s">
        <v>96</v>
      </c>
      <c r="C68" s="267"/>
      <c r="D68" s="267" t="s">
        <v>148</v>
      </c>
      <c r="E68" s="267"/>
      <c r="F68" s="268">
        <f>SUM(F62:F67)</f>
        <v>652500</v>
      </c>
      <c r="G68" s="268">
        <f>SUM(G62:G67)</f>
        <v>0</v>
      </c>
      <c r="H68" s="268">
        <f>SUM(H62:H67)</f>
        <v>450260</v>
      </c>
      <c r="I68" s="268">
        <f>SUM(I62:I67)</f>
        <v>202240</v>
      </c>
      <c r="J68" s="268">
        <f>SUM(J62:J67)</f>
        <v>652500</v>
      </c>
      <c r="K68" s="269" t="s">
        <v>129</v>
      </c>
      <c r="L68" s="19">
        <f t="shared" si="0"/>
        <v>652500</v>
      </c>
    </row>
    <row r="69" spans="1:12" s="67" customFormat="1" ht="12.75">
      <c r="A69" s="270" t="s">
        <v>758</v>
      </c>
      <c r="B69" s="270"/>
      <c r="C69" s="270"/>
      <c r="D69" s="270" t="s">
        <v>153</v>
      </c>
      <c r="E69" s="270"/>
      <c r="F69" s="271">
        <f>SUM(F54,F55,F59,F60,F68)</f>
        <v>2562073</v>
      </c>
      <c r="G69" s="271">
        <f>SUM(G54,G55,G59,G60,G68)</f>
        <v>86352</v>
      </c>
      <c r="H69" s="271">
        <f>SUM(H54,H55,H59,H60,H68)</f>
        <v>1564317</v>
      </c>
      <c r="I69" s="271">
        <f>SUM(I54,I55,I59,I60,I68)</f>
        <v>911404</v>
      </c>
      <c r="J69" s="271">
        <f>SUM(J54,J55,J59,J60,J68)</f>
        <v>2562073</v>
      </c>
      <c r="K69" s="272"/>
      <c r="L69" s="67">
        <f t="shared" si="0"/>
        <v>2562073</v>
      </c>
    </row>
    <row r="70" spans="1:12" ht="12.75">
      <c r="A70" s="23"/>
      <c r="F70" s="265"/>
      <c r="G70" s="265"/>
      <c r="H70" s="265"/>
      <c r="I70" s="265"/>
      <c r="J70" s="265"/>
      <c r="K70" s="266"/>
      <c r="L70" s="19">
        <f t="shared" si="0"/>
        <v>0</v>
      </c>
    </row>
    <row r="71" spans="1:12" s="67" customFormat="1" ht="12.75">
      <c r="A71" s="262" t="s">
        <v>798</v>
      </c>
      <c r="B71" s="262"/>
      <c r="C71" s="262"/>
      <c r="D71" s="262" t="s">
        <v>583</v>
      </c>
      <c r="E71" s="262"/>
      <c r="F71" s="263"/>
      <c r="G71" s="263"/>
      <c r="H71" s="263"/>
      <c r="I71" s="263"/>
      <c r="J71" s="263"/>
      <c r="K71" s="264"/>
      <c r="L71" s="67">
        <f t="shared" si="0"/>
        <v>0</v>
      </c>
    </row>
    <row r="72" spans="1:12" ht="12.75">
      <c r="A72" s="23"/>
      <c r="B72" s="19" t="s">
        <v>823</v>
      </c>
      <c r="D72" s="19" t="s">
        <v>584</v>
      </c>
      <c r="F72" s="265">
        <v>638561</v>
      </c>
      <c r="G72" s="265">
        <v>0</v>
      </c>
      <c r="H72" s="265">
        <v>638561</v>
      </c>
      <c r="I72" s="265">
        <v>0</v>
      </c>
      <c r="J72" s="265">
        <f>SUM(G72:I72)</f>
        <v>638561</v>
      </c>
      <c r="K72" s="266" t="s">
        <v>147</v>
      </c>
      <c r="L72" s="19">
        <f t="shared" si="0"/>
        <v>638561</v>
      </c>
    </row>
    <row r="73" spans="1:12" ht="12.75">
      <c r="A73" s="23"/>
      <c r="B73" s="19" t="s">
        <v>826</v>
      </c>
      <c r="D73" s="19" t="s">
        <v>585</v>
      </c>
      <c r="F73" s="265">
        <v>514497</v>
      </c>
      <c r="G73" s="265">
        <v>0</v>
      </c>
      <c r="H73" s="265">
        <v>26898</v>
      </c>
      <c r="I73" s="265">
        <v>487599</v>
      </c>
      <c r="J73" s="265">
        <f>SUM(G73:I73)</f>
        <v>514497</v>
      </c>
      <c r="K73" s="266" t="s">
        <v>158</v>
      </c>
      <c r="L73" s="19">
        <f t="shared" si="0"/>
        <v>514497</v>
      </c>
    </row>
    <row r="74" spans="1:12" ht="12.75">
      <c r="A74" s="23"/>
      <c r="B74" s="19" t="s">
        <v>829</v>
      </c>
      <c r="D74" s="19" t="s">
        <v>586</v>
      </c>
      <c r="F74" s="265">
        <v>671438</v>
      </c>
      <c r="G74" s="265">
        <v>0</v>
      </c>
      <c r="H74" s="265">
        <v>17720</v>
      </c>
      <c r="I74" s="265">
        <v>653718</v>
      </c>
      <c r="J74" s="265">
        <f>SUM(G74:I74)</f>
        <v>671438</v>
      </c>
      <c r="K74" s="266" t="s">
        <v>168</v>
      </c>
      <c r="L74" s="19">
        <f t="shared" si="0"/>
        <v>671438</v>
      </c>
    </row>
    <row r="75" spans="1:12" ht="12.75">
      <c r="A75" s="23"/>
      <c r="B75" s="19" t="s">
        <v>832</v>
      </c>
      <c r="D75" s="19" t="s">
        <v>587</v>
      </c>
      <c r="F75" s="265">
        <v>3000</v>
      </c>
      <c r="G75" s="265">
        <v>0</v>
      </c>
      <c r="H75" s="265">
        <v>0</v>
      </c>
      <c r="I75" s="265">
        <v>3000</v>
      </c>
      <c r="J75" s="265">
        <f>SUM(G75:I75)</f>
        <v>3000</v>
      </c>
      <c r="K75" s="266" t="s">
        <v>182</v>
      </c>
      <c r="L75" s="19">
        <f t="shared" si="0"/>
        <v>3000</v>
      </c>
    </row>
    <row r="76" spans="1:12" s="67" customFormat="1" ht="12.75">
      <c r="A76" s="262" t="s">
        <v>798</v>
      </c>
      <c r="B76" s="262"/>
      <c r="C76" s="262"/>
      <c r="D76" s="262" t="s">
        <v>588</v>
      </c>
      <c r="E76" s="262"/>
      <c r="F76" s="263">
        <f>SUM(F72:F75)</f>
        <v>1827496</v>
      </c>
      <c r="G76" s="263">
        <f>SUM(G72:G75)</f>
        <v>0</v>
      </c>
      <c r="H76" s="263">
        <f>SUM(H72:H75)</f>
        <v>683179</v>
      </c>
      <c r="I76" s="263">
        <f>SUM(I72:I75)</f>
        <v>1144317</v>
      </c>
      <c r="J76" s="263">
        <f>SUM(J72:J75)</f>
        <v>1827496</v>
      </c>
      <c r="K76" s="264"/>
      <c r="L76" s="67">
        <f t="shared" si="0"/>
        <v>1827496</v>
      </c>
    </row>
    <row r="77" spans="1:12" ht="12.75">
      <c r="A77" s="23"/>
      <c r="F77" s="265"/>
      <c r="G77" s="265"/>
      <c r="H77" s="265"/>
      <c r="I77" s="265"/>
      <c r="J77" s="265"/>
      <c r="K77" s="266"/>
      <c r="L77" s="19">
        <f t="shared" si="0"/>
        <v>0</v>
      </c>
    </row>
    <row r="78" spans="1:12" s="67" customFormat="1" ht="12.75">
      <c r="A78" s="262" t="s">
        <v>801</v>
      </c>
      <c r="B78" s="262"/>
      <c r="C78" s="262"/>
      <c r="D78" s="262" t="s">
        <v>589</v>
      </c>
      <c r="E78" s="262"/>
      <c r="F78" s="263"/>
      <c r="G78" s="263"/>
      <c r="H78" s="263"/>
      <c r="I78" s="263"/>
      <c r="J78" s="263"/>
      <c r="K78" s="264" t="s">
        <v>194</v>
      </c>
      <c r="L78" s="67">
        <f t="shared" si="0"/>
        <v>0</v>
      </c>
    </row>
    <row r="79" spans="1:12" ht="12.75">
      <c r="A79" s="23"/>
      <c r="B79" s="19" t="s">
        <v>836</v>
      </c>
      <c r="D79" s="19" t="s">
        <v>590</v>
      </c>
      <c r="F79" s="265">
        <v>10174</v>
      </c>
      <c r="G79" s="265">
        <v>0</v>
      </c>
      <c r="H79" s="265">
        <v>10174</v>
      </c>
      <c r="I79" s="265">
        <v>0</v>
      </c>
      <c r="J79" s="265">
        <f>SUM(G79:I79)</f>
        <v>10174</v>
      </c>
      <c r="K79" s="266" t="s">
        <v>194</v>
      </c>
      <c r="L79" s="19">
        <f t="shared" si="0"/>
        <v>10174</v>
      </c>
    </row>
    <row r="80" spans="1:11" ht="12.75">
      <c r="A80" s="23"/>
      <c r="B80" s="19" t="s">
        <v>838</v>
      </c>
      <c r="D80" s="19" t="s">
        <v>591</v>
      </c>
      <c r="F80" s="265">
        <v>24127</v>
      </c>
      <c r="G80" s="265">
        <v>0</v>
      </c>
      <c r="H80" s="265">
        <v>24127</v>
      </c>
      <c r="I80" s="265">
        <v>0</v>
      </c>
      <c r="J80" s="265">
        <f>SUM(G80:I80)</f>
        <v>24127</v>
      </c>
      <c r="K80" s="266" t="s">
        <v>194</v>
      </c>
    </row>
    <row r="81" spans="1:12" s="67" customFormat="1" ht="12.75">
      <c r="A81" s="262" t="s">
        <v>801</v>
      </c>
      <c r="B81" s="262"/>
      <c r="C81" s="262"/>
      <c r="D81" s="262" t="s">
        <v>592</v>
      </c>
      <c r="E81" s="262"/>
      <c r="F81" s="263">
        <f>SUM(F79:F80)</f>
        <v>34301</v>
      </c>
      <c r="G81" s="263">
        <f>SUM(G79:G80)</f>
        <v>0</v>
      </c>
      <c r="H81" s="263">
        <f>SUM(H79:H80)</f>
        <v>34301</v>
      </c>
      <c r="I81" s="263">
        <f>SUM(I79:I80)</f>
        <v>0</v>
      </c>
      <c r="J81" s="263">
        <f>SUM(J79:J80)</f>
        <v>34301</v>
      </c>
      <c r="K81" s="264" t="s">
        <v>194</v>
      </c>
      <c r="L81" s="67">
        <f aca="true" t="shared" si="2" ref="L81:L88">SUM(G81:I81)</f>
        <v>34301</v>
      </c>
    </row>
    <row r="82" spans="1:12" ht="12.75">
      <c r="A82" s="23"/>
      <c r="F82" s="265"/>
      <c r="G82" s="265"/>
      <c r="H82" s="265"/>
      <c r="I82" s="265"/>
      <c r="J82" s="265"/>
      <c r="K82" s="266"/>
      <c r="L82" s="19">
        <f t="shared" si="2"/>
        <v>0</v>
      </c>
    </row>
    <row r="83" spans="1:12" s="67" customFormat="1" ht="12.75">
      <c r="A83" s="262"/>
      <c r="B83" s="262" t="s">
        <v>266</v>
      </c>
      <c r="C83" s="262"/>
      <c r="D83" s="262"/>
      <c r="E83" s="262"/>
      <c r="F83" s="263">
        <f>SUM(F81,F69,F76)</f>
        <v>4423870</v>
      </c>
      <c r="G83" s="263">
        <f>SUM(G81,G69,G76)</f>
        <v>86352</v>
      </c>
      <c r="H83" s="263">
        <f>SUM(H81,H69,H76)</f>
        <v>2281797</v>
      </c>
      <c r="I83" s="263">
        <f>SUM(I81,I69,I76)</f>
        <v>2055721</v>
      </c>
      <c r="J83" s="263">
        <f>SUM(J81,J69,J76)</f>
        <v>4423870</v>
      </c>
      <c r="K83" s="264"/>
      <c r="L83" s="67">
        <f t="shared" si="2"/>
        <v>4423870</v>
      </c>
    </row>
    <row r="84" spans="1:12" ht="12.75">
      <c r="A84" s="23"/>
      <c r="F84" s="265"/>
      <c r="G84" s="265"/>
      <c r="H84" s="265"/>
      <c r="I84" s="265"/>
      <c r="J84" s="265"/>
      <c r="K84" s="266"/>
      <c r="L84" s="19">
        <f t="shared" si="2"/>
        <v>0</v>
      </c>
    </row>
    <row r="85" spans="1:12" ht="12.75">
      <c r="A85" s="23"/>
      <c r="F85" s="265"/>
      <c r="G85" s="265"/>
      <c r="H85" s="265"/>
      <c r="I85" s="265"/>
      <c r="J85" s="265"/>
      <c r="K85" s="266"/>
      <c r="L85" s="19">
        <f t="shared" si="2"/>
        <v>0</v>
      </c>
    </row>
    <row r="86" spans="1:12" s="67" customFormat="1" ht="12.75">
      <c r="A86" s="262"/>
      <c r="B86" s="262" t="s">
        <v>25</v>
      </c>
      <c r="C86" s="262"/>
      <c r="D86" s="262"/>
      <c r="E86" s="262"/>
      <c r="F86" s="263">
        <f>SUM(F48)</f>
        <v>4423870</v>
      </c>
      <c r="G86" s="263">
        <f>SUM(G48)</f>
        <v>0</v>
      </c>
      <c r="H86" s="263">
        <f>SUM(H48)</f>
        <v>3356809</v>
      </c>
      <c r="I86" s="263">
        <f>SUM(I48)</f>
        <v>1067061</v>
      </c>
      <c r="J86" s="263">
        <f>SUM(J48)</f>
        <v>4423870</v>
      </c>
      <c r="K86" s="264"/>
      <c r="L86" s="67">
        <f t="shared" si="2"/>
        <v>4423870</v>
      </c>
    </row>
    <row r="87" spans="1:12" s="67" customFormat="1" ht="12.75">
      <c r="A87" s="262"/>
      <c r="B87" s="262" t="s">
        <v>198</v>
      </c>
      <c r="C87" s="262"/>
      <c r="D87" s="262"/>
      <c r="E87" s="262"/>
      <c r="F87" s="263">
        <f>SUM(F83)</f>
        <v>4423870</v>
      </c>
      <c r="G87" s="263">
        <f>SUM(G83)</f>
        <v>86352</v>
      </c>
      <c r="H87" s="263">
        <f>SUM(H83)</f>
        <v>2281797</v>
      </c>
      <c r="I87" s="263">
        <f>SUM(I83)</f>
        <v>2055721</v>
      </c>
      <c r="J87" s="263">
        <f>SUM(J83)</f>
        <v>4423870</v>
      </c>
      <c r="K87" s="264"/>
      <c r="L87" s="67">
        <f t="shared" si="2"/>
        <v>4423870</v>
      </c>
    </row>
    <row r="88" spans="1:12" ht="12.75">
      <c r="A88" s="23"/>
      <c r="K88" s="266"/>
      <c r="L88" s="19">
        <f t="shared" si="2"/>
        <v>0</v>
      </c>
    </row>
  </sheetData>
  <sheetProtection/>
  <mergeCells count="4">
    <mergeCell ref="A8:E8"/>
    <mergeCell ref="A4:K4"/>
    <mergeCell ref="I7:K7"/>
    <mergeCell ref="G2:K2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75" zoomScaleSheetLayoutView="75" zoomScalePageLayoutView="0" workbookViewId="0" topLeftCell="A1">
      <selection activeCell="E2" sqref="E2"/>
    </sheetView>
  </sheetViews>
  <sheetFormatPr defaultColWidth="9.140625" defaultRowHeight="12.75"/>
  <cols>
    <col min="1" max="1" width="5.7109375" style="19" customWidth="1"/>
    <col min="2" max="2" width="4.57421875" style="19" customWidth="1"/>
    <col min="3" max="3" width="7.57421875" style="19" customWidth="1"/>
    <col min="4" max="4" width="8.421875" style="19" customWidth="1"/>
    <col min="5" max="5" width="55.7109375" style="19" customWidth="1"/>
    <col min="6" max="8" width="10.421875" style="19" bestFit="1" customWidth="1"/>
    <col min="9" max="9" width="10.421875" style="19" customWidth="1"/>
    <col min="10" max="10" width="9.140625" style="273" customWidth="1"/>
    <col min="11" max="16384" width="9.140625" style="19" customWidth="1"/>
  </cols>
  <sheetData>
    <row r="1" spans="1:10" s="21" customFormat="1" ht="12.75">
      <c r="A1" s="20"/>
      <c r="B1" s="18"/>
      <c r="C1" s="18"/>
      <c r="D1" s="18"/>
      <c r="E1" s="334" t="s">
        <v>907</v>
      </c>
      <c r="F1" s="334"/>
      <c r="G1" s="334"/>
      <c r="H1" s="334"/>
      <c r="I1" s="334"/>
      <c r="J1" s="334"/>
    </row>
    <row r="2" spans="1:10" s="21" customFormat="1" ht="12.75">
      <c r="A2" s="22"/>
      <c r="J2" s="151"/>
    </row>
    <row r="3" spans="1:10" s="21" customFormat="1" ht="12.75">
      <c r="A3" s="387" t="s">
        <v>378</v>
      </c>
      <c r="B3" s="387"/>
      <c r="C3" s="387"/>
      <c r="D3" s="387"/>
      <c r="E3" s="387"/>
      <c r="F3" s="387"/>
      <c r="G3" s="387"/>
      <c r="H3" s="387"/>
      <c r="I3" s="387"/>
      <c r="J3" s="387"/>
    </row>
    <row r="4" spans="1:10" s="21" customFormat="1" ht="12.75">
      <c r="A4" s="22"/>
      <c r="J4" s="151"/>
    </row>
    <row r="5" spans="1:10" s="21" customFormat="1" ht="12.75">
      <c r="A5" s="22"/>
      <c r="J5" s="151"/>
    </row>
    <row r="6" spans="1:10" ht="12.75">
      <c r="A6" s="22"/>
      <c r="B6" s="21"/>
      <c r="C6" s="21"/>
      <c r="D6" s="21"/>
      <c r="E6" s="21"/>
      <c r="F6" s="21"/>
      <c r="G6" s="388" t="s">
        <v>723</v>
      </c>
      <c r="H6" s="388"/>
      <c r="I6" s="388"/>
      <c r="J6" s="388"/>
    </row>
    <row r="7" spans="1:10" s="274" customFormat="1" ht="12.75">
      <c r="A7" s="389" t="s">
        <v>751</v>
      </c>
      <c r="B7" s="386"/>
      <c r="C7" s="386"/>
      <c r="D7" s="386"/>
      <c r="E7" s="386"/>
      <c r="F7" s="386"/>
      <c r="G7" s="386"/>
      <c r="H7" s="386"/>
      <c r="I7" s="255"/>
      <c r="J7" s="255" t="s">
        <v>757</v>
      </c>
    </row>
    <row r="8" spans="1:10" s="21" customFormat="1" ht="12.75">
      <c r="A8" s="23"/>
      <c r="B8" s="257" t="s">
        <v>562</v>
      </c>
      <c r="J8" s="258"/>
    </row>
    <row r="9" spans="1:10" s="276" customFormat="1" ht="12.75">
      <c r="A9" s="275"/>
      <c r="B9" s="275"/>
      <c r="C9" s="275"/>
      <c r="D9" s="275"/>
      <c r="E9" s="275"/>
      <c r="F9" s="275" t="s">
        <v>280</v>
      </c>
      <c r="G9" s="275" t="s">
        <v>281</v>
      </c>
      <c r="H9" s="275" t="s">
        <v>282</v>
      </c>
      <c r="I9" s="275" t="s">
        <v>283</v>
      </c>
      <c r="J9" s="275" t="s">
        <v>739</v>
      </c>
    </row>
    <row r="10" spans="1:10" s="21" customFormat="1" ht="12.75">
      <c r="A10" s="22"/>
      <c r="J10" s="151"/>
    </row>
    <row r="11" spans="1:10" s="21" customFormat="1" ht="12.75">
      <c r="A11" s="22" t="s">
        <v>760</v>
      </c>
      <c r="C11" s="21" t="s">
        <v>761</v>
      </c>
      <c r="J11" s="151" t="s">
        <v>762</v>
      </c>
    </row>
    <row r="12" spans="1:10" s="21" customFormat="1" ht="12.75">
      <c r="A12" s="22"/>
      <c r="B12" s="21" t="s">
        <v>758</v>
      </c>
      <c r="C12" s="21" t="s">
        <v>563</v>
      </c>
      <c r="F12" s="261">
        <v>620612</v>
      </c>
      <c r="G12" s="261">
        <v>628361</v>
      </c>
      <c r="H12" s="261">
        <v>628361</v>
      </c>
      <c r="I12" s="261">
        <v>628361</v>
      </c>
      <c r="J12" s="151" t="s">
        <v>764</v>
      </c>
    </row>
    <row r="13" spans="1:10" s="21" customFormat="1" ht="12.75">
      <c r="A13" s="22"/>
      <c r="B13" s="21" t="s">
        <v>798</v>
      </c>
      <c r="C13" s="21" t="s">
        <v>593</v>
      </c>
      <c r="F13" s="261">
        <v>0</v>
      </c>
      <c r="G13" s="261">
        <v>0</v>
      </c>
      <c r="H13" s="261">
        <v>0</v>
      </c>
      <c r="I13" s="261">
        <v>0</v>
      </c>
      <c r="J13" s="151" t="s">
        <v>800</v>
      </c>
    </row>
    <row r="14" spans="1:10" s="21" customFormat="1" ht="12.75">
      <c r="A14" s="22"/>
      <c r="B14" s="21" t="s">
        <v>801</v>
      </c>
      <c r="C14" s="21" t="s">
        <v>565</v>
      </c>
      <c r="F14" s="261">
        <v>360509</v>
      </c>
      <c r="G14" s="261">
        <v>9818</v>
      </c>
      <c r="H14" s="261">
        <v>9818</v>
      </c>
      <c r="I14" s="261">
        <v>9818</v>
      </c>
      <c r="J14" s="151" t="s">
        <v>803</v>
      </c>
    </row>
    <row r="15" spans="1:10" s="67" customFormat="1" ht="12.75">
      <c r="A15" s="262" t="s">
        <v>760</v>
      </c>
      <c r="B15" s="262"/>
      <c r="C15" s="262" t="s">
        <v>1</v>
      </c>
      <c r="D15" s="262"/>
      <c r="E15" s="262"/>
      <c r="F15" s="263">
        <f>SUM(F12:F14)</f>
        <v>981121</v>
      </c>
      <c r="G15" s="263">
        <f>SUM(G12:G14)</f>
        <v>638179</v>
      </c>
      <c r="H15" s="263">
        <f>SUM(H12:H14)</f>
        <v>638179</v>
      </c>
      <c r="I15" s="263">
        <f>SUM(I12:I14)</f>
        <v>638179</v>
      </c>
      <c r="J15" s="264" t="s">
        <v>762</v>
      </c>
    </row>
    <row r="16" spans="1:10" ht="12.75">
      <c r="A16" s="23" t="s">
        <v>805</v>
      </c>
      <c r="C16" s="19" t="s">
        <v>806</v>
      </c>
      <c r="F16" s="265"/>
      <c r="G16" s="265"/>
      <c r="H16" s="265"/>
      <c r="I16" s="265"/>
      <c r="J16" s="266" t="s">
        <v>566</v>
      </c>
    </row>
    <row r="17" spans="1:10" ht="12.75">
      <c r="A17" s="23"/>
      <c r="B17" s="19" t="s">
        <v>758</v>
      </c>
      <c r="D17" s="19" t="s">
        <v>594</v>
      </c>
      <c r="F17" s="265">
        <v>0</v>
      </c>
      <c r="G17" s="265">
        <v>0</v>
      </c>
      <c r="H17" s="265">
        <v>0</v>
      </c>
      <c r="I17" s="265">
        <v>0</v>
      </c>
      <c r="J17" s="266" t="s">
        <v>809</v>
      </c>
    </row>
    <row r="18" spans="1:10" ht="12.75">
      <c r="A18" s="23"/>
      <c r="B18" s="19" t="s">
        <v>798</v>
      </c>
      <c r="D18" s="19" t="s">
        <v>595</v>
      </c>
      <c r="F18" s="265">
        <v>0</v>
      </c>
      <c r="G18" s="265">
        <v>0</v>
      </c>
      <c r="H18" s="265">
        <v>0</v>
      </c>
      <c r="I18" s="265">
        <v>0</v>
      </c>
      <c r="J18" s="266" t="s">
        <v>811</v>
      </c>
    </row>
    <row r="19" spans="1:10" ht="12.75">
      <c r="A19" s="23"/>
      <c r="B19" s="19" t="s">
        <v>801</v>
      </c>
      <c r="D19" s="19" t="s">
        <v>812</v>
      </c>
      <c r="F19" s="265">
        <v>411648</v>
      </c>
      <c r="G19" s="265">
        <v>0</v>
      </c>
      <c r="H19" s="265">
        <v>0</v>
      </c>
      <c r="I19" s="265">
        <v>0</v>
      </c>
      <c r="J19" s="266" t="s">
        <v>813</v>
      </c>
    </row>
    <row r="20" spans="1:10" s="67" customFormat="1" ht="12.75">
      <c r="A20" s="262" t="s">
        <v>805</v>
      </c>
      <c r="B20" s="262"/>
      <c r="C20" s="262" t="s">
        <v>2</v>
      </c>
      <c r="D20" s="262"/>
      <c r="E20" s="262"/>
      <c r="F20" s="263">
        <f>SUM(F17:F19)</f>
        <v>411648</v>
      </c>
      <c r="G20" s="263">
        <f>SUM(G17:G19)</f>
        <v>0</v>
      </c>
      <c r="H20" s="263">
        <f>SUM(H17:H19)</f>
        <v>0</v>
      </c>
      <c r="I20" s="263">
        <f>SUM(I17:I19)</f>
        <v>0</v>
      </c>
      <c r="J20" s="264" t="s">
        <v>807</v>
      </c>
    </row>
    <row r="21" spans="1:10" ht="12.75">
      <c r="A21" s="23" t="s">
        <v>815</v>
      </c>
      <c r="C21" s="19" t="s">
        <v>816</v>
      </c>
      <c r="F21" s="265"/>
      <c r="G21" s="265"/>
      <c r="H21" s="265"/>
      <c r="I21" s="265"/>
      <c r="J21" s="266" t="s">
        <v>817</v>
      </c>
    </row>
    <row r="22" spans="1:10" ht="12.75">
      <c r="A22" s="23"/>
      <c r="B22" s="19" t="s">
        <v>758</v>
      </c>
      <c r="D22" s="19" t="s">
        <v>818</v>
      </c>
      <c r="F22" s="265">
        <v>130000</v>
      </c>
      <c r="G22" s="265">
        <v>130000</v>
      </c>
      <c r="H22" s="265">
        <v>130000</v>
      </c>
      <c r="I22" s="265">
        <v>130000</v>
      </c>
      <c r="J22" s="266" t="s">
        <v>819</v>
      </c>
    </row>
    <row r="23" spans="1:10" ht="12.75">
      <c r="A23" s="23"/>
      <c r="B23" s="19" t="s">
        <v>798</v>
      </c>
      <c r="D23" s="19" t="s">
        <v>821</v>
      </c>
      <c r="F23" s="265">
        <v>624000</v>
      </c>
      <c r="G23" s="265">
        <v>624000</v>
      </c>
      <c r="H23" s="265">
        <v>624000</v>
      </c>
      <c r="I23" s="265">
        <v>624000</v>
      </c>
      <c r="J23" s="266" t="s">
        <v>822</v>
      </c>
    </row>
    <row r="24" spans="1:10" ht="12.75">
      <c r="A24" s="23"/>
      <c r="B24" s="19" t="s">
        <v>801</v>
      </c>
      <c r="D24" s="19" t="s">
        <v>834</v>
      </c>
      <c r="F24" s="265">
        <v>5150</v>
      </c>
      <c r="G24" s="265">
        <v>5100</v>
      </c>
      <c r="H24" s="265">
        <v>5100</v>
      </c>
      <c r="I24" s="265">
        <v>5100</v>
      </c>
      <c r="J24" s="266" t="s">
        <v>835</v>
      </c>
    </row>
    <row r="25" spans="1:10" s="67" customFormat="1" ht="12.75">
      <c r="A25" s="262" t="s">
        <v>815</v>
      </c>
      <c r="B25" s="262"/>
      <c r="C25" s="262" t="s">
        <v>843</v>
      </c>
      <c r="D25" s="262"/>
      <c r="E25" s="262"/>
      <c r="F25" s="263">
        <f>SUM(F22:F24)</f>
        <v>759150</v>
      </c>
      <c r="G25" s="263">
        <f>SUM(G22:G24)</f>
        <v>759100</v>
      </c>
      <c r="H25" s="263">
        <f>SUM(H22:H24)</f>
        <v>759100</v>
      </c>
      <c r="I25" s="263">
        <f>SUM(I22:I24)</f>
        <v>759100</v>
      </c>
      <c r="J25" s="264" t="s">
        <v>817</v>
      </c>
    </row>
    <row r="26" spans="1:10" ht="12.75">
      <c r="A26" s="23" t="s">
        <v>844</v>
      </c>
      <c r="C26" s="19" t="s">
        <v>845</v>
      </c>
      <c r="F26" s="265"/>
      <c r="G26" s="265"/>
      <c r="H26" s="265"/>
      <c r="I26" s="265"/>
      <c r="J26" s="266" t="s">
        <v>846</v>
      </c>
    </row>
    <row r="27" spans="1:10" ht="12.75">
      <c r="A27" s="23"/>
      <c r="B27" s="19" t="s">
        <v>758</v>
      </c>
      <c r="D27" s="19" t="s">
        <v>847</v>
      </c>
      <c r="F27" s="265">
        <v>190563</v>
      </c>
      <c r="G27" s="265">
        <v>160922</v>
      </c>
      <c r="H27" s="265">
        <f>168968+14000</f>
        <v>182968</v>
      </c>
      <c r="I27" s="265">
        <v>184679</v>
      </c>
      <c r="J27" s="266" t="s">
        <v>846</v>
      </c>
    </row>
    <row r="28" spans="1:10" ht="12.75">
      <c r="A28" s="23"/>
      <c r="B28" s="19" t="s">
        <v>798</v>
      </c>
      <c r="D28" s="19" t="s">
        <v>848</v>
      </c>
      <c r="F28" s="265">
        <v>12000</v>
      </c>
      <c r="G28" s="265">
        <v>0</v>
      </c>
      <c r="H28" s="265">
        <v>0</v>
      </c>
      <c r="I28" s="265">
        <v>0</v>
      </c>
      <c r="J28" s="266" t="s">
        <v>846</v>
      </c>
    </row>
    <row r="29" spans="1:10" ht="12.75">
      <c r="A29" s="23"/>
      <c r="B29" s="19" t="s">
        <v>801</v>
      </c>
      <c r="D29" s="19" t="s">
        <v>849</v>
      </c>
      <c r="F29" s="265">
        <v>117132</v>
      </c>
      <c r="G29" s="265">
        <v>125322</v>
      </c>
      <c r="H29" s="265">
        <v>125322</v>
      </c>
      <c r="I29" s="265">
        <v>125322</v>
      </c>
      <c r="J29" s="266" t="s">
        <v>850</v>
      </c>
    </row>
    <row r="30" spans="1:10" s="67" customFormat="1" ht="12.75">
      <c r="A30" s="262" t="s">
        <v>844</v>
      </c>
      <c r="B30" s="262"/>
      <c r="C30" s="262" t="s">
        <v>851</v>
      </c>
      <c r="D30" s="262"/>
      <c r="E30" s="262"/>
      <c r="F30" s="263">
        <f>SUM(F27:F29)</f>
        <v>319695</v>
      </c>
      <c r="G30" s="263">
        <f>SUM(G27:G29)</f>
        <v>286244</v>
      </c>
      <c r="H30" s="263">
        <f>SUM(H27:H29)</f>
        <v>308290</v>
      </c>
      <c r="I30" s="263">
        <f>SUM(I27:I29)</f>
        <v>310001</v>
      </c>
      <c r="J30" s="264" t="s">
        <v>846</v>
      </c>
    </row>
    <row r="31" spans="1:10" ht="12.75">
      <c r="A31" s="23" t="s">
        <v>852</v>
      </c>
      <c r="C31" s="19" t="s">
        <v>853</v>
      </c>
      <c r="F31" s="265"/>
      <c r="G31" s="265"/>
      <c r="H31" s="265"/>
      <c r="I31" s="265"/>
      <c r="J31" s="266" t="s">
        <v>854</v>
      </c>
    </row>
    <row r="32" spans="1:10" ht="12.75">
      <c r="A32" s="23"/>
      <c r="B32" s="19" t="s">
        <v>758</v>
      </c>
      <c r="D32" s="19" t="s">
        <v>855</v>
      </c>
      <c r="F32" s="265">
        <v>71577</v>
      </c>
      <c r="G32" s="265">
        <v>5000</v>
      </c>
      <c r="H32" s="265">
        <v>5000</v>
      </c>
      <c r="I32" s="265">
        <v>5000</v>
      </c>
      <c r="J32" s="266" t="s">
        <v>856</v>
      </c>
    </row>
    <row r="33" spans="1:10" ht="12.75">
      <c r="A33" s="23"/>
      <c r="B33" s="19" t="s">
        <v>798</v>
      </c>
      <c r="D33" s="19" t="s">
        <v>857</v>
      </c>
      <c r="F33" s="265">
        <v>128670</v>
      </c>
      <c r="G33" s="265">
        <v>0</v>
      </c>
      <c r="H33" s="265">
        <v>0</v>
      </c>
      <c r="I33" s="265">
        <v>0</v>
      </c>
      <c r="J33" s="266" t="s">
        <v>858</v>
      </c>
    </row>
    <row r="34" spans="1:10" s="67" customFormat="1" ht="12.75">
      <c r="A34" s="262" t="s">
        <v>852</v>
      </c>
      <c r="B34" s="262"/>
      <c r="C34" s="262" t="s">
        <v>859</v>
      </c>
      <c r="D34" s="262"/>
      <c r="E34" s="262"/>
      <c r="F34" s="263">
        <f>SUM(F32:F33)</f>
        <v>200247</v>
      </c>
      <c r="G34" s="263">
        <f>SUM(G32:G33)</f>
        <v>5000</v>
      </c>
      <c r="H34" s="263">
        <f>SUM(H32:H33)</f>
        <v>5000</v>
      </c>
      <c r="I34" s="263">
        <f>SUM(I32:I33)</f>
        <v>5000</v>
      </c>
      <c r="J34" s="264" t="s">
        <v>854</v>
      </c>
    </row>
    <row r="35" spans="1:10" ht="12.75">
      <c r="A35" s="23" t="s">
        <v>860</v>
      </c>
      <c r="C35" s="19" t="s">
        <v>861</v>
      </c>
      <c r="F35" s="265"/>
      <c r="G35" s="265"/>
      <c r="H35" s="265"/>
      <c r="I35" s="265"/>
      <c r="J35" s="266"/>
    </row>
    <row r="36" spans="1:10" ht="12.75">
      <c r="A36" s="23"/>
      <c r="B36" s="19" t="s">
        <v>758</v>
      </c>
      <c r="D36" s="19" t="s">
        <v>72</v>
      </c>
      <c r="F36" s="265">
        <v>0</v>
      </c>
      <c r="G36" s="265">
        <v>0</v>
      </c>
      <c r="H36" s="265">
        <v>0</v>
      </c>
      <c r="I36" s="265">
        <v>0</v>
      </c>
      <c r="J36" s="266" t="s">
        <v>863</v>
      </c>
    </row>
    <row r="37" spans="1:10" ht="12.75">
      <c r="A37" s="23"/>
      <c r="B37" s="19" t="s">
        <v>798</v>
      </c>
      <c r="D37" s="19" t="s">
        <v>864</v>
      </c>
      <c r="F37" s="265">
        <v>0</v>
      </c>
      <c r="G37" s="265">
        <v>0</v>
      </c>
      <c r="H37" s="265">
        <v>0</v>
      </c>
      <c r="I37" s="265">
        <v>0</v>
      </c>
      <c r="J37" s="266" t="s">
        <v>865</v>
      </c>
    </row>
    <row r="38" spans="1:10" s="67" customFormat="1" ht="12.75">
      <c r="A38" s="262" t="s">
        <v>860</v>
      </c>
      <c r="B38" s="262"/>
      <c r="C38" s="262" t="s">
        <v>866</v>
      </c>
      <c r="D38" s="262"/>
      <c r="E38" s="262"/>
      <c r="F38" s="263">
        <f>SUM(F36:F37)</f>
        <v>0</v>
      </c>
      <c r="G38" s="263">
        <f>SUM(G36:G37)</f>
        <v>0</v>
      </c>
      <c r="H38" s="263">
        <f>SUM(H36:H37)</f>
        <v>0</v>
      </c>
      <c r="I38" s="263">
        <f>SUM(I36:I37)</f>
        <v>0</v>
      </c>
      <c r="J38" s="264" t="s">
        <v>865</v>
      </c>
    </row>
    <row r="39" spans="1:10" ht="12.75">
      <c r="A39" s="23" t="s">
        <v>867</v>
      </c>
      <c r="C39" s="19" t="s">
        <v>868</v>
      </c>
      <c r="F39" s="265"/>
      <c r="G39" s="265"/>
      <c r="H39" s="265"/>
      <c r="I39" s="265"/>
      <c r="J39" s="266" t="s">
        <v>871</v>
      </c>
    </row>
    <row r="40" spans="1:10" ht="12.75">
      <c r="A40" s="23"/>
      <c r="B40" s="19" t="s">
        <v>758</v>
      </c>
      <c r="D40" s="19" t="s">
        <v>569</v>
      </c>
      <c r="F40" s="265">
        <v>900</v>
      </c>
      <c r="G40" s="265">
        <v>800</v>
      </c>
      <c r="H40" s="265">
        <v>700</v>
      </c>
      <c r="I40" s="265">
        <v>600</v>
      </c>
      <c r="J40" s="266" t="s">
        <v>871</v>
      </c>
    </row>
    <row r="41" spans="1:10" ht="12.75">
      <c r="A41" s="23"/>
      <c r="B41" s="19" t="s">
        <v>798</v>
      </c>
      <c r="D41" s="19" t="s">
        <v>874</v>
      </c>
      <c r="F41" s="265">
        <v>190</v>
      </c>
      <c r="G41" s="265">
        <v>180</v>
      </c>
      <c r="H41" s="265">
        <v>170</v>
      </c>
      <c r="I41" s="265">
        <v>160</v>
      </c>
      <c r="J41" s="266" t="s">
        <v>871</v>
      </c>
    </row>
    <row r="42" spans="1:10" s="67" customFormat="1" ht="12.75">
      <c r="A42" s="262" t="s">
        <v>867</v>
      </c>
      <c r="B42" s="262"/>
      <c r="C42" s="262" t="s">
        <v>877</v>
      </c>
      <c r="D42" s="262"/>
      <c r="E42" s="262"/>
      <c r="F42" s="263">
        <f>SUM(F40:F41)</f>
        <v>1090</v>
      </c>
      <c r="G42" s="263">
        <f>SUM(G40:G41)</f>
        <v>980</v>
      </c>
      <c r="H42" s="263">
        <f>SUM(H40:H41)</f>
        <v>870</v>
      </c>
      <c r="I42" s="263">
        <f>SUM(I40:I41)</f>
        <v>760</v>
      </c>
      <c r="J42" s="264" t="s">
        <v>871</v>
      </c>
    </row>
    <row r="43" spans="1:10" ht="12.75">
      <c r="A43" s="23" t="s">
        <v>7</v>
      </c>
      <c r="C43" s="19" t="s">
        <v>8</v>
      </c>
      <c r="F43" s="265"/>
      <c r="G43" s="265"/>
      <c r="H43" s="265"/>
      <c r="I43" s="265"/>
      <c r="J43" s="266" t="s">
        <v>9</v>
      </c>
    </row>
    <row r="44" spans="1:10" ht="12.75">
      <c r="A44" s="23"/>
      <c r="B44" s="19" t="s">
        <v>758</v>
      </c>
      <c r="D44" s="19" t="s">
        <v>10</v>
      </c>
      <c r="F44" s="265">
        <v>281273</v>
      </c>
      <c r="G44" s="265">
        <v>31252</v>
      </c>
      <c r="H44" s="265">
        <v>0</v>
      </c>
      <c r="I44" s="265">
        <v>0</v>
      </c>
      <c r="J44" s="266"/>
    </row>
    <row r="45" spans="1:10" ht="12.75">
      <c r="A45" s="23"/>
      <c r="B45" s="19" t="s">
        <v>798</v>
      </c>
      <c r="D45" s="19" t="s">
        <v>18</v>
      </c>
      <c r="F45" s="265">
        <v>1469646</v>
      </c>
      <c r="G45" s="265">
        <v>80146</v>
      </c>
      <c r="H45" s="265">
        <v>72210</v>
      </c>
      <c r="I45" s="265">
        <v>70609</v>
      </c>
      <c r="J45" s="266"/>
    </row>
    <row r="46" spans="1:10" s="67" customFormat="1" ht="12.75">
      <c r="A46" s="262" t="s">
        <v>7</v>
      </c>
      <c r="B46" s="262"/>
      <c r="C46" s="262" t="s">
        <v>570</v>
      </c>
      <c r="D46" s="262"/>
      <c r="E46" s="262"/>
      <c r="F46" s="263">
        <f>SUM(F44:F45)</f>
        <v>1750919</v>
      </c>
      <c r="G46" s="263">
        <f>SUM(G44:G45)</f>
        <v>111398</v>
      </c>
      <c r="H46" s="263">
        <f>SUM(H44:H45)</f>
        <v>72210</v>
      </c>
      <c r="I46" s="263">
        <f>SUM(I44:I45)</f>
        <v>70609</v>
      </c>
      <c r="J46" s="264" t="s">
        <v>9</v>
      </c>
    </row>
    <row r="47" spans="1:10" s="67" customFormat="1" ht="12.75">
      <c r="A47" s="262"/>
      <c r="B47" s="262"/>
      <c r="C47" s="262" t="s">
        <v>571</v>
      </c>
      <c r="D47" s="262"/>
      <c r="E47" s="262"/>
      <c r="F47" s="263">
        <f>SUM(F15,F20,F25,F30,F34,F38,F42,F46)</f>
        <v>4423870</v>
      </c>
      <c r="G47" s="263">
        <f>SUM(G15,G20,G25,G30,G34,G38,G42,G46)</f>
        <v>1800901</v>
      </c>
      <c r="H47" s="263">
        <f>SUM(H15,H20,H25,H30,H34,H38,H42,H46)</f>
        <v>1783649</v>
      </c>
      <c r="I47" s="263">
        <f>SUM(I15,I20,I25,I30,I34,I38,I42,I46)</f>
        <v>1783649</v>
      </c>
      <c r="J47" s="264"/>
    </row>
    <row r="48" spans="1:10" ht="12.75">
      <c r="A48" s="23"/>
      <c r="F48" s="265"/>
      <c r="G48" s="265"/>
      <c r="H48" s="265"/>
      <c r="I48" s="265"/>
      <c r="J48" s="266"/>
    </row>
    <row r="49" spans="1:10" ht="12.75">
      <c r="A49" s="23"/>
      <c r="F49" s="265"/>
      <c r="G49" s="265"/>
      <c r="H49" s="265"/>
      <c r="I49" s="265"/>
      <c r="J49" s="266"/>
    </row>
    <row r="50" spans="1:10" s="21" customFormat="1" ht="12.75">
      <c r="A50" s="23"/>
      <c r="B50" s="257" t="s">
        <v>572</v>
      </c>
      <c r="F50" s="261"/>
      <c r="G50" s="261"/>
      <c r="H50" s="261"/>
      <c r="I50" s="261"/>
      <c r="J50" s="151"/>
    </row>
    <row r="51" spans="1:10" s="21" customFormat="1" ht="12.75">
      <c r="A51" s="22"/>
      <c r="F51" s="261"/>
      <c r="G51" s="261"/>
      <c r="H51" s="261"/>
      <c r="I51" s="261"/>
      <c r="J51" s="151"/>
    </row>
    <row r="52" spans="1:10" s="67" customFormat="1" ht="12.75">
      <c r="A52" s="262" t="s">
        <v>758</v>
      </c>
      <c r="B52" s="262"/>
      <c r="C52" s="262"/>
      <c r="D52" s="262" t="s">
        <v>573</v>
      </c>
      <c r="E52" s="262"/>
      <c r="F52" s="263"/>
      <c r="G52" s="263"/>
      <c r="H52" s="263"/>
      <c r="I52" s="263"/>
      <c r="J52" s="264"/>
    </row>
    <row r="53" spans="1:10" ht="12.75">
      <c r="A53" s="23"/>
      <c r="B53" s="19" t="s">
        <v>765</v>
      </c>
      <c r="D53" s="19" t="s">
        <v>82</v>
      </c>
      <c r="F53" s="265">
        <v>819766</v>
      </c>
      <c r="G53" s="265">
        <v>651014</v>
      </c>
      <c r="H53" s="265">
        <v>633762</v>
      </c>
      <c r="I53" s="265">
        <v>633762</v>
      </c>
      <c r="J53" s="266" t="s">
        <v>83</v>
      </c>
    </row>
    <row r="54" spans="1:10" ht="12.75">
      <c r="A54" s="23"/>
      <c r="B54" s="19" t="s">
        <v>780</v>
      </c>
      <c r="D54" s="19" t="s">
        <v>84</v>
      </c>
      <c r="F54" s="265">
        <v>174555</v>
      </c>
      <c r="G54" s="265">
        <v>146425</v>
      </c>
      <c r="H54" s="265">
        <v>146425</v>
      </c>
      <c r="I54" s="265">
        <v>146425</v>
      </c>
      <c r="J54" s="266" t="s">
        <v>85</v>
      </c>
    </row>
    <row r="55" spans="1:10" ht="12.75">
      <c r="A55" s="23"/>
      <c r="B55" s="19" t="s">
        <v>793</v>
      </c>
      <c r="D55" s="19" t="s">
        <v>86</v>
      </c>
      <c r="F55" s="265"/>
      <c r="G55" s="265"/>
      <c r="H55" s="265"/>
      <c r="I55" s="265"/>
      <c r="J55" s="266" t="s">
        <v>87</v>
      </c>
    </row>
    <row r="56" spans="1:10" ht="12.75">
      <c r="A56" s="23"/>
      <c r="C56" s="19" t="s">
        <v>796</v>
      </c>
      <c r="D56" s="19" t="s">
        <v>574</v>
      </c>
      <c r="F56" s="265">
        <v>5000</v>
      </c>
      <c r="G56" s="265">
        <v>4000</v>
      </c>
      <c r="H56" s="265">
        <v>4000</v>
      </c>
      <c r="I56" s="265">
        <v>4000</v>
      </c>
      <c r="J56" s="266" t="s">
        <v>89</v>
      </c>
    </row>
    <row r="57" spans="1:10" ht="12.75">
      <c r="A57" s="23"/>
      <c r="C57" s="19" t="s">
        <v>90</v>
      </c>
      <c r="D57" s="19" t="s">
        <v>575</v>
      </c>
      <c r="F57" s="265">
        <v>881516</v>
      </c>
      <c r="G57" s="265">
        <v>420809</v>
      </c>
      <c r="H57" s="265">
        <v>420809</v>
      </c>
      <c r="I57" s="265">
        <v>420809</v>
      </c>
      <c r="J57" s="266" t="s">
        <v>576</v>
      </c>
    </row>
    <row r="58" spans="1:10" ht="12.75">
      <c r="A58" s="267"/>
      <c r="B58" s="267" t="s">
        <v>793</v>
      </c>
      <c r="C58" s="267"/>
      <c r="D58" s="267" t="s">
        <v>92</v>
      </c>
      <c r="E58" s="267"/>
      <c r="F58" s="268">
        <f>SUM(F56:F57)</f>
        <v>886516</v>
      </c>
      <c r="G58" s="268">
        <f>SUM(G56:G57)</f>
        <v>424809</v>
      </c>
      <c r="H58" s="268">
        <f>SUM(H56:H57)</f>
        <v>424809</v>
      </c>
      <c r="I58" s="268">
        <f>SUM(I56:I57)</f>
        <v>424809</v>
      </c>
      <c r="J58" s="269" t="s">
        <v>87</v>
      </c>
    </row>
    <row r="59" spans="1:10" ht="12.75">
      <c r="A59" s="23"/>
      <c r="B59" s="19" t="s">
        <v>93</v>
      </c>
      <c r="D59" s="19" t="s">
        <v>94</v>
      </c>
      <c r="F59" s="265">
        <v>28736</v>
      </c>
      <c r="G59" s="265">
        <v>28736</v>
      </c>
      <c r="H59" s="265">
        <v>28736</v>
      </c>
      <c r="I59" s="265">
        <v>28736</v>
      </c>
      <c r="J59" s="266" t="s">
        <v>95</v>
      </c>
    </row>
    <row r="60" spans="1:10" ht="12.75">
      <c r="A60" s="23"/>
      <c r="B60" s="19" t="s">
        <v>96</v>
      </c>
      <c r="D60" s="19" t="s">
        <v>128</v>
      </c>
      <c r="F60" s="265"/>
      <c r="G60" s="265"/>
      <c r="H60" s="265"/>
      <c r="I60" s="265"/>
      <c r="J60" s="266"/>
    </row>
    <row r="61" spans="1:10" ht="12.75">
      <c r="A61" s="23"/>
      <c r="C61" s="19" t="s">
        <v>130</v>
      </c>
      <c r="D61" s="19" t="s">
        <v>577</v>
      </c>
      <c r="F61" s="265">
        <v>0</v>
      </c>
      <c r="G61" s="265">
        <v>0</v>
      </c>
      <c r="H61" s="265">
        <v>0</v>
      </c>
      <c r="I61" s="265">
        <v>0</v>
      </c>
      <c r="J61" s="266" t="s">
        <v>132</v>
      </c>
    </row>
    <row r="62" spans="1:10" ht="12.75">
      <c r="A62" s="23"/>
      <c r="C62" s="19" t="s">
        <v>133</v>
      </c>
      <c r="D62" s="19" t="s">
        <v>596</v>
      </c>
      <c r="F62" s="265">
        <v>0</v>
      </c>
      <c r="G62" s="265">
        <v>0</v>
      </c>
      <c r="H62" s="265">
        <v>0</v>
      </c>
      <c r="I62" s="265">
        <v>0</v>
      </c>
      <c r="J62" s="266" t="s">
        <v>135</v>
      </c>
    </row>
    <row r="63" spans="1:10" ht="12.75">
      <c r="A63" s="23"/>
      <c r="C63" s="19" t="s">
        <v>136</v>
      </c>
      <c r="D63" s="19" t="s">
        <v>579</v>
      </c>
      <c r="F63" s="265">
        <v>227864</v>
      </c>
      <c r="G63" s="265">
        <v>228183</v>
      </c>
      <c r="H63" s="265">
        <v>228183</v>
      </c>
      <c r="I63" s="265">
        <v>228183</v>
      </c>
      <c r="J63" s="266" t="s">
        <v>138</v>
      </c>
    </row>
    <row r="64" spans="1:10" ht="12.75">
      <c r="A64" s="23"/>
      <c r="C64" s="19" t="s">
        <v>139</v>
      </c>
      <c r="D64" s="19" t="s">
        <v>597</v>
      </c>
      <c r="F64" s="265">
        <v>0</v>
      </c>
      <c r="G64" s="265">
        <v>0</v>
      </c>
      <c r="H64" s="265">
        <v>0</v>
      </c>
      <c r="I64" s="265">
        <v>0</v>
      </c>
      <c r="J64" s="266" t="s">
        <v>141</v>
      </c>
    </row>
    <row r="65" spans="1:10" ht="12.75">
      <c r="A65" s="23"/>
      <c r="C65" s="19" t="s">
        <v>142</v>
      </c>
      <c r="D65" s="19" t="s">
        <v>581</v>
      </c>
      <c r="F65" s="265">
        <v>328340</v>
      </c>
      <c r="G65" s="265">
        <v>306560</v>
      </c>
      <c r="H65" s="265">
        <v>306560</v>
      </c>
      <c r="I65" s="265">
        <v>306560</v>
      </c>
      <c r="J65" s="266" t="s">
        <v>144</v>
      </c>
    </row>
    <row r="66" spans="1:10" ht="12.75">
      <c r="A66" s="23"/>
      <c r="C66" s="19" t="s">
        <v>145</v>
      </c>
      <c r="D66" s="19" t="s">
        <v>582</v>
      </c>
      <c r="F66" s="265">
        <v>96296</v>
      </c>
      <c r="G66" s="265">
        <v>0</v>
      </c>
      <c r="H66" s="265">
        <v>0</v>
      </c>
      <c r="I66" s="265">
        <v>0</v>
      </c>
      <c r="J66" s="266" t="s">
        <v>147</v>
      </c>
    </row>
    <row r="67" spans="1:10" ht="12.75">
      <c r="A67" s="267"/>
      <c r="B67" s="267" t="s">
        <v>96</v>
      </c>
      <c r="C67" s="267"/>
      <c r="D67" s="267" t="s">
        <v>148</v>
      </c>
      <c r="E67" s="267"/>
      <c r="F67" s="268">
        <f>SUM(F61:F66)</f>
        <v>652500</v>
      </c>
      <c r="G67" s="268">
        <f>SUM(G61:G66)</f>
        <v>534743</v>
      </c>
      <c r="H67" s="268">
        <f>SUM(H61:H66)</f>
        <v>534743</v>
      </c>
      <c r="I67" s="268">
        <f>SUM(I61:I66)</f>
        <v>534743</v>
      </c>
      <c r="J67" s="269" t="s">
        <v>129</v>
      </c>
    </row>
    <row r="68" spans="1:10" s="67" customFormat="1" ht="12.75">
      <c r="A68" s="262" t="s">
        <v>758</v>
      </c>
      <c r="B68" s="262"/>
      <c r="C68" s="262"/>
      <c r="D68" s="262" t="s">
        <v>153</v>
      </c>
      <c r="E68" s="262"/>
      <c r="F68" s="263">
        <f>SUM(F53,F54,F58,F59,F67)</f>
        <v>2562073</v>
      </c>
      <c r="G68" s="263">
        <f>SUM(G53,G54,G58,G59,G67)</f>
        <v>1785727</v>
      </c>
      <c r="H68" s="263">
        <f>SUM(H53,H54,H58,H59,H67)</f>
        <v>1768475</v>
      </c>
      <c r="I68" s="263">
        <f>SUM(I53,I54,I58,I59,I67)</f>
        <v>1768475</v>
      </c>
      <c r="J68" s="264"/>
    </row>
    <row r="69" spans="1:10" ht="12.75">
      <c r="A69" s="23"/>
      <c r="F69" s="265"/>
      <c r="G69" s="265"/>
      <c r="H69" s="265"/>
      <c r="I69" s="265"/>
      <c r="J69" s="266"/>
    </row>
    <row r="70" spans="1:10" s="67" customFormat="1" ht="12.75">
      <c r="A70" s="262" t="s">
        <v>798</v>
      </c>
      <c r="B70" s="262"/>
      <c r="C70" s="262"/>
      <c r="D70" s="262" t="s">
        <v>583</v>
      </c>
      <c r="E70" s="262"/>
      <c r="F70" s="263"/>
      <c r="G70" s="263"/>
      <c r="H70" s="263"/>
      <c r="I70" s="263"/>
      <c r="J70" s="264"/>
    </row>
    <row r="71" spans="1:10" ht="12.75">
      <c r="A71" s="23"/>
      <c r="B71" s="19" t="s">
        <v>823</v>
      </c>
      <c r="D71" s="19" t="s">
        <v>584</v>
      </c>
      <c r="F71" s="265">
        <v>638561</v>
      </c>
      <c r="G71" s="265">
        <v>0</v>
      </c>
      <c r="H71" s="265">
        <v>0</v>
      </c>
      <c r="I71" s="265">
        <v>0</v>
      </c>
      <c r="J71" s="266" t="s">
        <v>147</v>
      </c>
    </row>
    <row r="72" spans="1:10" ht="12.75">
      <c r="A72" s="23"/>
      <c r="B72" s="19" t="s">
        <v>826</v>
      </c>
      <c r="D72" s="19" t="s">
        <v>585</v>
      </c>
      <c r="F72" s="265">
        <v>514497</v>
      </c>
      <c r="G72" s="265">
        <v>5000</v>
      </c>
      <c r="H72" s="265">
        <v>5000</v>
      </c>
      <c r="I72" s="265">
        <v>5000</v>
      </c>
      <c r="J72" s="266" t="s">
        <v>158</v>
      </c>
    </row>
    <row r="73" spans="1:10" ht="12.75">
      <c r="A73" s="23"/>
      <c r="B73" s="19" t="s">
        <v>829</v>
      </c>
      <c r="D73" s="19" t="s">
        <v>586</v>
      </c>
      <c r="F73" s="265">
        <v>671438</v>
      </c>
      <c r="G73" s="265">
        <v>0</v>
      </c>
      <c r="H73" s="265">
        <v>0</v>
      </c>
      <c r="I73" s="265">
        <v>0</v>
      </c>
      <c r="J73" s="266" t="s">
        <v>168</v>
      </c>
    </row>
    <row r="74" spans="1:10" ht="12.75">
      <c r="A74" s="23"/>
      <c r="B74" s="19" t="s">
        <v>832</v>
      </c>
      <c r="D74" s="19" t="s">
        <v>587</v>
      </c>
      <c r="F74" s="265">
        <v>3000</v>
      </c>
      <c r="G74" s="265">
        <v>0</v>
      </c>
      <c r="H74" s="265">
        <v>0</v>
      </c>
      <c r="I74" s="265">
        <v>0</v>
      </c>
      <c r="J74" s="266" t="s">
        <v>182</v>
      </c>
    </row>
    <row r="75" spans="1:10" s="67" customFormat="1" ht="12.75">
      <c r="A75" s="262" t="s">
        <v>798</v>
      </c>
      <c r="B75" s="262"/>
      <c r="C75" s="262"/>
      <c r="D75" s="262" t="s">
        <v>588</v>
      </c>
      <c r="E75" s="262"/>
      <c r="F75" s="263">
        <f>SUM(F71:F74)</f>
        <v>1827496</v>
      </c>
      <c r="G75" s="263">
        <f>SUM(G71:G74)</f>
        <v>5000</v>
      </c>
      <c r="H75" s="263">
        <f>SUM(H71:H74)</f>
        <v>5000</v>
      </c>
      <c r="I75" s="263">
        <f>SUM(I71:I74)</f>
        <v>5000</v>
      </c>
      <c r="J75" s="264"/>
    </row>
    <row r="76" spans="1:10" ht="12.75">
      <c r="A76" s="23"/>
      <c r="F76" s="265"/>
      <c r="G76" s="265"/>
      <c r="H76" s="265"/>
      <c r="I76" s="265"/>
      <c r="J76" s="266"/>
    </row>
    <row r="77" spans="1:10" s="67" customFormat="1" ht="12.75">
      <c r="A77" s="262" t="s">
        <v>801</v>
      </c>
      <c r="B77" s="262"/>
      <c r="C77" s="262"/>
      <c r="D77" s="262" t="s">
        <v>589</v>
      </c>
      <c r="E77" s="262"/>
      <c r="F77" s="263"/>
      <c r="G77" s="263"/>
      <c r="H77" s="263"/>
      <c r="I77" s="263"/>
      <c r="J77" s="264" t="s">
        <v>194</v>
      </c>
    </row>
    <row r="78" spans="1:10" ht="12.75">
      <c r="A78" s="23"/>
      <c r="B78" s="19" t="s">
        <v>836</v>
      </c>
      <c r="D78" s="19" t="s">
        <v>590</v>
      </c>
      <c r="F78" s="265">
        <v>10174</v>
      </c>
      <c r="G78" s="265">
        <v>10174</v>
      </c>
      <c r="H78" s="265">
        <v>10174</v>
      </c>
      <c r="I78" s="265">
        <v>10174</v>
      </c>
      <c r="J78" s="266" t="s">
        <v>194</v>
      </c>
    </row>
    <row r="79" spans="1:10" ht="12.75">
      <c r="A79" s="23"/>
      <c r="B79" s="19" t="s">
        <v>838</v>
      </c>
      <c r="D79" s="19" t="s">
        <v>591</v>
      </c>
      <c r="F79" s="265">
        <v>24127</v>
      </c>
      <c r="G79" s="265">
        <v>0</v>
      </c>
      <c r="H79" s="265">
        <v>0</v>
      </c>
      <c r="I79" s="265">
        <v>0</v>
      </c>
      <c r="J79" s="266" t="s">
        <v>194</v>
      </c>
    </row>
    <row r="80" spans="1:10" s="67" customFormat="1" ht="12.75">
      <c r="A80" s="262" t="s">
        <v>801</v>
      </c>
      <c r="B80" s="262"/>
      <c r="C80" s="262"/>
      <c r="D80" s="262" t="s">
        <v>592</v>
      </c>
      <c r="E80" s="262"/>
      <c r="F80" s="263">
        <f>SUM(F78:F79)</f>
        <v>34301</v>
      </c>
      <c r="G80" s="263">
        <f>SUM(G78:G79)</f>
        <v>10174</v>
      </c>
      <c r="H80" s="263">
        <f>SUM(H78:H79)</f>
        <v>10174</v>
      </c>
      <c r="I80" s="263">
        <f>SUM(I78:I79)</f>
        <v>10174</v>
      </c>
      <c r="J80" s="264" t="s">
        <v>194</v>
      </c>
    </row>
    <row r="81" spans="1:10" ht="12.75">
      <c r="A81" s="267"/>
      <c r="B81" s="267"/>
      <c r="C81" s="267"/>
      <c r="D81" s="267"/>
      <c r="E81" s="267"/>
      <c r="F81" s="268"/>
      <c r="G81" s="268"/>
      <c r="H81" s="268"/>
      <c r="I81" s="268"/>
      <c r="J81" s="269"/>
    </row>
    <row r="82" spans="1:10" s="67" customFormat="1" ht="12.75">
      <c r="A82" s="262"/>
      <c r="B82" s="262" t="s">
        <v>266</v>
      </c>
      <c r="C82" s="262"/>
      <c r="D82" s="262"/>
      <c r="E82" s="262"/>
      <c r="F82" s="263">
        <f>SUM(F75,F68,F80)</f>
        <v>4423870</v>
      </c>
      <c r="G82" s="263">
        <f>SUM(G75,G68,G80)</f>
        <v>1800901</v>
      </c>
      <c r="H82" s="263">
        <f>SUM(H75,H68,H80)</f>
        <v>1783649</v>
      </c>
      <c r="I82" s="263">
        <f>SUM(I75,I68,I80)</f>
        <v>1783649</v>
      </c>
      <c r="J82" s="264"/>
    </row>
    <row r="83" spans="1:10" ht="12.75">
      <c r="A83" s="23"/>
      <c r="F83" s="265"/>
      <c r="G83" s="265"/>
      <c r="H83" s="265"/>
      <c r="I83" s="265"/>
      <c r="J83" s="266"/>
    </row>
    <row r="84" spans="1:10" ht="12.75">
      <c r="A84" s="23"/>
      <c r="F84" s="265"/>
      <c r="G84" s="265"/>
      <c r="H84" s="265"/>
      <c r="I84" s="265"/>
      <c r="J84" s="266"/>
    </row>
    <row r="85" spans="1:10" s="67" customFormat="1" ht="12.75">
      <c r="A85" s="262"/>
      <c r="B85" s="262" t="s">
        <v>25</v>
      </c>
      <c r="C85" s="262"/>
      <c r="D85" s="262"/>
      <c r="E85" s="262"/>
      <c r="F85" s="263">
        <f>SUM(F47)</f>
        <v>4423870</v>
      </c>
      <c r="G85" s="263">
        <f>SUM(G47)</f>
        <v>1800901</v>
      </c>
      <c r="H85" s="263">
        <f>SUM(H47)</f>
        <v>1783649</v>
      </c>
      <c r="I85" s="263">
        <f>SUM(I47)</f>
        <v>1783649</v>
      </c>
      <c r="J85" s="264"/>
    </row>
    <row r="86" spans="1:10" s="67" customFormat="1" ht="12.75">
      <c r="A86" s="262"/>
      <c r="B86" s="262" t="s">
        <v>198</v>
      </c>
      <c r="C86" s="262"/>
      <c r="D86" s="262"/>
      <c r="E86" s="262"/>
      <c r="F86" s="263">
        <f>SUM(F82)</f>
        <v>4423870</v>
      </c>
      <c r="G86" s="263">
        <f>SUM(G82)</f>
        <v>1800901</v>
      </c>
      <c r="H86" s="263">
        <f>SUM(H82)</f>
        <v>1783649</v>
      </c>
      <c r="I86" s="263">
        <f>SUM(I82)</f>
        <v>1783649</v>
      </c>
      <c r="J86" s="264"/>
    </row>
  </sheetData>
  <sheetProtection/>
  <mergeCells count="5">
    <mergeCell ref="A3:J3"/>
    <mergeCell ref="E1:J1"/>
    <mergeCell ref="G6:J6"/>
    <mergeCell ref="A7:E7"/>
    <mergeCell ref="F7:H7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="65" zoomScaleNormal="75" zoomScaleSheetLayoutView="6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2" sqref="B2:F2"/>
    </sheetView>
  </sheetViews>
  <sheetFormatPr defaultColWidth="16.00390625" defaultRowHeight="12.75"/>
  <cols>
    <col min="1" max="1" width="16.00390625" style="5" customWidth="1"/>
    <col min="2" max="2" width="54.00390625" style="5" customWidth="1"/>
    <col min="3" max="3" width="23.28125" style="5" customWidth="1"/>
    <col min="4" max="4" width="18.7109375" style="5" customWidth="1"/>
    <col min="5" max="5" width="19.8515625" style="5" customWidth="1"/>
    <col min="6" max="16384" width="16.00390625" style="5" customWidth="1"/>
  </cols>
  <sheetData>
    <row r="1" spans="3:10" ht="17.25" customHeight="1">
      <c r="C1" s="390" t="s">
        <v>908</v>
      </c>
      <c r="D1" s="390"/>
      <c r="E1" s="390"/>
      <c r="F1" s="390"/>
      <c r="G1" s="124"/>
      <c r="H1" s="124"/>
      <c r="I1" s="124"/>
      <c r="J1" s="124"/>
    </row>
    <row r="2" spans="1:9" ht="15.75">
      <c r="A2" s="124"/>
      <c r="B2" s="390"/>
      <c r="C2" s="390"/>
      <c r="D2" s="390"/>
      <c r="E2" s="390"/>
      <c r="F2" s="390"/>
      <c r="G2" s="124"/>
      <c r="H2" s="124"/>
      <c r="I2" s="124"/>
    </row>
    <row r="3" spans="1:6" ht="15.75">
      <c r="A3" s="398" t="s">
        <v>318</v>
      </c>
      <c r="B3" s="398"/>
      <c r="C3" s="398"/>
      <c r="D3" s="398"/>
      <c r="E3" s="398"/>
      <c r="F3" s="398"/>
    </row>
    <row r="4" spans="1:6" ht="15.75">
      <c r="A4" s="125"/>
      <c r="B4" s="125"/>
      <c r="C4" s="125"/>
      <c r="D4" s="125"/>
      <c r="E4" s="125"/>
      <c r="F4" s="125"/>
    </row>
    <row r="5" spans="1:6" ht="15.75">
      <c r="A5" s="125"/>
      <c r="B5" s="125"/>
      <c r="C5" s="125"/>
      <c r="D5" s="125"/>
      <c r="E5" s="125"/>
      <c r="F5" s="125"/>
    </row>
    <row r="6" spans="1:6" ht="15.75">
      <c r="A6" s="402"/>
      <c r="B6" s="402"/>
      <c r="C6" s="402"/>
      <c r="D6" s="402"/>
      <c r="E6" s="402"/>
      <c r="F6" s="402"/>
    </row>
    <row r="7" spans="1:6" ht="25.5" customHeight="1">
      <c r="A7" s="399" t="s">
        <v>27</v>
      </c>
      <c r="B7" s="400"/>
      <c r="C7" s="401" t="s">
        <v>598</v>
      </c>
      <c r="D7" s="401"/>
      <c r="E7" s="401"/>
      <c r="F7" s="401"/>
    </row>
    <row r="8" spans="1:6" ht="15" customHeight="1">
      <c r="A8" s="126"/>
      <c r="B8" s="127" t="s">
        <v>751</v>
      </c>
      <c r="C8" s="395" t="s">
        <v>752</v>
      </c>
      <c r="D8" s="395"/>
      <c r="E8" s="395"/>
      <c r="F8" s="395"/>
    </row>
    <row r="9" spans="1:6" s="128" customFormat="1" ht="15" customHeight="1">
      <c r="A9" s="394"/>
      <c r="B9" s="394"/>
      <c r="C9" s="394" t="s">
        <v>599</v>
      </c>
      <c r="D9" s="396" t="s">
        <v>600</v>
      </c>
      <c r="E9" s="396"/>
      <c r="F9" s="397" t="s">
        <v>873</v>
      </c>
    </row>
    <row r="10" spans="1:6" s="128" customFormat="1" ht="21.75" customHeight="1">
      <c r="A10" s="394"/>
      <c r="B10" s="394"/>
      <c r="C10" s="394"/>
      <c r="D10" s="129" t="s">
        <v>737</v>
      </c>
      <c r="E10" s="130" t="s">
        <v>601</v>
      </c>
      <c r="F10" s="397"/>
    </row>
    <row r="11" spans="1:6" ht="18.75" customHeight="1">
      <c r="A11" s="392" t="s">
        <v>602</v>
      </c>
      <c r="B11" s="392"/>
      <c r="C11" s="392"/>
      <c r="D11" s="392"/>
      <c r="E11" s="392"/>
      <c r="F11" s="131">
        <f>SUM(C12:E19)</f>
        <v>219</v>
      </c>
    </row>
    <row r="12" spans="1:6" ht="18.75" customHeight="1">
      <c r="A12" s="132"/>
      <c r="B12" s="8" t="s">
        <v>603</v>
      </c>
      <c r="C12" s="8"/>
      <c r="D12" s="8">
        <v>1</v>
      </c>
      <c r="E12" s="133"/>
      <c r="F12" s="134"/>
    </row>
    <row r="13" spans="1:6" ht="18.75" customHeight="1">
      <c r="A13" s="132"/>
      <c r="B13" s="9" t="s">
        <v>604</v>
      </c>
      <c r="C13" s="9"/>
      <c r="D13" s="9">
        <v>13</v>
      </c>
      <c r="E13" s="10"/>
      <c r="F13" s="131"/>
    </row>
    <row r="14" spans="1:6" ht="18.75" customHeight="1">
      <c r="A14" s="132"/>
      <c r="B14" s="9" t="s">
        <v>605</v>
      </c>
      <c r="C14" s="9"/>
      <c r="D14" s="9">
        <v>11</v>
      </c>
      <c r="E14" s="10"/>
      <c r="F14" s="131"/>
    </row>
    <row r="15" spans="1:6" ht="18.75" customHeight="1">
      <c r="A15" s="132"/>
      <c r="B15" s="9" t="s">
        <v>606</v>
      </c>
      <c r="C15" s="9"/>
      <c r="D15" s="9">
        <v>0</v>
      </c>
      <c r="E15" s="10"/>
      <c r="F15" s="131"/>
    </row>
    <row r="16" spans="1:6" ht="15.75">
      <c r="A16" s="135"/>
      <c r="B16" s="136" t="s">
        <v>607</v>
      </c>
      <c r="C16" s="11"/>
      <c r="D16" s="137">
        <v>4</v>
      </c>
      <c r="E16" s="10"/>
      <c r="F16" s="131"/>
    </row>
    <row r="17" spans="1:6" ht="15.75">
      <c r="A17" s="135"/>
      <c r="B17" s="138" t="s">
        <v>409</v>
      </c>
      <c r="C17" s="139"/>
      <c r="D17" s="139"/>
      <c r="E17" s="140">
        <v>1</v>
      </c>
      <c r="F17" s="131"/>
    </row>
    <row r="18" spans="1:6" ht="25.5">
      <c r="A18" s="126"/>
      <c r="B18" s="123" t="s">
        <v>522</v>
      </c>
      <c r="C18" s="123"/>
      <c r="D18" s="123"/>
      <c r="E18" s="140">
        <v>6</v>
      </c>
      <c r="F18" s="131"/>
    </row>
    <row r="19" spans="1:6" ht="30">
      <c r="A19" s="135"/>
      <c r="B19" s="141" t="s">
        <v>410</v>
      </c>
      <c r="C19" s="8"/>
      <c r="D19" s="142">
        <v>183</v>
      </c>
      <c r="E19" s="10"/>
      <c r="F19" s="131"/>
    </row>
    <row r="20" spans="1:6" ht="15.75">
      <c r="A20" s="143"/>
      <c r="B20" s="144"/>
      <c r="C20" s="137"/>
      <c r="D20" s="145"/>
      <c r="E20" s="145"/>
      <c r="F20" s="146"/>
    </row>
    <row r="21" spans="1:6" ht="15.75">
      <c r="A21" s="393" t="s">
        <v>608</v>
      </c>
      <c r="B21" s="393"/>
      <c r="C21" s="393"/>
      <c r="D21" s="393"/>
      <c r="E21" s="393"/>
      <c r="F21" s="10">
        <f>SUM(C22:E28)</f>
        <v>90.5</v>
      </c>
    </row>
    <row r="22" spans="1:6" ht="15">
      <c r="A22" s="98"/>
      <c r="B22" s="8" t="s">
        <v>609</v>
      </c>
      <c r="C22" s="8">
        <v>14</v>
      </c>
      <c r="D22" s="8">
        <v>45.5</v>
      </c>
      <c r="E22" s="8"/>
      <c r="F22" s="8"/>
    </row>
    <row r="23" spans="1:6" ht="15">
      <c r="A23" s="98"/>
      <c r="B23" s="9" t="s">
        <v>610</v>
      </c>
      <c r="C23" s="9">
        <v>1</v>
      </c>
      <c r="D23" s="9">
        <v>4</v>
      </c>
      <c r="E23" s="9"/>
      <c r="F23" s="9"/>
    </row>
    <row r="24" spans="1:6" ht="15">
      <c r="A24" s="98"/>
      <c r="B24" s="9" t="s">
        <v>611</v>
      </c>
      <c r="C24" s="9"/>
      <c r="D24" s="9">
        <v>13</v>
      </c>
      <c r="E24" s="9"/>
      <c r="F24" s="9"/>
    </row>
    <row r="25" spans="1:6" ht="15">
      <c r="A25" s="98"/>
      <c r="B25" s="11" t="s">
        <v>612</v>
      </c>
      <c r="C25" s="9"/>
      <c r="D25" s="9"/>
      <c r="E25" s="9">
        <v>5</v>
      </c>
      <c r="F25" s="9"/>
    </row>
    <row r="26" spans="1:6" ht="15">
      <c r="A26" s="119"/>
      <c r="B26" s="6" t="s">
        <v>524</v>
      </c>
      <c r="C26" s="120"/>
      <c r="D26" s="11">
        <v>1</v>
      </c>
      <c r="E26" s="11"/>
      <c r="F26" s="11"/>
    </row>
    <row r="27" spans="1:6" ht="15">
      <c r="A27" s="99"/>
      <c r="B27" s="96" t="s">
        <v>613</v>
      </c>
      <c r="C27" s="11"/>
      <c r="D27" s="11">
        <v>1</v>
      </c>
      <c r="E27" s="11"/>
      <c r="F27" s="11"/>
    </row>
    <row r="28" spans="1:6" ht="15">
      <c r="A28" s="99"/>
      <c r="B28" s="12" t="s">
        <v>614</v>
      </c>
      <c r="C28" s="11"/>
      <c r="D28" s="11">
        <v>6</v>
      </c>
      <c r="E28" s="11"/>
      <c r="F28" s="11"/>
    </row>
    <row r="29" spans="1:6" ht="15">
      <c r="A29" s="99"/>
      <c r="B29" s="11"/>
      <c r="C29" s="11"/>
      <c r="D29" s="11"/>
      <c r="E29" s="11"/>
      <c r="F29" s="11"/>
    </row>
    <row r="30" spans="1:6" ht="15.75">
      <c r="A30" s="393" t="s">
        <v>884</v>
      </c>
      <c r="B30" s="393"/>
      <c r="C30" s="393"/>
      <c r="D30" s="393"/>
      <c r="E30" s="393"/>
      <c r="F30" s="10">
        <f>SUM(C31:E36)</f>
        <v>49</v>
      </c>
    </row>
    <row r="31" spans="1:6" ht="15">
      <c r="A31" s="98"/>
      <c r="B31" s="13" t="s">
        <v>615</v>
      </c>
      <c r="C31" s="13"/>
      <c r="D31" s="8">
        <v>11</v>
      </c>
      <c r="E31" s="8"/>
      <c r="F31" s="8"/>
    </row>
    <row r="32" spans="1:6" ht="15">
      <c r="A32" s="98"/>
      <c r="B32" s="14" t="s">
        <v>616</v>
      </c>
      <c r="C32" s="14"/>
      <c r="D32" s="9">
        <v>7</v>
      </c>
      <c r="E32" s="9"/>
      <c r="F32" s="9"/>
    </row>
    <row r="33" spans="1:6" ht="15">
      <c r="A33" s="98"/>
      <c r="B33" s="14" t="s">
        <v>617</v>
      </c>
      <c r="C33" s="14"/>
      <c r="D33" s="9">
        <v>1</v>
      </c>
      <c r="E33" s="9"/>
      <c r="F33" s="9"/>
    </row>
    <row r="34" spans="1:6" ht="15">
      <c r="A34" s="98"/>
      <c r="B34" s="14" t="s">
        <v>618</v>
      </c>
      <c r="C34" s="14"/>
      <c r="D34" s="9">
        <v>17</v>
      </c>
      <c r="E34" s="9"/>
      <c r="F34" s="9"/>
    </row>
    <row r="35" spans="1:6" ht="15">
      <c r="A35" s="98"/>
      <c r="B35" s="14" t="s">
        <v>619</v>
      </c>
      <c r="C35" s="14"/>
      <c r="D35" s="9">
        <v>8</v>
      </c>
      <c r="E35" s="9"/>
      <c r="F35" s="9"/>
    </row>
    <row r="36" spans="1:6" ht="15">
      <c r="A36" s="99"/>
      <c r="B36" s="12" t="s">
        <v>614</v>
      </c>
      <c r="C36" s="15"/>
      <c r="D36" s="11">
        <v>5</v>
      </c>
      <c r="E36" s="11"/>
      <c r="F36" s="11"/>
    </row>
    <row r="37" spans="1:6" ht="15">
      <c r="A37" s="99"/>
      <c r="B37" s="15"/>
      <c r="C37" s="15"/>
      <c r="D37" s="11"/>
      <c r="E37" s="11"/>
      <c r="F37" s="11"/>
    </row>
    <row r="38" spans="1:6" ht="15.75">
      <c r="A38" s="393" t="s">
        <v>887</v>
      </c>
      <c r="B38" s="393"/>
      <c r="C38" s="393"/>
      <c r="D38" s="393"/>
      <c r="E38" s="393"/>
      <c r="F38" s="10">
        <f>SUM(C39:E42)</f>
        <v>30</v>
      </c>
    </row>
    <row r="39" spans="1:6" ht="15">
      <c r="A39" s="98"/>
      <c r="B39" s="13" t="s">
        <v>620</v>
      </c>
      <c r="C39" s="13"/>
      <c r="D39" s="8">
        <v>0</v>
      </c>
      <c r="E39" s="8">
        <v>10</v>
      </c>
      <c r="F39" s="8"/>
    </row>
    <row r="40" spans="1:6" ht="15">
      <c r="A40" s="98"/>
      <c r="B40" s="14" t="s">
        <v>621</v>
      </c>
      <c r="C40" s="14"/>
      <c r="D40" s="9">
        <v>7</v>
      </c>
      <c r="E40" s="9">
        <v>0</v>
      </c>
      <c r="F40" s="9"/>
    </row>
    <row r="41" spans="1:6" ht="15">
      <c r="A41" s="99"/>
      <c r="B41" s="15" t="s">
        <v>617</v>
      </c>
      <c r="C41" s="15"/>
      <c r="D41" s="11">
        <v>2</v>
      </c>
      <c r="E41" s="11">
        <v>6</v>
      </c>
      <c r="F41" s="11"/>
    </row>
    <row r="42" spans="1:6" ht="15">
      <c r="A42" s="6"/>
      <c r="B42" s="12" t="s">
        <v>614</v>
      </c>
      <c r="C42" s="12"/>
      <c r="D42" s="6">
        <v>0</v>
      </c>
      <c r="E42" s="6">
        <v>5</v>
      </c>
      <c r="F42" s="6"/>
    </row>
    <row r="43" spans="1:6" ht="15">
      <c r="A43" s="6"/>
      <c r="B43" s="12"/>
      <c r="C43" s="12"/>
      <c r="D43" s="6"/>
      <c r="E43" s="6"/>
      <c r="F43" s="6"/>
    </row>
    <row r="44" spans="1:6" ht="15">
      <c r="A44" s="6"/>
      <c r="B44" s="12"/>
      <c r="C44" s="12"/>
      <c r="D44" s="6"/>
      <c r="E44" s="6"/>
      <c r="F44" s="6"/>
    </row>
    <row r="45" spans="1:6" ht="15.75">
      <c r="A45" s="393" t="s">
        <v>890</v>
      </c>
      <c r="B45" s="393"/>
      <c r="C45" s="393"/>
      <c r="D45" s="393"/>
      <c r="E45" s="393"/>
      <c r="F45" s="7">
        <f>SUM(C46:E49)</f>
        <v>22</v>
      </c>
    </row>
    <row r="46" spans="1:6" ht="15">
      <c r="A46" s="97"/>
      <c r="B46" s="12" t="s">
        <v>622</v>
      </c>
      <c r="C46" s="12"/>
      <c r="D46" s="6">
        <v>14</v>
      </c>
      <c r="E46" s="6"/>
      <c r="F46" s="6"/>
    </row>
    <row r="47" spans="1:6" ht="15">
      <c r="A47" s="6"/>
      <c r="B47" s="12" t="s">
        <v>623</v>
      </c>
      <c r="C47" s="12"/>
      <c r="D47" s="6">
        <v>2</v>
      </c>
      <c r="E47" s="6"/>
      <c r="F47" s="6"/>
    </row>
    <row r="48" spans="1:6" ht="15">
      <c r="A48" s="6"/>
      <c r="B48" s="12" t="s">
        <v>617</v>
      </c>
      <c r="C48" s="12"/>
      <c r="D48" s="6">
        <v>1</v>
      </c>
      <c r="E48" s="6"/>
      <c r="F48" s="6"/>
    </row>
    <row r="49" spans="1:6" ht="15">
      <c r="A49" s="6"/>
      <c r="B49" s="12" t="s">
        <v>614</v>
      </c>
      <c r="C49" s="12"/>
      <c r="D49" s="6">
        <v>5</v>
      </c>
      <c r="E49" s="6"/>
      <c r="F49" s="6"/>
    </row>
    <row r="50" spans="1:6" ht="15">
      <c r="A50" s="6"/>
      <c r="B50" s="12"/>
      <c r="C50" s="12"/>
      <c r="D50" s="6"/>
      <c r="E50" s="6"/>
      <c r="F50" s="6"/>
    </row>
    <row r="51" spans="1:6" s="128" customFormat="1" ht="15.75">
      <c r="A51" s="391" t="s">
        <v>624</v>
      </c>
      <c r="B51" s="391"/>
      <c r="C51" s="133">
        <f>SUM(C12:C50)</f>
        <v>15</v>
      </c>
      <c r="D51" s="133">
        <f>SUM(D12:D50)</f>
        <v>362.5</v>
      </c>
      <c r="E51" s="133">
        <f>SUM(E12:E50)</f>
        <v>33</v>
      </c>
      <c r="F51" s="133">
        <f>SUM(F11:F50)</f>
        <v>410.5</v>
      </c>
    </row>
  </sheetData>
  <sheetProtection selectLockedCells="1" selectUnlockedCells="1"/>
  <mergeCells count="17">
    <mergeCell ref="D9:E9"/>
    <mergeCell ref="F9:F10"/>
    <mergeCell ref="C1:F1"/>
    <mergeCell ref="A3:F3"/>
    <mergeCell ref="A7:B7"/>
    <mergeCell ref="C7:F7"/>
    <mergeCell ref="A6:F6"/>
    <mergeCell ref="B2:F2"/>
    <mergeCell ref="A51:B51"/>
    <mergeCell ref="A11:E11"/>
    <mergeCell ref="A21:E21"/>
    <mergeCell ref="A30:E30"/>
    <mergeCell ref="A38:E38"/>
    <mergeCell ref="A45:E45"/>
    <mergeCell ref="A9:B10"/>
    <mergeCell ref="C8:F8"/>
    <mergeCell ref="C9:C10"/>
  </mergeCells>
  <printOptions horizontalCentered="1"/>
  <pageMargins left="0.6692913385826772" right="0.7874015748031497" top="0.5118110236220472" bottom="0.35433070866141736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" sqref="F1"/>
      <selection pane="topRight" activeCell="F1" sqref="F1"/>
      <selection pane="bottomLeft" activeCell="F1" sqref="F1"/>
      <selection pane="bottomRight" activeCell="I2" sqref="I2"/>
    </sheetView>
  </sheetViews>
  <sheetFormatPr defaultColWidth="9.140625" defaultRowHeight="12.75"/>
  <cols>
    <col min="1" max="1" width="3.57421875" style="321" bestFit="1" customWidth="1"/>
    <col min="2" max="2" width="41.421875" style="321" bestFit="1" customWidth="1"/>
    <col min="3" max="6" width="9.140625" style="321" customWidth="1"/>
    <col min="7" max="7" width="9.140625" style="322" customWidth="1"/>
    <col min="8" max="10" width="9.140625" style="321" customWidth="1"/>
    <col min="11" max="11" width="10.421875" style="321" customWidth="1"/>
    <col min="12" max="12" width="9.140625" style="321" customWidth="1"/>
    <col min="13" max="13" width="11.140625" style="321" bestFit="1" customWidth="1"/>
    <col min="14" max="14" width="9.7109375" style="321" bestFit="1" customWidth="1"/>
    <col min="15" max="15" width="10.421875" style="323" customWidth="1"/>
    <col min="16" max="16384" width="9.140625" style="321" customWidth="1"/>
  </cols>
  <sheetData>
    <row r="1" spans="9:15" ht="12.75">
      <c r="I1" s="404" t="s">
        <v>909</v>
      </c>
      <c r="J1" s="404"/>
      <c r="K1" s="404"/>
      <c r="L1" s="404"/>
      <c r="M1" s="404"/>
      <c r="N1" s="404"/>
      <c r="O1" s="404"/>
    </row>
    <row r="3" spans="2:15" ht="12.75">
      <c r="B3" s="403" t="s">
        <v>319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13:15" ht="12.75">
      <c r="M4" s="405" t="s">
        <v>723</v>
      </c>
      <c r="N4" s="405"/>
      <c r="O4" s="405"/>
    </row>
    <row r="5" spans="1:15" ht="12.75">
      <c r="A5" s="318"/>
      <c r="B5" s="324" t="s">
        <v>27</v>
      </c>
      <c r="C5" s="324" t="s">
        <v>625</v>
      </c>
      <c r="D5" s="324" t="s">
        <v>626</v>
      </c>
      <c r="E5" s="324" t="s">
        <v>627</v>
      </c>
      <c r="F5" s="324" t="s">
        <v>628</v>
      </c>
      <c r="G5" s="325" t="s">
        <v>629</v>
      </c>
      <c r="H5" s="324" t="s">
        <v>630</v>
      </c>
      <c r="I5" s="324" t="s">
        <v>631</v>
      </c>
      <c r="J5" s="324" t="s">
        <v>632</v>
      </c>
      <c r="K5" s="324" t="s">
        <v>633</v>
      </c>
      <c r="L5" s="324" t="s">
        <v>634</v>
      </c>
      <c r="M5" s="324" t="s">
        <v>635</v>
      </c>
      <c r="N5" s="324" t="s">
        <v>636</v>
      </c>
      <c r="O5" s="326" t="s">
        <v>299</v>
      </c>
    </row>
    <row r="6" spans="1:15" ht="12.75">
      <c r="A6" s="318"/>
      <c r="B6" s="327" t="s">
        <v>637</v>
      </c>
      <c r="D6" s="318"/>
      <c r="E6" s="318"/>
      <c r="F6" s="318"/>
      <c r="G6" s="319"/>
      <c r="H6" s="318"/>
      <c r="I6" s="318"/>
      <c r="J6" s="318"/>
      <c r="K6" s="318"/>
      <c r="L6" s="318"/>
      <c r="M6" s="318"/>
      <c r="N6" s="318"/>
      <c r="O6" s="327"/>
    </row>
    <row r="7" spans="1:16" ht="12.75">
      <c r="A7" s="318" t="s">
        <v>758</v>
      </c>
      <c r="B7" s="318" t="s">
        <v>320</v>
      </c>
      <c r="C7" s="319">
        <v>78512</v>
      </c>
      <c r="D7" s="319">
        <v>78512</v>
      </c>
      <c r="E7" s="319">
        <v>275596</v>
      </c>
      <c r="F7" s="319">
        <v>62118</v>
      </c>
      <c r="G7" s="319">
        <v>62118</v>
      </c>
      <c r="H7" s="319">
        <v>59536</v>
      </c>
      <c r="I7" s="319">
        <v>62118</v>
      </c>
      <c r="J7" s="319">
        <v>62118</v>
      </c>
      <c r="K7" s="319">
        <v>62118</v>
      </c>
      <c r="L7" s="319">
        <v>62118</v>
      </c>
      <c r="M7" s="319">
        <v>54147</v>
      </c>
      <c r="N7" s="319">
        <v>62110</v>
      </c>
      <c r="O7" s="320">
        <f aca="true" t="shared" si="0" ref="O7:O14">SUM(C7:N7)</f>
        <v>981121</v>
      </c>
      <c r="P7" s="321" t="s">
        <v>762</v>
      </c>
    </row>
    <row r="8" spans="1:16" ht="12.75">
      <c r="A8" s="318" t="s">
        <v>798</v>
      </c>
      <c r="B8" s="318" t="s">
        <v>335</v>
      </c>
      <c r="C8" s="319">
        <v>0</v>
      </c>
      <c r="D8" s="319">
        <v>0</v>
      </c>
      <c r="E8" s="319">
        <v>411648</v>
      </c>
      <c r="F8" s="319">
        <v>0</v>
      </c>
      <c r="G8" s="319">
        <v>0</v>
      </c>
      <c r="H8" s="319">
        <v>0</v>
      </c>
      <c r="I8" s="319">
        <v>0</v>
      </c>
      <c r="J8" s="319">
        <v>0</v>
      </c>
      <c r="K8" s="319">
        <v>0</v>
      </c>
      <c r="L8" s="319">
        <v>0</v>
      </c>
      <c r="M8" s="319">
        <v>0</v>
      </c>
      <c r="N8" s="319">
        <v>0</v>
      </c>
      <c r="O8" s="320">
        <f t="shared" si="0"/>
        <v>411648</v>
      </c>
      <c r="P8" s="321" t="s">
        <v>807</v>
      </c>
    </row>
    <row r="9" spans="1:16" ht="12.75">
      <c r="A9" s="318" t="s">
        <v>801</v>
      </c>
      <c r="B9" s="318" t="s">
        <v>816</v>
      </c>
      <c r="C9" s="319">
        <v>5000</v>
      </c>
      <c r="D9" s="319">
        <v>5000</v>
      </c>
      <c r="E9" s="319">
        <v>354575</v>
      </c>
      <c r="F9" s="319">
        <v>5000</v>
      </c>
      <c r="G9" s="319">
        <v>5000</v>
      </c>
      <c r="H9" s="319">
        <v>5000</v>
      </c>
      <c r="I9" s="319">
        <v>5000</v>
      </c>
      <c r="J9" s="319">
        <v>5000</v>
      </c>
      <c r="K9" s="319">
        <v>354575</v>
      </c>
      <c r="L9" s="319">
        <v>5000</v>
      </c>
      <c r="M9" s="319">
        <v>5000</v>
      </c>
      <c r="N9" s="319">
        <v>5000</v>
      </c>
      <c r="O9" s="320">
        <f t="shared" si="0"/>
        <v>759150</v>
      </c>
      <c r="P9" s="321" t="s">
        <v>817</v>
      </c>
    </row>
    <row r="10" spans="1:16" ht="12.75">
      <c r="A10" s="318" t="s">
        <v>886</v>
      </c>
      <c r="B10" s="318" t="s">
        <v>336</v>
      </c>
      <c r="C10" s="319">
        <v>26641</v>
      </c>
      <c r="D10" s="319">
        <v>26641</v>
      </c>
      <c r="E10" s="319">
        <v>26641</v>
      </c>
      <c r="F10" s="319">
        <v>26641</v>
      </c>
      <c r="G10" s="319">
        <v>26641</v>
      </c>
      <c r="H10" s="319">
        <v>26641</v>
      </c>
      <c r="I10" s="319">
        <v>26641</v>
      </c>
      <c r="J10" s="319">
        <v>26641</v>
      </c>
      <c r="K10" s="319">
        <v>26641</v>
      </c>
      <c r="L10" s="319">
        <v>26641</v>
      </c>
      <c r="M10" s="319">
        <v>26641</v>
      </c>
      <c r="N10" s="319">
        <v>26644</v>
      </c>
      <c r="O10" s="320">
        <f t="shared" si="0"/>
        <v>319695</v>
      </c>
      <c r="P10" s="321" t="s">
        <v>846</v>
      </c>
    </row>
    <row r="11" spans="1:16" ht="12.75">
      <c r="A11" s="318" t="s">
        <v>889</v>
      </c>
      <c r="B11" s="318" t="s">
        <v>853</v>
      </c>
      <c r="C11" s="319">
        <v>0</v>
      </c>
      <c r="D11" s="319">
        <v>71577</v>
      </c>
      <c r="E11" s="319">
        <v>0</v>
      </c>
      <c r="F11" s="319">
        <v>0</v>
      </c>
      <c r="G11" s="319">
        <v>128670</v>
      </c>
      <c r="H11" s="319">
        <v>0</v>
      </c>
      <c r="I11" s="319">
        <v>0</v>
      </c>
      <c r="J11" s="319">
        <v>0</v>
      </c>
      <c r="K11" s="319">
        <v>0</v>
      </c>
      <c r="L11" s="319">
        <v>0</v>
      </c>
      <c r="M11" s="319">
        <v>0</v>
      </c>
      <c r="N11" s="319">
        <v>0</v>
      </c>
      <c r="O11" s="320">
        <f t="shared" si="0"/>
        <v>200247</v>
      </c>
      <c r="P11" s="321" t="s">
        <v>854</v>
      </c>
    </row>
    <row r="12" spans="1:16" ht="12.75">
      <c r="A12" s="318" t="s">
        <v>321</v>
      </c>
      <c r="B12" s="318" t="s">
        <v>861</v>
      </c>
      <c r="C12" s="319">
        <v>0</v>
      </c>
      <c r="D12" s="319">
        <v>0</v>
      </c>
      <c r="E12" s="319">
        <v>0</v>
      </c>
      <c r="F12" s="319">
        <v>0</v>
      </c>
      <c r="G12" s="319">
        <v>0</v>
      </c>
      <c r="H12" s="319">
        <v>0</v>
      </c>
      <c r="I12" s="319">
        <v>0</v>
      </c>
      <c r="J12" s="319">
        <v>0</v>
      </c>
      <c r="K12" s="319">
        <v>0</v>
      </c>
      <c r="L12" s="319">
        <v>0</v>
      </c>
      <c r="M12" s="319"/>
      <c r="N12" s="319">
        <v>0</v>
      </c>
      <c r="O12" s="320">
        <f t="shared" si="0"/>
        <v>0</v>
      </c>
      <c r="P12" s="321" t="s">
        <v>862</v>
      </c>
    </row>
    <row r="13" spans="1:16" ht="12.75">
      <c r="A13" s="318" t="s">
        <v>322</v>
      </c>
      <c r="B13" s="318" t="s">
        <v>868</v>
      </c>
      <c r="C13" s="319">
        <v>90</v>
      </c>
      <c r="D13" s="319">
        <v>90</v>
      </c>
      <c r="E13" s="319">
        <v>90</v>
      </c>
      <c r="F13" s="319">
        <v>90</v>
      </c>
      <c r="G13" s="319">
        <v>90</v>
      </c>
      <c r="H13" s="319">
        <v>90</v>
      </c>
      <c r="I13" s="319">
        <v>90</v>
      </c>
      <c r="J13" s="319">
        <v>90</v>
      </c>
      <c r="K13" s="319">
        <v>90</v>
      </c>
      <c r="L13" s="319">
        <v>90</v>
      </c>
      <c r="M13" s="319">
        <v>90</v>
      </c>
      <c r="N13" s="319">
        <v>100</v>
      </c>
      <c r="O13" s="320">
        <f t="shared" si="0"/>
        <v>1090</v>
      </c>
      <c r="P13" s="321" t="s">
        <v>869</v>
      </c>
    </row>
    <row r="14" spans="1:16" ht="12.75">
      <c r="A14" s="318" t="s">
        <v>323</v>
      </c>
      <c r="B14" s="318" t="s">
        <v>8</v>
      </c>
      <c r="C14" s="319">
        <v>0</v>
      </c>
      <c r="D14" s="319">
        <v>1469646</v>
      </c>
      <c r="E14" s="319">
        <v>0</v>
      </c>
      <c r="F14" s="319">
        <v>0</v>
      </c>
      <c r="G14" s="319">
        <v>0</v>
      </c>
      <c r="H14" s="319">
        <v>281273</v>
      </c>
      <c r="I14" s="319">
        <v>0</v>
      </c>
      <c r="J14" s="319">
        <v>0</v>
      </c>
      <c r="K14" s="319">
        <v>0</v>
      </c>
      <c r="L14" s="319">
        <v>0</v>
      </c>
      <c r="M14" s="319">
        <v>0</v>
      </c>
      <c r="N14" s="319">
        <v>0</v>
      </c>
      <c r="O14" s="320">
        <f t="shared" si="0"/>
        <v>1750919</v>
      </c>
      <c r="P14" s="321" t="s">
        <v>9</v>
      </c>
    </row>
    <row r="15" spans="1:15" s="323" customFormat="1" ht="12.75">
      <c r="A15" s="318" t="s">
        <v>324</v>
      </c>
      <c r="B15" s="327" t="s">
        <v>338</v>
      </c>
      <c r="C15" s="320">
        <f>SUM(C7:C14)</f>
        <v>110243</v>
      </c>
      <c r="D15" s="320">
        <f aca="true" t="shared" si="1" ref="D15:O15">SUM(D7:D14)</f>
        <v>1651466</v>
      </c>
      <c r="E15" s="320">
        <f t="shared" si="1"/>
        <v>1068550</v>
      </c>
      <c r="F15" s="320">
        <f t="shared" si="1"/>
        <v>93849</v>
      </c>
      <c r="G15" s="320">
        <f t="shared" si="1"/>
        <v>222519</v>
      </c>
      <c r="H15" s="320">
        <f t="shared" si="1"/>
        <v>372540</v>
      </c>
      <c r="I15" s="320">
        <f t="shared" si="1"/>
        <v>93849</v>
      </c>
      <c r="J15" s="320">
        <f t="shared" si="1"/>
        <v>93849</v>
      </c>
      <c r="K15" s="320">
        <f t="shared" si="1"/>
        <v>443424</v>
      </c>
      <c r="L15" s="320">
        <f t="shared" si="1"/>
        <v>93849</v>
      </c>
      <c r="M15" s="320">
        <f t="shared" si="1"/>
        <v>85878</v>
      </c>
      <c r="N15" s="320">
        <f t="shared" si="1"/>
        <v>93854</v>
      </c>
      <c r="O15" s="320">
        <f t="shared" si="1"/>
        <v>4423870</v>
      </c>
    </row>
    <row r="16" spans="1:15" ht="12.75">
      <c r="A16" s="318"/>
      <c r="B16" s="327" t="s">
        <v>638</v>
      </c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20"/>
    </row>
    <row r="17" spans="1:16" ht="12.75">
      <c r="A17" s="318" t="s">
        <v>325</v>
      </c>
      <c r="B17" s="318" t="s">
        <v>82</v>
      </c>
      <c r="C17" s="319">
        <v>70314</v>
      </c>
      <c r="D17" s="319">
        <v>70314</v>
      </c>
      <c r="E17" s="319">
        <v>70314</v>
      </c>
      <c r="F17" s="319">
        <v>70314</v>
      </c>
      <c r="G17" s="319">
        <v>70314</v>
      </c>
      <c r="H17" s="319">
        <v>70314</v>
      </c>
      <c r="I17" s="319">
        <v>70314</v>
      </c>
      <c r="J17" s="319">
        <v>65513</v>
      </c>
      <c r="K17" s="319">
        <v>65513</v>
      </c>
      <c r="L17" s="319">
        <v>65513</v>
      </c>
      <c r="M17" s="319">
        <v>65513</v>
      </c>
      <c r="N17" s="319">
        <v>65516</v>
      </c>
      <c r="O17" s="320">
        <f aca="true" t="shared" si="2" ref="O17:O26">SUM(C17:N17)</f>
        <v>819766</v>
      </c>
      <c r="P17" s="321" t="s">
        <v>83</v>
      </c>
    </row>
    <row r="18" spans="1:16" ht="12.75">
      <c r="A18" s="318" t="s">
        <v>326</v>
      </c>
      <c r="B18" s="318" t="s">
        <v>339</v>
      </c>
      <c r="C18" s="319">
        <v>15661</v>
      </c>
      <c r="D18" s="319">
        <v>15661</v>
      </c>
      <c r="E18" s="319">
        <v>15661</v>
      </c>
      <c r="F18" s="319">
        <v>15661</v>
      </c>
      <c r="G18" s="319">
        <v>15661</v>
      </c>
      <c r="H18" s="319">
        <v>13750</v>
      </c>
      <c r="I18" s="319">
        <v>13750</v>
      </c>
      <c r="J18" s="319">
        <v>13750</v>
      </c>
      <c r="K18" s="319">
        <v>13750</v>
      </c>
      <c r="L18" s="319">
        <v>13750</v>
      </c>
      <c r="M18" s="319">
        <v>13750</v>
      </c>
      <c r="N18" s="319">
        <v>13750</v>
      </c>
      <c r="O18" s="320">
        <f t="shared" si="2"/>
        <v>174555</v>
      </c>
      <c r="P18" s="321" t="s">
        <v>85</v>
      </c>
    </row>
    <row r="19" spans="1:16" ht="12.75">
      <c r="A19" s="318" t="s">
        <v>327</v>
      </c>
      <c r="B19" s="318" t="s">
        <v>86</v>
      </c>
      <c r="C19" s="319">
        <v>48965</v>
      </c>
      <c r="D19" s="319">
        <v>58264</v>
      </c>
      <c r="E19" s="319">
        <v>61236</v>
      </c>
      <c r="F19" s="319">
        <v>75369</v>
      </c>
      <c r="G19" s="319">
        <v>76112</v>
      </c>
      <c r="H19" s="319">
        <v>78963</v>
      </c>
      <c r="I19" s="319">
        <v>70300</v>
      </c>
      <c r="J19" s="328">
        <v>68423</v>
      </c>
      <c r="K19" s="319">
        <v>92630</v>
      </c>
      <c r="L19" s="319">
        <v>79724</v>
      </c>
      <c r="M19" s="319">
        <v>93269</v>
      </c>
      <c r="N19" s="319">
        <v>83261</v>
      </c>
      <c r="O19" s="320">
        <f t="shared" si="2"/>
        <v>886516</v>
      </c>
      <c r="P19" s="321" t="s">
        <v>87</v>
      </c>
    </row>
    <row r="20" spans="1:16" ht="12.75">
      <c r="A20" s="318" t="s">
        <v>328</v>
      </c>
      <c r="B20" s="318" t="s">
        <v>94</v>
      </c>
      <c r="C20" s="319">
        <v>2395</v>
      </c>
      <c r="D20" s="319">
        <v>2395</v>
      </c>
      <c r="E20" s="319">
        <v>2395</v>
      </c>
      <c r="F20" s="319">
        <v>2394</v>
      </c>
      <c r="G20" s="319">
        <v>2394</v>
      </c>
      <c r="H20" s="319">
        <v>2394</v>
      </c>
      <c r="I20" s="319">
        <v>2394</v>
      </c>
      <c r="J20" s="319">
        <v>2395</v>
      </c>
      <c r="K20" s="319">
        <v>2395</v>
      </c>
      <c r="L20" s="319">
        <v>2395</v>
      </c>
      <c r="M20" s="319">
        <v>2395</v>
      </c>
      <c r="N20" s="319">
        <v>2395</v>
      </c>
      <c r="O20" s="320">
        <f t="shared" si="2"/>
        <v>28736</v>
      </c>
      <c r="P20" s="321" t="s">
        <v>95</v>
      </c>
    </row>
    <row r="21" spans="1:16" ht="12.75">
      <c r="A21" s="318" t="s">
        <v>329</v>
      </c>
      <c r="B21" s="318" t="s">
        <v>128</v>
      </c>
      <c r="C21" s="319">
        <v>45192</v>
      </c>
      <c r="D21" s="319">
        <v>45092</v>
      </c>
      <c r="E21" s="319">
        <v>45092</v>
      </c>
      <c r="F21" s="319">
        <v>45092</v>
      </c>
      <c r="G21" s="319">
        <v>55092</v>
      </c>
      <c r="H21" s="319">
        <v>50092</v>
      </c>
      <c r="I21" s="319">
        <v>45092</v>
      </c>
      <c r="J21" s="319">
        <v>45092</v>
      </c>
      <c r="K21" s="319">
        <v>45092</v>
      </c>
      <c r="L21" s="319">
        <v>45092</v>
      </c>
      <c r="M21" s="319">
        <v>45092</v>
      </c>
      <c r="N21" s="319">
        <v>45092</v>
      </c>
      <c r="O21" s="320">
        <f t="shared" si="2"/>
        <v>556204</v>
      </c>
      <c r="P21" s="321" t="s">
        <v>129</v>
      </c>
    </row>
    <row r="22" spans="1:16" ht="12.75">
      <c r="A22" s="318" t="s">
        <v>330</v>
      </c>
      <c r="B22" s="318" t="s">
        <v>340</v>
      </c>
      <c r="C22" s="319">
        <v>0</v>
      </c>
      <c r="D22" s="319">
        <v>36598</v>
      </c>
      <c r="E22" s="319">
        <v>64269</v>
      </c>
      <c r="F22" s="319">
        <v>63985</v>
      </c>
      <c r="G22" s="319">
        <v>36987</v>
      </c>
      <c r="H22" s="319">
        <v>89612</v>
      </c>
      <c r="I22" s="319">
        <v>84364</v>
      </c>
      <c r="J22" s="319">
        <v>92658</v>
      </c>
      <c r="K22" s="319">
        <v>64123</v>
      </c>
      <c r="L22" s="319">
        <v>72349</v>
      </c>
      <c r="M22" s="319">
        <v>70680</v>
      </c>
      <c r="N22" s="319">
        <v>59232</v>
      </c>
      <c r="O22" s="320">
        <f t="shared" si="2"/>
        <v>734857</v>
      </c>
      <c r="P22" s="321" t="s">
        <v>147</v>
      </c>
    </row>
    <row r="23" spans="1:16" ht="12.75">
      <c r="A23" s="318" t="s">
        <v>332</v>
      </c>
      <c r="B23" s="318" t="s">
        <v>157</v>
      </c>
      <c r="C23" s="319">
        <v>500</v>
      </c>
      <c r="D23" s="319">
        <v>1523</v>
      </c>
      <c r="E23" s="319">
        <v>24865</v>
      </c>
      <c r="F23" s="319">
        <v>2364</v>
      </c>
      <c r="G23" s="319">
        <v>3698</v>
      </c>
      <c r="H23" s="319">
        <v>7845</v>
      </c>
      <c r="I23" s="319">
        <v>84277</v>
      </c>
      <c r="J23" s="319">
        <v>159230</v>
      </c>
      <c r="K23" s="319">
        <v>44329</v>
      </c>
      <c r="L23" s="319">
        <v>78275</v>
      </c>
      <c r="M23" s="319">
        <v>81717</v>
      </c>
      <c r="N23" s="319">
        <v>25874</v>
      </c>
      <c r="O23" s="320">
        <f t="shared" si="2"/>
        <v>514497</v>
      </c>
      <c r="P23" s="321" t="s">
        <v>158</v>
      </c>
    </row>
    <row r="24" spans="1:16" ht="12.75">
      <c r="A24" s="318" t="s">
        <v>333</v>
      </c>
      <c r="B24" s="318" t="s">
        <v>167</v>
      </c>
      <c r="C24" s="319">
        <v>0</v>
      </c>
      <c r="D24" s="319">
        <v>0</v>
      </c>
      <c r="E24" s="319">
        <v>17720</v>
      </c>
      <c r="F24" s="319">
        <v>0</v>
      </c>
      <c r="G24" s="319">
        <v>0</v>
      </c>
      <c r="H24" s="319">
        <v>290746</v>
      </c>
      <c r="I24" s="319">
        <v>0</v>
      </c>
      <c r="J24" s="319">
        <v>290747</v>
      </c>
      <c r="K24" s="319">
        <v>0</v>
      </c>
      <c r="L24" s="319">
        <v>72225</v>
      </c>
      <c r="M24" s="319">
        <v>0</v>
      </c>
      <c r="N24" s="319">
        <v>0</v>
      </c>
      <c r="O24" s="320">
        <f t="shared" si="2"/>
        <v>671438</v>
      </c>
      <c r="P24" s="321" t="s">
        <v>168</v>
      </c>
    </row>
    <row r="25" spans="1:16" ht="12.75">
      <c r="A25" s="318" t="s">
        <v>334</v>
      </c>
      <c r="B25" s="318" t="s">
        <v>172</v>
      </c>
      <c r="C25" s="319">
        <v>0</v>
      </c>
      <c r="D25" s="319">
        <v>0</v>
      </c>
      <c r="E25" s="319">
        <v>0</v>
      </c>
      <c r="F25" s="319">
        <v>0</v>
      </c>
      <c r="G25" s="319">
        <v>3000</v>
      </c>
      <c r="H25" s="319">
        <v>0</v>
      </c>
      <c r="I25" s="319">
        <v>0</v>
      </c>
      <c r="J25" s="319">
        <v>0</v>
      </c>
      <c r="K25" s="319">
        <v>0</v>
      </c>
      <c r="L25" s="319">
        <v>0</v>
      </c>
      <c r="M25" s="319">
        <v>0</v>
      </c>
      <c r="N25" s="319">
        <v>0</v>
      </c>
      <c r="O25" s="320">
        <f t="shared" si="2"/>
        <v>3000</v>
      </c>
      <c r="P25" s="321" t="s">
        <v>182</v>
      </c>
    </row>
    <row r="26" spans="1:16" ht="12.75">
      <c r="A26" s="318" t="s">
        <v>337</v>
      </c>
      <c r="B26" s="318" t="s">
        <v>589</v>
      </c>
      <c r="C26" s="319">
        <v>24127</v>
      </c>
      <c r="D26" s="319"/>
      <c r="E26" s="319">
        <v>2543</v>
      </c>
      <c r="F26" s="319">
        <v>0</v>
      </c>
      <c r="G26" s="319">
        <v>0</v>
      </c>
      <c r="H26" s="319">
        <v>2543</v>
      </c>
      <c r="I26" s="319">
        <v>0</v>
      </c>
      <c r="J26" s="319">
        <v>0</v>
      </c>
      <c r="K26" s="319">
        <v>2544</v>
      </c>
      <c r="L26" s="319">
        <v>0</v>
      </c>
      <c r="M26" s="319">
        <v>0</v>
      </c>
      <c r="N26" s="319">
        <v>2544</v>
      </c>
      <c r="O26" s="320">
        <f t="shared" si="2"/>
        <v>34301</v>
      </c>
      <c r="P26" s="321" t="s">
        <v>191</v>
      </c>
    </row>
    <row r="27" spans="1:15" s="323" customFormat="1" ht="12.75">
      <c r="A27" s="318" t="s">
        <v>341</v>
      </c>
      <c r="B27" s="327" t="s">
        <v>342</v>
      </c>
      <c r="C27" s="320">
        <f aca="true" t="shared" si="3" ref="C27:O27">SUM(C17:C26)</f>
        <v>207154</v>
      </c>
      <c r="D27" s="320">
        <f t="shared" si="3"/>
        <v>229847</v>
      </c>
      <c r="E27" s="320">
        <f t="shared" si="3"/>
        <v>304095</v>
      </c>
      <c r="F27" s="320">
        <f t="shared" si="3"/>
        <v>275179</v>
      </c>
      <c r="G27" s="320">
        <f t="shared" si="3"/>
        <v>263258</v>
      </c>
      <c r="H27" s="320">
        <f t="shared" si="3"/>
        <v>606259</v>
      </c>
      <c r="I27" s="320">
        <f t="shared" si="3"/>
        <v>370491</v>
      </c>
      <c r="J27" s="320">
        <f t="shared" si="3"/>
        <v>737808</v>
      </c>
      <c r="K27" s="320">
        <f t="shared" si="3"/>
        <v>330376</v>
      </c>
      <c r="L27" s="320">
        <f t="shared" si="3"/>
        <v>429323</v>
      </c>
      <c r="M27" s="320">
        <f t="shared" si="3"/>
        <v>372416</v>
      </c>
      <c r="N27" s="320">
        <f t="shared" si="3"/>
        <v>297664</v>
      </c>
      <c r="O27" s="320">
        <f t="shared" si="3"/>
        <v>4423870</v>
      </c>
    </row>
    <row r="28" spans="1:15" s="323" customFormat="1" ht="12.75">
      <c r="A28" s="318"/>
      <c r="B28" s="327" t="s">
        <v>343</v>
      </c>
      <c r="C28" s="320">
        <f aca="true" t="shared" si="4" ref="C28:O28">SUM(C15-C27)</f>
        <v>-96911</v>
      </c>
      <c r="D28" s="320">
        <f t="shared" si="4"/>
        <v>1421619</v>
      </c>
      <c r="E28" s="320">
        <f t="shared" si="4"/>
        <v>764455</v>
      </c>
      <c r="F28" s="320">
        <f t="shared" si="4"/>
        <v>-181330</v>
      </c>
      <c r="G28" s="320">
        <f t="shared" si="4"/>
        <v>-40739</v>
      </c>
      <c r="H28" s="320">
        <f t="shared" si="4"/>
        <v>-233719</v>
      </c>
      <c r="I28" s="320">
        <f t="shared" si="4"/>
        <v>-276642</v>
      </c>
      <c r="J28" s="320">
        <f t="shared" si="4"/>
        <v>-643959</v>
      </c>
      <c r="K28" s="320">
        <f t="shared" si="4"/>
        <v>113048</v>
      </c>
      <c r="L28" s="320">
        <f t="shared" si="4"/>
        <v>-335474</v>
      </c>
      <c r="M28" s="320">
        <f t="shared" si="4"/>
        <v>-286538</v>
      </c>
      <c r="N28" s="320">
        <f t="shared" si="4"/>
        <v>-203810</v>
      </c>
      <c r="O28" s="320">
        <f t="shared" si="4"/>
        <v>0</v>
      </c>
    </row>
    <row r="29" ht="12.75">
      <c r="D29" s="321" t="s">
        <v>3</v>
      </c>
    </row>
  </sheetData>
  <sheetProtection/>
  <mergeCells count="3">
    <mergeCell ref="B3:O3"/>
    <mergeCell ref="I1:O1"/>
    <mergeCell ref="M4:O4"/>
  </mergeCells>
  <printOptions horizontalCentered="1"/>
  <pageMargins left="0.15748031496062992" right="0.1968503937007874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view="pageBreakPreview" zoomScale="75" zoomScaleSheetLayoutView="75" zoomScalePageLayoutView="0" workbookViewId="0" topLeftCell="A1">
      <selection activeCell="A1" sqref="A1:L1"/>
    </sheetView>
  </sheetViews>
  <sheetFormatPr defaultColWidth="9.140625" defaultRowHeight="12.75"/>
  <cols>
    <col min="1" max="1" width="54.57421875" style="24" customWidth="1"/>
    <col min="2" max="2" width="14.7109375" style="24" customWidth="1"/>
    <col min="3" max="3" width="14.28125" style="24" customWidth="1"/>
    <col min="4" max="4" width="11.28125" style="24" customWidth="1"/>
    <col min="5" max="5" width="11.421875" style="24" customWidth="1"/>
    <col min="6" max="6" width="15.00390625" style="24" customWidth="1"/>
    <col min="7" max="8" width="11.8515625" style="24" customWidth="1"/>
    <col min="9" max="9" width="12.140625" style="24" customWidth="1"/>
    <col min="10" max="10" width="15.28125" style="24" customWidth="1"/>
    <col min="11" max="11" width="16.00390625" style="24" customWidth="1"/>
    <col min="12" max="16384" width="9.140625" style="24" customWidth="1"/>
  </cols>
  <sheetData>
    <row r="1" spans="1:12" ht="12.75">
      <c r="A1" s="383" t="s">
        <v>910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4" spans="1:11" ht="12.75">
      <c r="A4" s="384" t="s">
        <v>344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</row>
    <row r="5" spans="9:11" ht="12.75">
      <c r="I5" s="385" t="s">
        <v>723</v>
      </c>
      <c r="J5" s="385"/>
      <c r="K5" s="385"/>
    </row>
    <row r="6" spans="1:12" s="277" customFormat="1" ht="114.75" customHeight="1">
      <c r="A6" s="406" t="s">
        <v>639</v>
      </c>
      <c r="B6" s="406" t="s">
        <v>640</v>
      </c>
      <c r="C6" s="406" t="s">
        <v>641</v>
      </c>
      <c r="D6" s="406" t="s">
        <v>642</v>
      </c>
      <c r="E6" s="406"/>
      <c r="F6" s="406"/>
      <c r="G6" s="406" t="s">
        <v>643</v>
      </c>
      <c r="H6" s="406"/>
      <c r="I6" s="406"/>
      <c r="J6" s="406" t="s">
        <v>644</v>
      </c>
      <c r="K6" s="407" t="s">
        <v>645</v>
      </c>
      <c r="L6" s="406" t="s">
        <v>739</v>
      </c>
    </row>
    <row r="7" spans="1:12" s="277" customFormat="1" ht="12.75">
      <c r="A7" s="406"/>
      <c r="B7" s="406"/>
      <c r="C7" s="406"/>
      <c r="D7" s="32" t="s">
        <v>646</v>
      </c>
      <c r="E7" s="32" t="s">
        <v>647</v>
      </c>
      <c r="F7" s="32" t="s">
        <v>873</v>
      </c>
      <c r="G7" s="32" t="s">
        <v>648</v>
      </c>
      <c r="H7" s="32" t="s">
        <v>649</v>
      </c>
      <c r="I7" s="32" t="s">
        <v>299</v>
      </c>
      <c r="J7" s="406"/>
      <c r="K7" s="407"/>
      <c r="L7" s="406"/>
    </row>
    <row r="8" spans="1:12" ht="12.75">
      <c r="A8" s="100" t="s">
        <v>199</v>
      </c>
      <c r="B8" s="25">
        <v>224068</v>
      </c>
      <c r="C8" s="25">
        <v>342158</v>
      </c>
      <c r="D8" s="25">
        <v>59523</v>
      </c>
      <c r="E8" s="25">
        <v>69665</v>
      </c>
      <c r="F8" s="25">
        <f aca="true" t="shared" si="0" ref="F8:F18">SUM(D8:E8)</f>
        <v>129188</v>
      </c>
      <c r="G8" s="25">
        <v>45250</v>
      </c>
      <c r="H8" s="25">
        <v>31283</v>
      </c>
      <c r="I8" s="25">
        <f aca="true" t="shared" si="1" ref="I8:I18">SUM(G8:H8)</f>
        <v>76533</v>
      </c>
      <c r="J8" s="25">
        <v>47819</v>
      </c>
      <c r="K8" s="34">
        <f>SUM(B8+C8+F8+I8+J8)</f>
        <v>819766</v>
      </c>
      <c r="L8" s="278" t="s">
        <v>83</v>
      </c>
    </row>
    <row r="9" spans="1:12" ht="12.75">
      <c r="A9" s="100" t="s">
        <v>650</v>
      </c>
      <c r="B9" s="25">
        <v>43427</v>
      </c>
      <c r="C9" s="25">
        <v>79010</v>
      </c>
      <c r="D9" s="25">
        <v>12327</v>
      </c>
      <c r="E9" s="25">
        <v>14975</v>
      </c>
      <c r="F9" s="25">
        <f t="shared" si="0"/>
        <v>27302</v>
      </c>
      <c r="G9" s="25">
        <v>8644</v>
      </c>
      <c r="H9" s="25">
        <v>6482</v>
      </c>
      <c r="I9" s="25">
        <f t="shared" si="1"/>
        <v>15126</v>
      </c>
      <c r="J9" s="25">
        <v>9690</v>
      </c>
      <c r="K9" s="34">
        <f aca="true" t="shared" si="2" ref="K9:K18">SUM(B9+C9+F9+I9+J9)</f>
        <v>174555</v>
      </c>
      <c r="L9" s="278" t="s">
        <v>85</v>
      </c>
    </row>
    <row r="10" spans="1:12" ht="12.75">
      <c r="A10" s="100" t="s">
        <v>310</v>
      </c>
      <c r="B10" s="25">
        <v>595337</v>
      </c>
      <c r="C10" s="25">
        <v>139414</v>
      </c>
      <c r="D10" s="25">
        <v>10067</v>
      </c>
      <c r="E10" s="25">
        <v>11855</v>
      </c>
      <c r="F10" s="25">
        <f t="shared" si="0"/>
        <v>21922</v>
      </c>
      <c r="G10" s="25">
        <v>76758</v>
      </c>
      <c r="H10" s="25">
        <v>28413</v>
      </c>
      <c r="I10" s="25">
        <f t="shared" si="1"/>
        <v>105171</v>
      </c>
      <c r="J10" s="25">
        <v>19672</v>
      </c>
      <c r="K10" s="34">
        <f t="shared" si="2"/>
        <v>881516</v>
      </c>
      <c r="L10" s="278" t="s">
        <v>87</v>
      </c>
    </row>
    <row r="11" spans="1:12" ht="12.75">
      <c r="A11" s="100" t="s">
        <v>651</v>
      </c>
      <c r="B11" s="25">
        <v>5000</v>
      </c>
      <c r="C11" s="25">
        <v>0</v>
      </c>
      <c r="D11" s="25">
        <v>0</v>
      </c>
      <c r="E11" s="25">
        <v>0</v>
      </c>
      <c r="F11" s="25">
        <f t="shared" si="0"/>
        <v>0</v>
      </c>
      <c r="G11" s="25">
        <v>0</v>
      </c>
      <c r="H11" s="25">
        <v>0</v>
      </c>
      <c r="I11" s="25">
        <f t="shared" si="1"/>
        <v>0</v>
      </c>
      <c r="J11" s="25">
        <v>0</v>
      </c>
      <c r="K11" s="34">
        <f t="shared" si="2"/>
        <v>5000</v>
      </c>
      <c r="L11" s="278" t="s">
        <v>87</v>
      </c>
    </row>
    <row r="12" spans="1:12" ht="12.75">
      <c r="A12" s="100" t="s">
        <v>94</v>
      </c>
      <c r="B12" s="25">
        <v>28736</v>
      </c>
      <c r="C12" s="25">
        <v>0</v>
      </c>
      <c r="D12" s="25">
        <v>0</v>
      </c>
      <c r="E12" s="25">
        <v>0</v>
      </c>
      <c r="F12" s="25">
        <f t="shared" si="0"/>
        <v>0</v>
      </c>
      <c r="G12" s="25">
        <v>0</v>
      </c>
      <c r="H12" s="25">
        <v>0</v>
      </c>
      <c r="I12" s="25">
        <f t="shared" si="1"/>
        <v>0</v>
      </c>
      <c r="J12" s="25">
        <v>0</v>
      </c>
      <c r="K12" s="34">
        <f t="shared" si="2"/>
        <v>28736</v>
      </c>
      <c r="L12" s="278" t="s">
        <v>95</v>
      </c>
    </row>
    <row r="13" spans="1:12" ht="12.75">
      <c r="A13" s="100" t="s">
        <v>131</v>
      </c>
      <c r="B13" s="25">
        <v>0</v>
      </c>
      <c r="C13" s="25">
        <v>0</v>
      </c>
      <c r="D13" s="25">
        <v>0</v>
      </c>
      <c r="E13" s="25">
        <v>0</v>
      </c>
      <c r="F13" s="25">
        <f t="shared" si="0"/>
        <v>0</v>
      </c>
      <c r="G13" s="25">
        <v>0</v>
      </c>
      <c r="H13" s="25">
        <v>0</v>
      </c>
      <c r="I13" s="25">
        <f t="shared" si="1"/>
        <v>0</v>
      </c>
      <c r="J13" s="25">
        <v>0</v>
      </c>
      <c r="K13" s="34">
        <f t="shared" si="2"/>
        <v>0</v>
      </c>
      <c r="L13" s="278" t="s">
        <v>132</v>
      </c>
    </row>
    <row r="14" spans="1:12" ht="12.75">
      <c r="A14" s="100" t="s">
        <v>346</v>
      </c>
      <c r="B14" s="25">
        <v>0</v>
      </c>
      <c r="C14" s="25">
        <v>0</v>
      </c>
      <c r="D14" s="25">
        <v>0</v>
      </c>
      <c r="E14" s="25">
        <v>0</v>
      </c>
      <c r="F14" s="25">
        <f t="shared" si="0"/>
        <v>0</v>
      </c>
      <c r="G14" s="25">
        <v>0</v>
      </c>
      <c r="H14" s="25">
        <v>0</v>
      </c>
      <c r="I14" s="25">
        <f t="shared" si="1"/>
        <v>0</v>
      </c>
      <c r="J14" s="25">
        <v>0</v>
      </c>
      <c r="K14" s="34">
        <f t="shared" si="2"/>
        <v>0</v>
      </c>
      <c r="L14" s="278" t="s">
        <v>135</v>
      </c>
    </row>
    <row r="15" spans="1:12" ht="12.75">
      <c r="A15" s="100" t="s">
        <v>137</v>
      </c>
      <c r="B15" s="25">
        <v>227864</v>
      </c>
      <c r="C15" s="25">
        <v>0</v>
      </c>
      <c r="D15" s="25">
        <v>0</v>
      </c>
      <c r="E15" s="25">
        <v>0</v>
      </c>
      <c r="F15" s="25">
        <f t="shared" si="0"/>
        <v>0</v>
      </c>
      <c r="G15" s="25">
        <v>0</v>
      </c>
      <c r="H15" s="25">
        <v>0</v>
      </c>
      <c r="I15" s="25">
        <f t="shared" si="1"/>
        <v>0</v>
      </c>
      <c r="J15" s="25">
        <v>0</v>
      </c>
      <c r="K15" s="34">
        <f t="shared" si="2"/>
        <v>227864</v>
      </c>
      <c r="L15" s="278" t="s">
        <v>138</v>
      </c>
    </row>
    <row r="16" spans="1:12" ht="12.75">
      <c r="A16" s="100" t="s">
        <v>345</v>
      </c>
      <c r="B16" s="25">
        <v>0</v>
      </c>
      <c r="C16" s="25">
        <v>0</v>
      </c>
      <c r="D16" s="25">
        <v>0</v>
      </c>
      <c r="E16" s="25">
        <v>0</v>
      </c>
      <c r="F16" s="25">
        <f t="shared" si="0"/>
        <v>0</v>
      </c>
      <c r="G16" s="25">
        <v>0</v>
      </c>
      <c r="H16" s="25">
        <v>0</v>
      </c>
      <c r="I16" s="25">
        <f t="shared" si="1"/>
        <v>0</v>
      </c>
      <c r="J16" s="25">
        <v>0</v>
      </c>
      <c r="K16" s="34">
        <f t="shared" si="2"/>
        <v>0</v>
      </c>
      <c r="L16" s="278" t="s">
        <v>141</v>
      </c>
    </row>
    <row r="17" spans="1:12" ht="12.75">
      <c r="A17" s="100" t="s">
        <v>143</v>
      </c>
      <c r="B17" s="25">
        <v>328340</v>
      </c>
      <c r="C17" s="25">
        <v>0</v>
      </c>
      <c r="D17" s="25">
        <v>0</v>
      </c>
      <c r="E17" s="25">
        <v>0</v>
      </c>
      <c r="F17" s="25">
        <f t="shared" si="0"/>
        <v>0</v>
      </c>
      <c r="G17" s="25">
        <v>0</v>
      </c>
      <c r="H17" s="25">
        <v>0</v>
      </c>
      <c r="I17" s="25">
        <f t="shared" si="1"/>
        <v>0</v>
      </c>
      <c r="J17" s="25">
        <v>0</v>
      </c>
      <c r="K17" s="34">
        <f t="shared" si="2"/>
        <v>328340</v>
      </c>
      <c r="L17" s="278" t="s">
        <v>144</v>
      </c>
    </row>
    <row r="18" spans="1:12" ht="13.5" thickBot="1">
      <c r="A18" s="279" t="s">
        <v>347</v>
      </c>
      <c r="B18" s="26">
        <v>96296</v>
      </c>
      <c r="C18" s="26">
        <v>0</v>
      </c>
      <c r="D18" s="26">
        <v>0</v>
      </c>
      <c r="E18" s="26">
        <v>0</v>
      </c>
      <c r="F18" s="26">
        <f t="shared" si="0"/>
        <v>0</v>
      </c>
      <c r="G18" s="26">
        <v>0</v>
      </c>
      <c r="H18" s="26">
        <v>0</v>
      </c>
      <c r="I18" s="26">
        <f t="shared" si="1"/>
        <v>0</v>
      </c>
      <c r="J18" s="26">
        <v>0</v>
      </c>
      <c r="K18" s="34">
        <f t="shared" si="2"/>
        <v>96296</v>
      </c>
      <c r="L18" s="280" t="s">
        <v>147</v>
      </c>
    </row>
    <row r="19" spans="1:12" ht="13.5" thickBot="1">
      <c r="A19" s="281" t="s">
        <v>652</v>
      </c>
      <c r="B19" s="27">
        <f aca="true" t="shared" si="3" ref="B19:J19">SUM(B8:B18)</f>
        <v>1549068</v>
      </c>
      <c r="C19" s="27">
        <f t="shared" si="3"/>
        <v>560582</v>
      </c>
      <c r="D19" s="27">
        <f t="shared" si="3"/>
        <v>81917</v>
      </c>
      <c r="E19" s="27">
        <f t="shared" si="3"/>
        <v>96495</v>
      </c>
      <c r="F19" s="27">
        <f t="shared" si="3"/>
        <v>178412</v>
      </c>
      <c r="G19" s="27">
        <f t="shared" si="3"/>
        <v>130652</v>
      </c>
      <c r="H19" s="27">
        <f t="shared" si="3"/>
        <v>66178</v>
      </c>
      <c r="I19" s="27">
        <f t="shared" si="3"/>
        <v>196830</v>
      </c>
      <c r="J19" s="27">
        <f t="shared" si="3"/>
        <v>77181</v>
      </c>
      <c r="K19" s="101">
        <f>SUM(B19+C19+F19+I19+J19)</f>
        <v>2562073</v>
      </c>
      <c r="L19" s="282"/>
    </row>
    <row r="20" spans="1:12" ht="12.75">
      <c r="A20" s="283" t="s">
        <v>348</v>
      </c>
      <c r="B20" s="28">
        <v>638561</v>
      </c>
      <c r="C20" s="28">
        <v>0</v>
      </c>
      <c r="D20" s="28">
        <v>0</v>
      </c>
      <c r="E20" s="28">
        <v>0</v>
      </c>
      <c r="F20" s="28">
        <f aca="true" t="shared" si="4" ref="F20:F25">SUM(D20:E20)</f>
        <v>0</v>
      </c>
      <c r="G20" s="28">
        <v>0</v>
      </c>
      <c r="H20" s="28">
        <v>0</v>
      </c>
      <c r="I20" s="28">
        <f aca="true" t="shared" si="5" ref="I20:I25">SUM(G20:H20)</f>
        <v>0</v>
      </c>
      <c r="J20" s="28">
        <v>0</v>
      </c>
      <c r="K20" s="36">
        <f aca="true" t="shared" si="6" ref="K20:K41">SUM(B20+C20+F20+I20+J20)</f>
        <v>638561</v>
      </c>
      <c r="L20" s="284" t="s">
        <v>147</v>
      </c>
    </row>
    <row r="21" spans="1:12" ht="12.75">
      <c r="A21" s="100" t="s">
        <v>157</v>
      </c>
      <c r="B21" s="25">
        <v>483482</v>
      </c>
      <c r="C21" s="25">
        <v>25898</v>
      </c>
      <c r="D21" s="25">
        <v>100</v>
      </c>
      <c r="E21" s="25">
        <v>0</v>
      </c>
      <c r="F21" s="25">
        <f t="shared" si="4"/>
        <v>100</v>
      </c>
      <c r="G21" s="25">
        <v>304</v>
      </c>
      <c r="H21" s="25">
        <v>3365</v>
      </c>
      <c r="I21" s="25">
        <f t="shared" si="5"/>
        <v>3669</v>
      </c>
      <c r="J21" s="25">
        <v>1348</v>
      </c>
      <c r="K21" s="34">
        <f t="shared" si="6"/>
        <v>514497</v>
      </c>
      <c r="L21" s="278" t="s">
        <v>158</v>
      </c>
    </row>
    <row r="22" spans="1:12" ht="12.75">
      <c r="A22" s="100" t="s">
        <v>167</v>
      </c>
      <c r="B22" s="25">
        <v>671438</v>
      </c>
      <c r="C22" s="25">
        <v>0</v>
      </c>
      <c r="D22" s="25">
        <v>0</v>
      </c>
      <c r="E22" s="25">
        <v>0</v>
      </c>
      <c r="F22" s="25">
        <f t="shared" si="4"/>
        <v>0</v>
      </c>
      <c r="G22" s="25">
        <v>0</v>
      </c>
      <c r="H22" s="25">
        <v>0</v>
      </c>
      <c r="I22" s="25">
        <f t="shared" si="5"/>
        <v>0</v>
      </c>
      <c r="J22" s="25">
        <v>0</v>
      </c>
      <c r="K22" s="34">
        <f t="shared" si="6"/>
        <v>671438</v>
      </c>
      <c r="L22" s="278" t="s">
        <v>168</v>
      </c>
    </row>
    <row r="23" spans="1:12" ht="12.75">
      <c r="A23" s="100" t="s">
        <v>172</v>
      </c>
      <c r="B23" s="25">
        <v>3000</v>
      </c>
      <c r="C23" s="25">
        <v>0</v>
      </c>
      <c r="D23" s="25">
        <v>0</v>
      </c>
      <c r="E23" s="25">
        <v>0</v>
      </c>
      <c r="F23" s="25">
        <f t="shared" si="4"/>
        <v>0</v>
      </c>
      <c r="G23" s="25">
        <v>0</v>
      </c>
      <c r="H23" s="25">
        <v>0</v>
      </c>
      <c r="I23" s="25">
        <f t="shared" si="5"/>
        <v>0</v>
      </c>
      <c r="J23" s="25">
        <v>0</v>
      </c>
      <c r="K23" s="34">
        <f t="shared" si="6"/>
        <v>3000</v>
      </c>
      <c r="L23" s="278" t="s">
        <v>182</v>
      </c>
    </row>
    <row r="24" spans="1:12" ht="12.75">
      <c r="A24" s="100" t="s">
        <v>192</v>
      </c>
      <c r="B24" s="25">
        <v>10174</v>
      </c>
      <c r="C24" s="25">
        <v>0</v>
      </c>
      <c r="D24" s="25">
        <v>0</v>
      </c>
      <c r="E24" s="25">
        <v>0</v>
      </c>
      <c r="F24" s="25">
        <f t="shared" si="4"/>
        <v>0</v>
      </c>
      <c r="G24" s="25">
        <v>0</v>
      </c>
      <c r="H24" s="25">
        <v>0</v>
      </c>
      <c r="I24" s="25">
        <f t="shared" si="5"/>
        <v>0</v>
      </c>
      <c r="J24" s="25">
        <v>0</v>
      </c>
      <c r="K24" s="34">
        <f t="shared" si="6"/>
        <v>10174</v>
      </c>
      <c r="L24" s="278" t="s">
        <v>194</v>
      </c>
    </row>
    <row r="25" spans="1:12" ht="13.5" thickBot="1">
      <c r="A25" s="285" t="s">
        <v>196</v>
      </c>
      <c r="B25" s="29">
        <v>24127</v>
      </c>
      <c r="C25" s="29">
        <v>0</v>
      </c>
      <c r="D25" s="29">
        <v>0</v>
      </c>
      <c r="E25" s="29">
        <v>0</v>
      </c>
      <c r="F25" s="29">
        <f t="shared" si="4"/>
        <v>0</v>
      </c>
      <c r="G25" s="29">
        <v>0</v>
      </c>
      <c r="H25" s="29">
        <v>0</v>
      </c>
      <c r="I25" s="29">
        <f t="shared" si="5"/>
        <v>0</v>
      </c>
      <c r="J25" s="29">
        <v>0</v>
      </c>
      <c r="K25" s="286">
        <f t="shared" si="6"/>
        <v>24127</v>
      </c>
      <c r="L25" s="280" t="s">
        <v>194</v>
      </c>
    </row>
    <row r="26" spans="1:12" s="2" customFormat="1" ht="13.5" thickBot="1">
      <c r="A26" s="287" t="s">
        <v>653</v>
      </c>
      <c r="B26" s="27">
        <f aca="true" t="shared" si="7" ref="B26:J26">SUM(B20:B25)</f>
        <v>1830782</v>
      </c>
      <c r="C26" s="27">
        <f t="shared" si="7"/>
        <v>25898</v>
      </c>
      <c r="D26" s="27">
        <f t="shared" si="7"/>
        <v>100</v>
      </c>
      <c r="E26" s="27">
        <f t="shared" si="7"/>
        <v>0</v>
      </c>
      <c r="F26" s="27">
        <f t="shared" si="7"/>
        <v>100</v>
      </c>
      <c r="G26" s="27">
        <f t="shared" si="7"/>
        <v>304</v>
      </c>
      <c r="H26" s="27">
        <f t="shared" si="7"/>
        <v>3365</v>
      </c>
      <c r="I26" s="27">
        <f t="shared" si="7"/>
        <v>3669</v>
      </c>
      <c r="J26" s="27">
        <f t="shared" si="7"/>
        <v>1348</v>
      </c>
      <c r="K26" s="101">
        <f>SUM(B26+C26+F26+I26+J26)</f>
        <v>1861797</v>
      </c>
      <c r="L26" s="288"/>
    </row>
    <row r="27" spans="1:12" s="2" customFormat="1" ht="13.5" thickBot="1">
      <c r="A27" s="289" t="s">
        <v>654</v>
      </c>
      <c r="B27" s="30">
        <f aca="true" t="shared" si="8" ref="B27:J27">B19+B26</f>
        <v>3379850</v>
      </c>
      <c r="C27" s="30">
        <f t="shared" si="8"/>
        <v>586480</v>
      </c>
      <c r="D27" s="30">
        <f t="shared" si="8"/>
        <v>82017</v>
      </c>
      <c r="E27" s="30">
        <f t="shared" si="8"/>
        <v>96495</v>
      </c>
      <c r="F27" s="30">
        <f t="shared" si="8"/>
        <v>178512</v>
      </c>
      <c r="G27" s="30">
        <f t="shared" si="8"/>
        <v>130956</v>
      </c>
      <c r="H27" s="30">
        <f t="shared" si="8"/>
        <v>69543</v>
      </c>
      <c r="I27" s="30">
        <f t="shared" si="8"/>
        <v>200499</v>
      </c>
      <c r="J27" s="30">
        <f t="shared" si="8"/>
        <v>78529</v>
      </c>
      <c r="K27" s="290">
        <f>SUM(B27+C27+F27+I27+J27)</f>
        <v>4423870</v>
      </c>
      <c r="L27" s="291"/>
    </row>
    <row r="28" spans="1:12" ht="12.75">
      <c r="A28" s="283" t="s">
        <v>763</v>
      </c>
      <c r="B28" s="28">
        <v>279531</v>
      </c>
      <c r="C28" s="28">
        <v>168040</v>
      </c>
      <c r="D28" s="28">
        <v>59891</v>
      </c>
      <c r="E28" s="28">
        <v>75415</v>
      </c>
      <c r="F28" s="28">
        <f aca="true" t="shared" si="9" ref="F28:F40">SUM(D28:E28)</f>
        <v>135306</v>
      </c>
      <c r="G28" s="28">
        <v>9538</v>
      </c>
      <c r="H28" s="28">
        <v>6537</v>
      </c>
      <c r="I28" s="28">
        <f aca="true" t="shared" si="10" ref="I28:I39">SUM(G28:H28)</f>
        <v>16075</v>
      </c>
      <c r="J28" s="28">
        <v>21660</v>
      </c>
      <c r="K28" s="36">
        <f t="shared" si="6"/>
        <v>620612</v>
      </c>
      <c r="L28" s="284" t="s">
        <v>764</v>
      </c>
    </row>
    <row r="29" spans="1:12" ht="12.75">
      <c r="A29" s="100" t="s">
        <v>349</v>
      </c>
      <c r="B29" s="25">
        <v>0</v>
      </c>
      <c r="C29" s="25">
        <v>0</v>
      </c>
      <c r="D29" s="25">
        <v>0</v>
      </c>
      <c r="E29" s="25">
        <v>0</v>
      </c>
      <c r="F29" s="25">
        <f t="shared" si="9"/>
        <v>0</v>
      </c>
      <c r="G29" s="25">
        <v>0</v>
      </c>
      <c r="H29" s="25">
        <v>0</v>
      </c>
      <c r="I29" s="25">
        <f t="shared" si="10"/>
        <v>0</v>
      </c>
      <c r="J29" s="25">
        <v>0</v>
      </c>
      <c r="K29" s="34">
        <f t="shared" si="6"/>
        <v>0</v>
      </c>
      <c r="L29" s="278" t="s">
        <v>800</v>
      </c>
    </row>
    <row r="30" spans="1:12" ht="12.75">
      <c r="A30" s="100" t="s">
        <v>802</v>
      </c>
      <c r="B30" s="25">
        <v>276463</v>
      </c>
      <c r="C30" s="25">
        <v>41014</v>
      </c>
      <c r="D30" s="25">
        <v>2555</v>
      </c>
      <c r="E30" s="25">
        <v>0</v>
      </c>
      <c r="F30" s="25">
        <f t="shared" si="9"/>
        <v>2555</v>
      </c>
      <c r="G30" s="25">
        <v>2803</v>
      </c>
      <c r="H30" s="25">
        <v>34458</v>
      </c>
      <c r="I30" s="25">
        <f t="shared" si="10"/>
        <v>37261</v>
      </c>
      <c r="J30" s="25">
        <v>3216</v>
      </c>
      <c r="K30" s="34">
        <f t="shared" si="6"/>
        <v>360509</v>
      </c>
      <c r="L30" s="278" t="s">
        <v>803</v>
      </c>
    </row>
    <row r="31" spans="1:12" ht="12.75">
      <c r="A31" s="100" t="s">
        <v>594</v>
      </c>
      <c r="B31" s="25">
        <v>0</v>
      </c>
      <c r="C31" s="25">
        <v>50</v>
      </c>
      <c r="D31" s="25">
        <v>0</v>
      </c>
      <c r="E31" s="25">
        <v>0</v>
      </c>
      <c r="F31" s="25">
        <f t="shared" si="9"/>
        <v>0</v>
      </c>
      <c r="G31" s="25">
        <v>0</v>
      </c>
      <c r="H31" s="25">
        <v>0</v>
      </c>
      <c r="I31" s="25">
        <f>SUM(G31:H31)</f>
        <v>0</v>
      </c>
      <c r="J31" s="25">
        <v>0</v>
      </c>
      <c r="K31" s="34">
        <f t="shared" si="6"/>
        <v>50</v>
      </c>
      <c r="L31" s="278" t="s">
        <v>809</v>
      </c>
    </row>
    <row r="32" spans="1:12" ht="12.75">
      <c r="A32" s="100" t="s">
        <v>350</v>
      </c>
      <c r="B32" s="25">
        <v>0</v>
      </c>
      <c r="C32" s="25">
        <v>2000</v>
      </c>
      <c r="D32" s="25">
        <v>0</v>
      </c>
      <c r="E32" s="25">
        <v>0</v>
      </c>
      <c r="F32" s="25">
        <f t="shared" si="9"/>
        <v>0</v>
      </c>
      <c r="G32" s="25">
        <v>0</v>
      </c>
      <c r="H32" s="25">
        <v>0</v>
      </c>
      <c r="I32" s="25">
        <f>SUM(G32:H32)</f>
        <v>0</v>
      </c>
      <c r="J32" s="25">
        <v>0</v>
      </c>
      <c r="K32" s="34">
        <f t="shared" si="6"/>
        <v>2000</v>
      </c>
      <c r="L32" s="278" t="s">
        <v>811</v>
      </c>
    </row>
    <row r="33" spans="1:12" ht="12.75">
      <c r="A33" s="100" t="s">
        <v>351</v>
      </c>
      <c r="B33" s="25">
        <v>411648</v>
      </c>
      <c r="C33" s="25">
        <v>0</v>
      </c>
      <c r="D33" s="25">
        <v>0</v>
      </c>
      <c r="E33" s="25">
        <v>0</v>
      </c>
      <c r="F33" s="25">
        <f t="shared" si="9"/>
        <v>0</v>
      </c>
      <c r="G33" s="25">
        <v>0</v>
      </c>
      <c r="H33" s="25">
        <v>0</v>
      </c>
      <c r="I33" s="25">
        <f>SUM(G33:H33)</f>
        <v>0</v>
      </c>
      <c r="J33" s="25">
        <v>0</v>
      </c>
      <c r="K33" s="34">
        <f t="shared" si="6"/>
        <v>411648</v>
      </c>
      <c r="L33" s="278" t="s">
        <v>813</v>
      </c>
    </row>
    <row r="34" spans="1:12" ht="12.75">
      <c r="A34" s="100" t="s">
        <v>816</v>
      </c>
      <c r="B34" s="25">
        <v>759100</v>
      </c>
      <c r="C34" s="25">
        <v>0</v>
      </c>
      <c r="D34" s="25">
        <v>0</v>
      </c>
      <c r="E34" s="25">
        <v>0</v>
      </c>
      <c r="F34" s="25">
        <f t="shared" si="9"/>
        <v>0</v>
      </c>
      <c r="G34" s="25">
        <v>0</v>
      </c>
      <c r="H34" s="25">
        <v>0</v>
      </c>
      <c r="I34" s="25">
        <f t="shared" si="10"/>
        <v>0</v>
      </c>
      <c r="J34" s="25">
        <v>0</v>
      </c>
      <c r="K34" s="34">
        <f t="shared" si="6"/>
        <v>759100</v>
      </c>
      <c r="L34" s="278" t="s">
        <v>817</v>
      </c>
    </row>
    <row r="35" spans="1:12" ht="12.75">
      <c r="A35" s="100" t="s">
        <v>845</v>
      </c>
      <c r="B35" s="25">
        <v>253682</v>
      </c>
      <c r="C35" s="25">
        <v>0</v>
      </c>
      <c r="D35" s="25">
        <v>0</v>
      </c>
      <c r="E35" s="25">
        <v>1719</v>
      </c>
      <c r="F35" s="25">
        <f t="shared" si="9"/>
        <v>1719</v>
      </c>
      <c r="G35" s="25">
        <v>60644</v>
      </c>
      <c r="H35" s="25">
        <v>1500</v>
      </c>
      <c r="I35" s="25">
        <f t="shared" si="10"/>
        <v>62144</v>
      </c>
      <c r="J35" s="25">
        <v>150</v>
      </c>
      <c r="K35" s="34">
        <f t="shared" si="6"/>
        <v>317695</v>
      </c>
      <c r="L35" s="278" t="s">
        <v>846</v>
      </c>
    </row>
    <row r="36" spans="1:12" ht="12.75">
      <c r="A36" s="100" t="s">
        <v>853</v>
      </c>
      <c r="B36" s="25">
        <v>200247</v>
      </c>
      <c r="C36" s="25">
        <v>0</v>
      </c>
      <c r="D36" s="25">
        <v>0</v>
      </c>
      <c r="E36" s="25">
        <v>0</v>
      </c>
      <c r="F36" s="25">
        <f t="shared" si="9"/>
        <v>0</v>
      </c>
      <c r="G36" s="25">
        <v>0</v>
      </c>
      <c r="H36" s="25">
        <v>0</v>
      </c>
      <c r="I36" s="25">
        <f t="shared" si="10"/>
        <v>0</v>
      </c>
      <c r="J36" s="25">
        <v>0</v>
      </c>
      <c r="K36" s="34">
        <f t="shared" si="6"/>
        <v>200247</v>
      </c>
      <c r="L36" s="278" t="s">
        <v>854</v>
      </c>
    </row>
    <row r="37" spans="1:12" ht="12.75">
      <c r="A37" s="100" t="s">
        <v>861</v>
      </c>
      <c r="B37" s="25">
        <v>0</v>
      </c>
      <c r="C37" s="25">
        <v>0</v>
      </c>
      <c r="D37" s="25">
        <v>0</v>
      </c>
      <c r="E37" s="25">
        <v>0</v>
      </c>
      <c r="F37" s="25">
        <f t="shared" si="9"/>
        <v>0</v>
      </c>
      <c r="G37" s="25">
        <v>0</v>
      </c>
      <c r="H37" s="25">
        <v>0</v>
      </c>
      <c r="I37" s="25">
        <f t="shared" si="10"/>
        <v>0</v>
      </c>
      <c r="J37" s="25">
        <v>0</v>
      </c>
      <c r="K37" s="34">
        <f t="shared" si="6"/>
        <v>0</v>
      </c>
      <c r="L37" s="278" t="s">
        <v>862</v>
      </c>
    </row>
    <row r="38" spans="1:12" ht="12.75">
      <c r="A38" s="100" t="s">
        <v>868</v>
      </c>
      <c r="B38" s="25">
        <v>1090</v>
      </c>
      <c r="C38" s="25">
        <v>0</v>
      </c>
      <c r="D38" s="25">
        <v>0</v>
      </c>
      <c r="E38" s="25">
        <v>0</v>
      </c>
      <c r="F38" s="25">
        <f t="shared" si="9"/>
        <v>0</v>
      </c>
      <c r="G38" s="25">
        <v>0</v>
      </c>
      <c r="H38" s="25">
        <v>0</v>
      </c>
      <c r="I38" s="25">
        <f>SUM(G38:H38)</f>
        <v>0</v>
      </c>
      <c r="J38" s="25">
        <v>0</v>
      </c>
      <c r="K38" s="34">
        <f t="shared" si="6"/>
        <v>1090</v>
      </c>
      <c r="L38" s="278" t="s">
        <v>869</v>
      </c>
    </row>
    <row r="39" spans="1:12" ht="12.75">
      <c r="A39" s="100" t="s">
        <v>10</v>
      </c>
      <c r="B39" s="25">
        <v>281273</v>
      </c>
      <c r="C39" s="25">
        <v>0</v>
      </c>
      <c r="D39" s="25">
        <v>0</v>
      </c>
      <c r="E39" s="25">
        <v>0</v>
      </c>
      <c r="F39" s="25">
        <f t="shared" si="9"/>
        <v>0</v>
      </c>
      <c r="G39" s="25">
        <v>0</v>
      </c>
      <c r="H39" s="25">
        <v>0</v>
      </c>
      <c r="I39" s="25">
        <f t="shared" si="10"/>
        <v>0</v>
      </c>
      <c r="J39" s="25">
        <v>0</v>
      </c>
      <c r="K39" s="34">
        <f t="shared" si="6"/>
        <v>281273</v>
      </c>
      <c r="L39" s="278" t="s">
        <v>12</v>
      </c>
    </row>
    <row r="40" spans="1:12" ht="13.5" thickBot="1">
      <c r="A40" s="279" t="s">
        <v>352</v>
      </c>
      <c r="B40" s="26">
        <v>1426872</v>
      </c>
      <c r="C40" s="26">
        <v>914</v>
      </c>
      <c r="D40" s="26">
        <v>453</v>
      </c>
      <c r="E40" s="26">
        <v>0</v>
      </c>
      <c r="F40" s="26">
        <f t="shared" si="9"/>
        <v>453</v>
      </c>
      <c r="G40" s="26">
        <v>18035</v>
      </c>
      <c r="H40" s="26">
        <v>0</v>
      </c>
      <c r="I40" s="26">
        <f>SUM(G40:H40)</f>
        <v>18035</v>
      </c>
      <c r="J40" s="26">
        <v>23372</v>
      </c>
      <c r="K40" s="35">
        <f t="shared" si="6"/>
        <v>1469646</v>
      </c>
      <c r="L40" s="280" t="s">
        <v>20</v>
      </c>
    </row>
    <row r="41" spans="1:12" s="2" customFormat="1" ht="13.5" thickBot="1">
      <c r="A41" s="281" t="s">
        <v>655</v>
      </c>
      <c r="B41" s="27">
        <f>SUM(B28:B40)</f>
        <v>3889906</v>
      </c>
      <c r="C41" s="27">
        <f aca="true" t="shared" si="11" ref="C41:J41">SUM(C28:C40)</f>
        <v>212018</v>
      </c>
      <c r="D41" s="27">
        <f t="shared" si="11"/>
        <v>62899</v>
      </c>
      <c r="E41" s="27">
        <f t="shared" si="11"/>
        <v>77134</v>
      </c>
      <c r="F41" s="27">
        <f t="shared" si="11"/>
        <v>140033</v>
      </c>
      <c r="G41" s="27">
        <f t="shared" si="11"/>
        <v>91020</v>
      </c>
      <c r="H41" s="27">
        <f t="shared" si="11"/>
        <v>42495</v>
      </c>
      <c r="I41" s="27">
        <f t="shared" si="11"/>
        <v>133515</v>
      </c>
      <c r="J41" s="27">
        <f t="shared" si="11"/>
        <v>48398</v>
      </c>
      <c r="K41" s="101">
        <f t="shared" si="6"/>
        <v>4423870</v>
      </c>
      <c r="L41" s="292"/>
    </row>
    <row r="42" spans="1:12" ht="12.75">
      <c r="A42" s="283" t="s">
        <v>656</v>
      </c>
      <c r="B42" s="28">
        <f>B27-SUM(B29:B40)</f>
        <v>-230525</v>
      </c>
      <c r="C42" s="28">
        <f aca="true" t="shared" si="12" ref="C42:J42">C27-SUM(C29:C40)</f>
        <v>542502</v>
      </c>
      <c r="D42" s="28">
        <f t="shared" si="12"/>
        <v>79009</v>
      </c>
      <c r="E42" s="28">
        <f t="shared" si="12"/>
        <v>94776</v>
      </c>
      <c r="F42" s="28">
        <f t="shared" si="12"/>
        <v>173785</v>
      </c>
      <c r="G42" s="28">
        <f t="shared" si="12"/>
        <v>49474</v>
      </c>
      <c r="H42" s="28">
        <f t="shared" si="12"/>
        <v>33585</v>
      </c>
      <c r="I42" s="28">
        <f t="shared" si="12"/>
        <v>83059</v>
      </c>
      <c r="J42" s="28">
        <f t="shared" si="12"/>
        <v>51791</v>
      </c>
      <c r="K42" s="36"/>
      <c r="L42" s="293"/>
    </row>
    <row r="43" spans="1:12" ht="12.75">
      <c r="A43" s="100" t="s">
        <v>657</v>
      </c>
      <c r="B43" s="25">
        <f>SUM(B42-B28)</f>
        <v>-510056</v>
      </c>
      <c r="C43" s="25">
        <f aca="true" t="shared" si="13" ref="C43:J43">SUM(C42-C28)</f>
        <v>374462</v>
      </c>
      <c r="D43" s="25">
        <f t="shared" si="13"/>
        <v>19118</v>
      </c>
      <c r="E43" s="25">
        <f t="shared" si="13"/>
        <v>19361</v>
      </c>
      <c r="F43" s="25">
        <f t="shared" si="13"/>
        <v>38479</v>
      </c>
      <c r="G43" s="25">
        <f t="shared" si="13"/>
        <v>39936</v>
      </c>
      <c r="H43" s="25">
        <f t="shared" si="13"/>
        <v>27048</v>
      </c>
      <c r="I43" s="25">
        <f t="shared" si="13"/>
        <v>66984</v>
      </c>
      <c r="J43" s="25">
        <f t="shared" si="13"/>
        <v>30131</v>
      </c>
      <c r="K43" s="34"/>
      <c r="L43" s="100"/>
    </row>
    <row r="44" spans="1:12" ht="12.75">
      <c r="A44" s="100" t="s">
        <v>658</v>
      </c>
      <c r="B44" s="31">
        <f aca="true" t="shared" si="14" ref="B44:J44">SUM(B43/B27)</f>
        <v>-0.15091083923842774</v>
      </c>
      <c r="C44" s="31">
        <f t="shared" si="14"/>
        <v>0.6384906561178557</v>
      </c>
      <c r="D44" s="31">
        <f t="shared" si="14"/>
        <v>0.2330980162649207</v>
      </c>
      <c r="E44" s="31">
        <f t="shared" si="14"/>
        <v>0.20064252033784133</v>
      </c>
      <c r="F44" s="31">
        <f t="shared" si="14"/>
        <v>0.21555413641659946</v>
      </c>
      <c r="G44" s="31">
        <f t="shared" si="14"/>
        <v>0.3049573902684871</v>
      </c>
      <c r="H44" s="31">
        <f t="shared" si="14"/>
        <v>0.3889392174625771</v>
      </c>
      <c r="I44" s="31">
        <f t="shared" si="14"/>
        <v>0.33408645429653017</v>
      </c>
      <c r="J44" s="31">
        <f t="shared" si="14"/>
        <v>0.3836926485756854</v>
      </c>
      <c r="K44" s="34"/>
      <c r="L44" s="100"/>
    </row>
  </sheetData>
  <sheetProtection/>
  <mergeCells count="11">
    <mergeCell ref="A1:L1"/>
    <mergeCell ref="D6:F6"/>
    <mergeCell ref="G6:I6"/>
    <mergeCell ref="A4:K4"/>
    <mergeCell ref="I5:K5"/>
    <mergeCell ref="J6:J7"/>
    <mergeCell ref="B6:B7"/>
    <mergeCell ref="C6:C7"/>
    <mergeCell ref="A6:A7"/>
    <mergeCell ref="K6:K7"/>
    <mergeCell ref="L6:L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="75" zoomScaleSheetLayoutView="75" zoomScalePageLayoutView="0" workbookViewId="0" topLeftCell="A28">
      <selection activeCell="B3" sqref="B3"/>
    </sheetView>
  </sheetViews>
  <sheetFormatPr defaultColWidth="9.140625" defaultRowHeight="12.75"/>
  <cols>
    <col min="1" max="1" width="91.57421875" style="63" bestFit="1" customWidth="1"/>
    <col min="2" max="2" width="12.28125" style="63" customWidth="1"/>
    <col min="3" max="3" width="13.8515625" style="63" customWidth="1"/>
    <col min="4" max="4" width="14.57421875" style="63" customWidth="1"/>
    <col min="5" max="5" width="13.28125" style="63" customWidth="1"/>
    <col min="6" max="6" width="14.00390625" style="63" customWidth="1"/>
    <col min="7" max="7" width="9.140625" style="154" customWidth="1"/>
    <col min="8" max="16384" width="9.140625" style="63" customWidth="1"/>
  </cols>
  <sheetData>
    <row r="1" spans="1:7" s="18" customFormat="1" ht="12.75">
      <c r="A1" s="20"/>
      <c r="G1" s="150"/>
    </row>
    <row r="2" spans="1:7" s="21" customFormat="1" ht="12.75">
      <c r="A2" s="20"/>
      <c r="B2" s="334" t="s">
        <v>893</v>
      </c>
      <c r="C2" s="334"/>
      <c r="D2" s="334"/>
      <c r="E2" s="334"/>
      <c r="F2" s="334"/>
      <c r="G2" s="334"/>
    </row>
    <row r="3" spans="1:7" s="21" customFormat="1" ht="12.75">
      <c r="A3" s="22"/>
      <c r="G3" s="151"/>
    </row>
    <row r="4" spans="1:7" ht="15.75">
      <c r="A4" s="335" t="s">
        <v>664</v>
      </c>
      <c r="B4" s="335"/>
      <c r="C4" s="335"/>
      <c r="D4" s="335"/>
      <c r="E4" s="335"/>
      <c r="F4" s="335"/>
      <c r="G4" s="335"/>
    </row>
    <row r="5" spans="1:7" ht="15">
      <c r="A5" s="37"/>
      <c r="B5" s="38"/>
      <c r="C5" s="38"/>
      <c r="D5" s="38"/>
      <c r="E5" s="38"/>
      <c r="F5" s="38"/>
      <c r="G5" s="40"/>
    </row>
    <row r="6" spans="1:7" ht="15">
      <c r="A6" s="37"/>
      <c r="B6" s="38"/>
      <c r="C6" s="38"/>
      <c r="D6" s="38"/>
      <c r="E6" s="38"/>
      <c r="F6" s="38"/>
      <c r="G6" s="40"/>
    </row>
    <row r="7" spans="1:7" ht="15.75">
      <c r="A7" s="37"/>
      <c r="B7" s="38"/>
      <c r="C7" s="38"/>
      <c r="D7" s="38"/>
      <c r="E7" s="38"/>
      <c r="F7" s="61"/>
      <c r="G7" s="53" t="s">
        <v>26</v>
      </c>
    </row>
    <row r="8" spans="1:7" s="64" customFormat="1" ht="31.5">
      <c r="A8" s="54" t="s">
        <v>27</v>
      </c>
      <c r="B8" s="54" t="s">
        <v>660</v>
      </c>
      <c r="C8" s="54" t="s">
        <v>736</v>
      </c>
      <c r="D8" s="54" t="s">
        <v>737</v>
      </c>
      <c r="E8" s="54" t="s">
        <v>738</v>
      </c>
      <c r="F8" s="54" t="s">
        <v>661</v>
      </c>
      <c r="G8" s="54" t="s">
        <v>739</v>
      </c>
    </row>
    <row r="9" spans="1:7" s="66" customFormat="1" ht="15">
      <c r="A9" s="56" t="s">
        <v>751</v>
      </c>
      <c r="B9" s="56" t="s">
        <v>752</v>
      </c>
      <c r="C9" s="56" t="s">
        <v>753</v>
      </c>
      <c r="D9" s="56" t="s">
        <v>754</v>
      </c>
      <c r="E9" s="56" t="s">
        <v>755</v>
      </c>
      <c r="F9" s="56" t="s">
        <v>756</v>
      </c>
      <c r="G9" s="56" t="s">
        <v>757</v>
      </c>
    </row>
    <row r="10" spans="1:8" ht="15">
      <c r="A10" s="37" t="s">
        <v>28</v>
      </c>
      <c r="B10" s="39">
        <v>7818</v>
      </c>
      <c r="C10" s="39">
        <v>0</v>
      </c>
      <c r="D10" s="39">
        <v>7818</v>
      </c>
      <c r="E10" s="39">
        <v>0</v>
      </c>
      <c r="F10" s="39">
        <f>SUM(C10:E10)</f>
        <v>7818</v>
      </c>
      <c r="G10" s="40" t="s">
        <v>803</v>
      </c>
      <c r="H10" s="63">
        <f>C10+D10+E10</f>
        <v>7818</v>
      </c>
    </row>
    <row r="11" spans="1:8" ht="15">
      <c r="A11" s="37" t="s">
        <v>29</v>
      </c>
      <c r="B11" s="39">
        <v>2430</v>
      </c>
      <c r="C11" s="39">
        <v>0</v>
      </c>
      <c r="D11" s="39">
        <v>2430</v>
      </c>
      <c r="E11" s="39">
        <v>0</v>
      </c>
      <c r="F11" s="39">
        <f aca="true" t="shared" si="0" ref="F11:F20">SUM(C11:E11)</f>
        <v>2430</v>
      </c>
      <c r="G11" s="40" t="s">
        <v>803</v>
      </c>
      <c r="H11" s="63">
        <f aca="true" t="shared" si="1" ref="H11:H59">C11+D11+E11</f>
        <v>2430</v>
      </c>
    </row>
    <row r="12" spans="1:8" ht="15">
      <c r="A12" s="37" t="s">
        <v>127</v>
      </c>
      <c r="B12" s="39">
        <v>36092</v>
      </c>
      <c r="C12" s="39">
        <v>0</v>
      </c>
      <c r="D12" s="39">
        <v>36092</v>
      </c>
      <c r="E12" s="39">
        <v>0</v>
      </c>
      <c r="F12" s="39">
        <f t="shared" si="0"/>
        <v>36092</v>
      </c>
      <c r="G12" s="40" t="s">
        <v>803</v>
      </c>
      <c r="H12" s="63">
        <f t="shared" si="1"/>
        <v>36092</v>
      </c>
    </row>
    <row r="13" spans="1:7" ht="15">
      <c r="A13" s="37" t="s">
        <v>30</v>
      </c>
      <c r="B13" s="39">
        <v>0</v>
      </c>
      <c r="C13" s="39">
        <v>0</v>
      </c>
      <c r="D13" s="39">
        <v>0</v>
      </c>
      <c r="E13" s="39">
        <v>0</v>
      </c>
      <c r="F13" s="39">
        <f t="shared" si="0"/>
        <v>0</v>
      </c>
      <c r="G13" s="40" t="s">
        <v>803</v>
      </c>
    </row>
    <row r="14" spans="1:7" ht="15">
      <c r="A14" s="37" t="s">
        <v>124</v>
      </c>
      <c r="B14" s="39">
        <v>6245</v>
      </c>
      <c r="C14" s="39">
        <v>0</v>
      </c>
      <c r="D14" s="39">
        <v>6245</v>
      </c>
      <c r="E14" s="39">
        <v>0</v>
      </c>
      <c r="F14" s="39">
        <f t="shared" si="0"/>
        <v>6245</v>
      </c>
      <c r="G14" s="40" t="s">
        <v>803</v>
      </c>
    </row>
    <row r="15" spans="1:7" ht="15">
      <c r="A15" s="37" t="s">
        <v>31</v>
      </c>
      <c r="B15" s="39">
        <v>0</v>
      </c>
      <c r="C15" s="39">
        <v>0</v>
      </c>
      <c r="D15" s="39">
        <v>0</v>
      </c>
      <c r="E15" s="39">
        <v>0</v>
      </c>
      <c r="F15" s="39">
        <f t="shared" si="0"/>
        <v>0</v>
      </c>
      <c r="G15" s="40" t="s">
        <v>803</v>
      </c>
    </row>
    <row r="16" spans="1:7" ht="15">
      <c r="A16" s="37" t="s">
        <v>433</v>
      </c>
      <c r="B16" s="39">
        <v>993</v>
      </c>
      <c r="C16" s="39">
        <v>0</v>
      </c>
      <c r="D16" s="39">
        <v>0</v>
      </c>
      <c r="E16" s="39">
        <v>993</v>
      </c>
      <c r="F16" s="39">
        <f t="shared" si="0"/>
        <v>993</v>
      </c>
      <c r="G16" s="40" t="s">
        <v>803</v>
      </c>
    </row>
    <row r="17" spans="1:7" ht="15">
      <c r="A17" s="152" t="s">
        <v>522</v>
      </c>
      <c r="B17" s="39">
        <v>222885</v>
      </c>
      <c r="C17" s="39">
        <v>0</v>
      </c>
      <c r="D17" s="39">
        <v>0</v>
      </c>
      <c r="E17" s="39">
        <v>222885</v>
      </c>
      <c r="F17" s="39">
        <f t="shared" si="0"/>
        <v>222885</v>
      </c>
      <c r="G17" s="40" t="s">
        <v>803</v>
      </c>
    </row>
    <row r="18" spans="1:7" ht="15">
      <c r="A18" s="37" t="s">
        <v>32</v>
      </c>
      <c r="B18" s="39">
        <v>0</v>
      </c>
      <c r="C18" s="39">
        <v>0</v>
      </c>
      <c r="D18" s="39">
        <v>0</v>
      </c>
      <c r="E18" s="39">
        <v>0</v>
      </c>
      <c r="F18" s="39">
        <f t="shared" si="0"/>
        <v>0</v>
      </c>
      <c r="G18" s="40" t="s">
        <v>803</v>
      </c>
    </row>
    <row r="19" spans="1:7" ht="15">
      <c r="A19" s="37" t="s">
        <v>680</v>
      </c>
      <c r="B19" s="39">
        <v>0</v>
      </c>
      <c r="C19" s="39">
        <v>0</v>
      </c>
      <c r="D19" s="39">
        <v>0</v>
      </c>
      <c r="E19" s="39">
        <v>0</v>
      </c>
      <c r="F19" s="39">
        <f t="shared" si="0"/>
        <v>0</v>
      </c>
      <c r="G19" s="40" t="s">
        <v>803</v>
      </c>
    </row>
    <row r="20" spans="1:7" ht="15">
      <c r="A20" s="37" t="s">
        <v>679</v>
      </c>
      <c r="B20" s="39">
        <v>0</v>
      </c>
      <c r="C20" s="39">
        <v>0</v>
      </c>
      <c r="D20" s="39">
        <v>0</v>
      </c>
      <c r="E20" s="39">
        <v>0</v>
      </c>
      <c r="F20" s="39">
        <f t="shared" si="0"/>
        <v>0</v>
      </c>
      <c r="G20" s="40" t="s">
        <v>803</v>
      </c>
    </row>
    <row r="21" spans="1:8" s="67" customFormat="1" ht="15.75">
      <c r="A21" s="58" t="s">
        <v>33</v>
      </c>
      <c r="B21" s="59">
        <f>SUM(B10:B20)</f>
        <v>276463</v>
      </c>
      <c r="C21" s="59">
        <f>SUM(C10:C20)</f>
        <v>0</v>
      </c>
      <c r="D21" s="59">
        <f>SUM(D10:D20)</f>
        <v>52585</v>
      </c>
      <c r="E21" s="59">
        <f>SUM(E10:E20)</f>
        <v>223878</v>
      </c>
      <c r="F21" s="59">
        <f>SUM(F10:F20)</f>
        <v>276463</v>
      </c>
      <c r="G21" s="60" t="s">
        <v>803</v>
      </c>
      <c r="H21" s="67">
        <f t="shared" si="1"/>
        <v>276463</v>
      </c>
    </row>
    <row r="22" spans="1:8" ht="15">
      <c r="A22" s="37" t="s">
        <v>34</v>
      </c>
      <c r="B22" s="39">
        <v>0</v>
      </c>
      <c r="C22" s="39">
        <v>0</v>
      </c>
      <c r="D22" s="39">
        <v>0</v>
      </c>
      <c r="E22" s="39">
        <v>0</v>
      </c>
      <c r="F22" s="39">
        <f>SUM(C22:E22)</f>
        <v>0</v>
      </c>
      <c r="G22" s="40" t="s">
        <v>809</v>
      </c>
      <c r="H22" s="63">
        <f t="shared" si="1"/>
        <v>0</v>
      </c>
    </row>
    <row r="23" spans="1:8" ht="15">
      <c r="A23" s="37" t="s">
        <v>35</v>
      </c>
      <c r="B23" s="39">
        <v>0</v>
      </c>
      <c r="C23" s="39">
        <v>0</v>
      </c>
      <c r="D23" s="39">
        <v>0</v>
      </c>
      <c r="E23" s="39">
        <v>0</v>
      </c>
      <c r="F23" s="39">
        <f>SUM(C23:E23)</f>
        <v>0</v>
      </c>
      <c r="G23" s="40" t="s">
        <v>809</v>
      </c>
      <c r="H23" s="63">
        <f t="shared" si="1"/>
        <v>0</v>
      </c>
    </row>
    <row r="24" spans="1:8" s="67" customFormat="1" ht="15.75">
      <c r="A24" s="58" t="s">
        <v>808</v>
      </c>
      <c r="B24" s="59">
        <f>SUM(B22:B23)</f>
        <v>0</v>
      </c>
      <c r="C24" s="59">
        <f>SUM(C22:C23)</f>
        <v>0</v>
      </c>
      <c r="D24" s="59">
        <f>SUM(D22:D23)</f>
        <v>0</v>
      </c>
      <c r="E24" s="59">
        <f>SUM(E22:E23)</f>
        <v>0</v>
      </c>
      <c r="F24" s="59">
        <f>SUM(F22:F23)</f>
        <v>0</v>
      </c>
      <c r="G24" s="60" t="s">
        <v>809</v>
      </c>
      <c r="H24" s="67">
        <f t="shared" si="1"/>
        <v>0</v>
      </c>
    </row>
    <row r="25" spans="1:7" s="67" customFormat="1" ht="15.75">
      <c r="A25" s="58" t="s">
        <v>810</v>
      </c>
      <c r="B25" s="59">
        <v>0</v>
      </c>
      <c r="C25" s="59">
        <v>0</v>
      </c>
      <c r="D25" s="59">
        <v>0</v>
      </c>
      <c r="E25" s="59">
        <v>0</v>
      </c>
      <c r="F25" s="59">
        <f aca="true" t="shared" si="2" ref="F25:F30">SUM(C25:E25)</f>
        <v>0</v>
      </c>
      <c r="G25" s="60" t="s">
        <v>811</v>
      </c>
    </row>
    <row r="26" spans="1:7" ht="15">
      <c r="A26" s="37" t="s">
        <v>714</v>
      </c>
      <c r="B26" s="39">
        <v>5143</v>
      </c>
      <c r="C26" s="39">
        <v>0</v>
      </c>
      <c r="D26" s="39">
        <v>0</v>
      </c>
      <c r="E26" s="39">
        <v>5143</v>
      </c>
      <c r="F26" s="39">
        <f t="shared" si="2"/>
        <v>5143</v>
      </c>
      <c r="G26" s="40" t="s">
        <v>813</v>
      </c>
    </row>
    <row r="27" spans="1:7" ht="15">
      <c r="A27" s="152" t="s">
        <v>434</v>
      </c>
      <c r="B27" s="39">
        <v>200000</v>
      </c>
      <c r="C27" s="39">
        <v>0</v>
      </c>
      <c r="D27" s="39">
        <v>0</v>
      </c>
      <c r="E27" s="39">
        <v>200000</v>
      </c>
      <c r="F27" s="39">
        <f t="shared" si="2"/>
        <v>200000</v>
      </c>
      <c r="G27" s="40" t="s">
        <v>813</v>
      </c>
    </row>
    <row r="28" spans="1:7" ht="15">
      <c r="A28" s="153" t="s">
        <v>225</v>
      </c>
      <c r="B28" s="39">
        <v>195000</v>
      </c>
      <c r="C28" s="39">
        <v>0</v>
      </c>
      <c r="D28" s="39">
        <v>0</v>
      </c>
      <c r="E28" s="39">
        <v>195000</v>
      </c>
      <c r="F28" s="39">
        <f t="shared" si="2"/>
        <v>195000</v>
      </c>
      <c r="G28" s="40" t="s">
        <v>813</v>
      </c>
    </row>
    <row r="29" spans="1:7" ht="15">
      <c r="A29" s="152" t="s">
        <v>435</v>
      </c>
      <c r="B29" s="39">
        <v>1462</v>
      </c>
      <c r="C29" s="39">
        <v>0</v>
      </c>
      <c r="D29" s="39">
        <v>0</v>
      </c>
      <c r="E29" s="39">
        <v>1462</v>
      </c>
      <c r="F29" s="39">
        <f t="shared" si="2"/>
        <v>1462</v>
      </c>
      <c r="G29" s="40" t="s">
        <v>813</v>
      </c>
    </row>
    <row r="30" spans="1:7" ht="15">
      <c r="A30" s="37" t="s">
        <v>715</v>
      </c>
      <c r="B30" s="39">
        <v>10043</v>
      </c>
      <c r="C30" s="39">
        <v>0</v>
      </c>
      <c r="D30" s="39">
        <v>0</v>
      </c>
      <c r="E30" s="39">
        <v>10043</v>
      </c>
      <c r="F30" s="39">
        <f t="shared" si="2"/>
        <v>10043</v>
      </c>
      <c r="G30" s="40" t="s">
        <v>813</v>
      </c>
    </row>
    <row r="31" spans="1:8" s="67" customFormat="1" ht="15.75">
      <c r="A31" s="58" t="s">
        <v>44</v>
      </c>
      <c r="B31" s="59">
        <f>SUM(B26:B30)</f>
        <v>411648</v>
      </c>
      <c r="C31" s="59">
        <f>SUM(C26:C30)</f>
        <v>0</v>
      </c>
      <c r="D31" s="59">
        <f>SUM(D26:D30)</f>
        <v>0</v>
      </c>
      <c r="E31" s="59">
        <f>SUM(E26:E30)</f>
        <v>411648</v>
      </c>
      <c r="F31" s="59">
        <f>SUM(F26:F30)</f>
        <v>411648</v>
      </c>
      <c r="G31" s="60" t="s">
        <v>813</v>
      </c>
      <c r="H31" s="67">
        <f t="shared" si="1"/>
        <v>411648</v>
      </c>
    </row>
    <row r="32" spans="1:7" ht="15">
      <c r="A32" s="37"/>
      <c r="B32" s="39"/>
      <c r="C32" s="39"/>
      <c r="D32" s="39"/>
      <c r="E32" s="39"/>
      <c r="F32" s="39"/>
      <c r="G32" s="40"/>
    </row>
    <row r="33" spans="1:8" ht="15">
      <c r="A33" s="37" t="s">
        <v>45</v>
      </c>
      <c r="B33" s="39">
        <v>6000</v>
      </c>
      <c r="C33" s="39">
        <v>0</v>
      </c>
      <c r="D33" s="39">
        <v>6000</v>
      </c>
      <c r="E33" s="39">
        <v>0</v>
      </c>
      <c r="F33" s="39">
        <f aca="true" t="shared" si="3" ref="F33:F38">SUM(C33:E33)</f>
        <v>6000</v>
      </c>
      <c r="G33" s="40" t="s">
        <v>846</v>
      </c>
      <c r="H33" s="63">
        <f t="shared" si="1"/>
        <v>6000</v>
      </c>
    </row>
    <row r="34" spans="1:8" ht="15">
      <c r="A34" s="37" t="s">
        <v>46</v>
      </c>
      <c r="B34" s="39">
        <v>5500</v>
      </c>
      <c r="C34" s="39">
        <v>0</v>
      </c>
      <c r="D34" s="39">
        <v>5500</v>
      </c>
      <c r="E34" s="39">
        <v>0</v>
      </c>
      <c r="F34" s="39">
        <f t="shared" si="3"/>
        <v>5500</v>
      </c>
      <c r="G34" s="40" t="s">
        <v>846</v>
      </c>
      <c r="H34" s="63">
        <f t="shared" si="1"/>
        <v>5500</v>
      </c>
    </row>
    <row r="35" spans="1:7" ht="15">
      <c r="A35" s="37" t="s">
        <v>47</v>
      </c>
      <c r="B35" s="39">
        <v>19050</v>
      </c>
      <c r="C35" s="39">
        <v>0</v>
      </c>
      <c r="D35" s="39">
        <v>19050</v>
      </c>
      <c r="E35" s="39">
        <v>0</v>
      </c>
      <c r="F35" s="39">
        <f t="shared" si="3"/>
        <v>19050</v>
      </c>
      <c r="G35" s="40" t="s">
        <v>846</v>
      </c>
    </row>
    <row r="36" spans="1:8" ht="15">
      <c r="A36" s="37" t="s">
        <v>48</v>
      </c>
      <c r="B36" s="39">
        <v>12000</v>
      </c>
      <c r="C36" s="39">
        <v>0</v>
      </c>
      <c r="D36" s="39">
        <v>0</v>
      </c>
      <c r="E36" s="39">
        <v>12000</v>
      </c>
      <c r="F36" s="39">
        <f t="shared" si="3"/>
        <v>12000</v>
      </c>
      <c r="G36" s="40" t="s">
        <v>846</v>
      </c>
      <c r="H36" s="63">
        <f t="shared" si="1"/>
        <v>12000</v>
      </c>
    </row>
    <row r="37" spans="1:8" ht="15">
      <c r="A37" s="79" t="s">
        <v>849</v>
      </c>
      <c r="B37" s="88">
        <f>SUM(B38:B41)</f>
        <v>117132</v>
      </c>
      <c r="C37" s="88">
        <f>SUM(C38:C41)</f>
        <v>0</v>
      </c>
      <c r="D37" s="88">
        <f>SUM(D38:D41)</f>
        <v>117132</v>
      </c>
      <c r="E37" s="88">
        <f>SUM(E38:E41)</f>
        <v>0</v>
      </c>
      <c r="F37" s="88">
        <f t="shared" si="3"/>
        <v>117132</v>
      </c>
      <c r="G37" s="89" t="s">
        <v>846</v>
      </c>
      <c r="H37" s="63">
        <f t="shared" si="1"/>
        <v>117132</v>
      </c>
    </row>
    <row r="38" spans="1:8" ht="15">
      <c r="A38" s="37" t="s">
        <v>49</v>
      </c>
      <c r="B38" s="39">
        <v>35560</v>
      </c>
      <c r="C38" s="39">
        <v>0</v>
      </c>
      <c r="D38" s="39">
        <v>35560</v>
      </c>
      <c r="E38" s="39">
        <v>0</v>
      </c>
      <c r="F38" s="39">
        <f t="shared" si="3"/>
        <v>35560</v>
      </c>
      <c r="G38" s="40" t="s">
        <v>846</v>
      </c>
      <c r="H38" s="63">
        <f t="shared" si="1"/>
        <v>35560</v>
      </c>
    </row>
    <row r="39" spans="1:8" ht="15">
      <c r="A39" s="37" t="s">
        <v>50</v>
      </c>
      <c r="B39" s="39">
        <v>45000</v>
      </c>
      <c r="C39" s="39">
        <v>0</v>
      </c>
      <c r="D39" s="39">
        <v>45000</v>
      </c>
      <c r="E39" s="39">
        <v>0</v>
      </c>
      <c r="F39" s="39">
        <f aca="true" t="shared" si="4" ref="F39:F45">SUM(C39:E39)</f>
        <v>45000</v>
      </c>
      <c r="G39" s="40" t="s">
        <v>846</v>
      </c>
      <c r="H39" s="63">
        <f t="shared" si="1"/>
        <v>45000</v>
      </c>
    </row>
    <row r="40" spans="1:8" ht="15">
      <c r="A40" s="37" t="s">
        <v>51</v>
      </c>
      <c r="B40" s="39">
        <v>32000</v>
      </c>
      <c r="C40" s="39">
        <v>0</v>
      </c>
      <c r="D40" s="39">
        <v>32000</v>
      </c>
      <c r="E40" s="39">
        <v>0</v>
      </c>
      <c r="F40" s="39">
        <f t="shared" si="4"/>
        <v>32000</v>
      </c>
      <c r="G40" s="40" t="s">
        <v>846</v>
      </c>
      <c r="H40" s="63">
        <f t="shared" si="1"/>
        <v>32000</v>
      </c>
    </row>
    <row r="41" spans="1:8" ht="15">
      <c r="A41" s="79" t="s">
        <v>52</v>
      </c>
      <c r="B41" s="88">
        <v>4572</v>
      </c>
      <c r="C41" s="88">
        <v>0</v>
      </c>
      <c r="D41" s="88">
        <v>4572</v>
      </c>
      <c r="E41" s="88">
        <v>0</v>
      </c>
      <c r="F41" s="88">
        <f t="shared" si="4"/>
        <v>4572</v>
      </c>
      <c r="G41" s="89" t="s">
        <v>846</v>
      </c>
      <c r="H41" s="63">
        <f t="shared" si="1"/>
        <v>4572</v>
      </c>
    </row>
    <row r="42" spans="1:8" ht="15">
      <c r="A42" s="37" t="s">
        <v>53</v>
      </c>
      <c r="B42" s="39">
        <v>80000</v>
      </c>
      <c r="C42" s="39">
        <v>0</v>
      </c>
      <c r="D42" s="39">
        <v>0</v>
      </c>
      <c r="E42" s="39">
        <v>80000</v>
      </c>
      <c r="F42" s="39">
        <f t="shared" si="4"/>
        <v>80000</v>
      </c>
      <c r="G42" s="40" t="s">
        <v>846</v>
      </c>
      <c r="H42" s="63">
        <f t="shared" si="1"/>
        <v>80000</v>
      </c>
    </row>
    <row r="43" spans="1:8" ht="15">
      <c r="A43" s="37" t="s">
        <v>54</v>
      </c>
      <c r="B43" s="39">
        <v>1000</v>
      </c>
      <c r="C43" s="39">
        <v>0</v>
      </c>
      <c r="D43" s="39">
        <v>1000</v>
      </c>
      <c r="E43" s="39">
        <v>0</v>
      </c>
      <c r="F43" s="39">
        <f t="shared" si="4"/>
        <v>1000</v>
      </c>
      <c r="G43" s="40" t="s">
        <v>846</v>
      </c>
      <c r="H43" s="63">
        <f t="shared" si="1"/>
        <v>1000</v>
      </c>
    </row>
    <row r="44" spans="1:8" ht="15">
      <c r="A44" s="37" t="s">
        <v>55</v>
      </c>
      <c r="B44" s="39">
        <v>12000</v>
      </c>
      <c r="C44" s="39">
        <v>0</v>
      </c>
      <c r="D44" s="39">
        <v>12000</v>
      </c>
      <c r="E44" s="39">
        <v>0</v>
      </c>
      <c r="F44" s="39">
        <f t="shared" si="4"/>
        <v>12000</v>
      </c>
      <c r="G44" s="40" t="s">
        <v>846</v>
      </c>
      <c r="H44" s="63">
        <f t="shared" si="1"/>
        <v>12000</v>
      </c>
    </row>
    <row r="45" spans="1:8" ht="15">
      <c r="A45" s="37" t="s">
        <v>411</v>
      </c>
      <c r="B45" s="39">
        <v>1000</v>
      </c>
      <c r="C45" s="39">
        <v>0</v>
      </c>
      <c r="D45" s="39">
        <v>0</v>
      </c>
      <c r="E45" s="39">
        <v>1000</v>
      </c>
      <c r="F45" s="39">
        <f t="shared" si="4"/>
        <v>1000</v>
      </c>
      <c r="G45" s="40" t="s">
        <v>846</v>
      </c>
      <c r="H45" s="63">
        <f t="shared" si="1"/>
        <v>1000</v>
      </c>
    </row>
    <row r="46" spans="1:8" s="67" customFormat="1" ht="15.75">
      <c r="A46" s="58" t="s">
        <v>845</v>
      </c>
      <c r="B46" s="59">
        <f>B33+B34+B36+B37+B42+B43+B44+B45+B35</f>
        <v>253682</v>
      </c>
      <c r="C46" s="59">
        <f>C33+C34+C36+C37+C42+C43+C44+C45+C35</f>
        <v>0</v>
      </c>
      <c r="D46" s="59">
        <f>D33+D34+D36+D37+D42+D43+D44+D45+D35</f>
        <v>160682</v>
      </c>
      <c r="E46" s="59">
        <f>E33+E34+E36+E37+E42+E43+E44+E45+E35</f>
        <v>93000</v>
      </c>
      <c r="F46" s="59">
        <f>F33+F34+F36+F37+F42+F43+F44+F45+F35</f>
        <v>253682</v>
      </c>
      <c r="G46" s="60" t="s">
        <v>846</v>
      </c>
      <c r="H46" s="67">
        <f t="shared" si="1"/>
        <v>253682</v>
      </c>
    </row>
    <row r="47" spans="1:8" ht="15">
      <c r="A47" s="37" t="s">
        <v>56</v>
      </c>
      <c r="B47" s="39">
        <v>71577</v>
      </c>
      <c r="C47" s="39">
        <v>0</v>
      </c>
      <c r="D47" s="39">
        <v>0</v>
      </c>
      <c r="E47" s="39">
        <v>71577</v>
      </c>
      <c r="F47" s="39">
        <f>SUM(C47:E47)</f>
        <v>71577</v>
      </c>
      <c r="G47" s="40" t="s">
        <v>856</v>
      </c>
      <c r="H47" s="63">
        <f>C47+D47+E47</f>
        <v>71577</v>
      </c>
    </row>
    <row r="48" spans="1:7" ht="15">
      <c r="A48" s="37" t="s">
        <v>665</v>
      </c>
      <c r="B48" s="39">
        <v>128670</v>
      </c>
      <c r="C48" s="39"/>
      <c r="D48" s="39"/>
      <c r="E48" s="39">
        <v>128670</v>
      </c>
      <c r="F48" s="39">
        <f>SUM(C48:E48)</f>
        <v>128670</v>
      </c>
      <c r="G48" s="40" t="s">
        <v>854</v>
      </c>
    </row>
    <row r="49" spans="1:8" s="67" customFormat="1" ht="15.75">
      <c r="A49" s="58" t="s">
        <v>853</v>
      </c>
      <c r="B49" s="59">
        <f>SUM(B47:B48)</f>
        <v>200247</v>
      </c>
      <c r="C49" s="59">
        <f>SUM(C47:C48)</f>
        <v>0</v>
      </c>
      <c r="D49" s="59">
        <f>SUM(D47:D48)</f>
        <v>0</v>
      </c>
      <c r="E49" s="59">
        <f>SUM(E47:E48)</f>
        <v>200247</v>
      </c>
      <c r="F49" s="59">
        <f>SUM(F47:F48)</f>
        <v>200247</v>
      </c>
      <c r="G49" s="60" t="s">
        <v>854</v>
      </c>
      <c r="H49" s="67">
        <f t="shared" si="1"/>
        <v>200247</v>
      </c>
    </row>
    <row r="50" spans="1:7" ht="15">
      <c r="A50" s="37" t="s">
        <v>57</v>
      </c>
      <c r="B50" s="39">
        <v>0</v>
      </c>
      <c r="C50" s="39">
        <v>0</v>
      </c>
      <c r="D50" s="39">
        <v>0</v>
      </c>
      <c r="E50" s="39">
        <v>0</v>
      </c>
      <c r="F50" s="39">
        <f>SUM(C50:E50)</f>
        <v>0</v>
      </c>
      <c r="G50" s="40" t="s">
        <v>863</v>
      </c>
    </row>
    <row r="51" spans="1:7" ht="15">
      <c r="A51" s="37" t="s">
        <v>58</v>
      </c>
      <c r="B51" s="39">
        <v>0</v>
      </c>
      <c r="C51" s="39">
        <v>0</v>
      </c>
      <c r="D51" s="39">
        <v>0</v>
      </c>
      <c r="E51" s="39">
        <v>0</v>
      </c>
      <c r="F51" s="39">
        <f>SUM(C51:E51)</f>
        <v>0</v>
      </c>
      <c r="G51" s="40" t="s">
        <v>863</v>
      </c>
    </row>
    <row r="52" spans="1:8" s="67" customFormat="1" ht="15.75">
      <c r="A52" s="58" t="s">
        <v>59</v>
      </c>
      <c r="B52" s="59">
        <f>SUM(B50:B51)</f>
        <v>0</v>
      </c>
      <c r="C52" s="59">
        <f>SUM(C50:C51)</f>
        <v>0</v>
      </c>
      <c r="D52" s="59">
        <f>SUM(D50:D51)</f>
        <v>0</v>
      </c>
      <c r="E52" s="59">
        <f>SUM(E50:E51)</f>
        <v>0</v>
      </c>
      <c r="F52" s="59">
        <f>SUM(F50:F51)</f>
        <v>0</v>
      </c>
      <c r="G52" s="60" t="s">
        <v>862</v>
      </c>
      <c r="H52" s="67">
        <f t="shared" si="1"/>
        <v>0</v>
      </c>
    </row>
    <row r="53" spans="1:8" ht="15">
      <c r="A53" s="37" t="s">
        <v>60</v>
      </c>
      <c r="B53" s="39">
        <v>900</v>
      </c>
      <c r="C53" s="39">
        <v>0</v>
      </c>
      <c r="D53" s="39">
        <v>0</v>
      </c>
      <c r="E53" s="39">
        <v>900</v>
      </c>
      <c r="F53" s="39">
        <f>SUM(C53:E53)</f>
        <v>900</v>
      </c>
      <c r="G53" s="40" t="s">
        <v>871</v>
      </c>
      <c r="H53" s="63">
        <f t="shared" si="1"/>
        <v>900</v>
      </c>
    </row>
    <row r="54" spans="1:7" ht="15">
      <c r="A54" s="37" t="s">
        <v>61</v>
      </c>
      <c r="B54" s="39">
        <v>0</v>
      </c>
      <c r="C54" s="39">
        <v>0</v>
      </c>
      <c r="D54" s="39">
        <v>0</v>
      </c>
      <c r="E54" s="39">
        <v>0</v>
      </c>
      <c r="F54" s="39">
        <f>SUM(C54:E54)</f>
        <v>0</v>
      </c>
      <c r="G54" s="40" t="s">
        <v>871</v>
      </c>
    </row>
    <row r="55" spans="1:8" ht="15">
      <c r="A55" s="37" t="s">
        <v>62</v>
      </c>
      <c r="B55" s="39">
        <v>190</v>
      </c>
      <c r="C55" s="39">
        <v>0</v>
      </c>
      <c r="D55" s="39">
        <v>0</v>
      </c>
      <c r="E55" s="39">
        <v>190</v>
      </c>
      <c r="F55" s="39">
        <f>SUM(C55:E55)</f>
        <v>190</v>
      </c>
      <c r="G55" s="40" t="s">
        <v>875</v>
      </c>
      <c r="H55" s="63">
        <f t="shared" si="1"/>
        <v>190</v>
      </c>
    </row>
    <row r="56" spans="1:8" s="67" customFormat="1" ht="15.75">
      <c r="A56" s="58" t="s">
        <v>868</v>
      </c>
      <c r="B56" s="59">
        <f>SUM(B53:B55)</f>
        <v>1090</v>
      </c>
      <c r="C56" s="59">
        <f>SUM(C53:C55)</f>
        <v>0</v>
      </c>
      <c r="D56" s="59">
        <f>SUM(D53:D55)</f>
        <v>0</v>
      </c>
      <c r="E56" s="59">
        <f>SUM(E53:E55)</f>
        <v>1090</v>
      </c>
      <c r="F56" s="59">
        <f>SUM(F53:F55)</f>
        <v>1090</v>
      </c>
      <c r="G56" s="60" t="s">
        <v>869</v>
      </c>
      <c r="H56" s="67">
        <f t="shared" si="1"/>
        <v>1090</v>
      </c>
    </row>
    <row r="57" spans="1:8" s="67" customFormat="1" ht="15.75">
      <c r="A57" s="83" t="s">
        <v>63</v>
      </c>
      <c r="B57" s="85">
        <v>281273</v>
      </c>
      <c r="C57" s="85">
        <v>0</v>
      </c>
      <c r="D57" s="85">
        <v>281273</v>
      </c>
      <c r="E57" s="85">
        <v>0</v>
      </c>
      <c r="F57" s="85">
        <f>SUM(C57:E57)</f>
        <v>281273</v>
      </c>
      <c r="G57" s="53"/>
      <c r="H57" s="67">
        <f t="shared" si="1"/>
        <v>281273</v>
      </c>
    </row>
    <row r="58" spans="1:8" s="67" customFormat="1" ht="15.75">
      <c r="A58" s="58" t="s">
        <v>64</v>
      </c>
      <c r="B58" s="59">
        <f>B57+B56+B52+B49+B46+B31+B24+B21+B25</f>
        <v>1424403</v>
      </c>
      <c r="C58" s="59">
        <f>C57+C56+C52+C49+C46+C31+C24+C21+C25</f>
        <v>0</v>
      </c>
      <c r="D58" s="59">
        <f>D57+D56+D52+D49+D46+D31+D24+D21+D25</f>
        <v>494540</v>
      </c>
      <c r="E58" s="59">
        <f>E57+E56+E52+E49+E46+E31+E24+E21+E25</f>
        <v>929863</v>
      </c>
      <c r="F58" s="59">
        <f>F57+F56+F52+F49+F46+F31+F24+F21+F25</f>
        <v>1424403</v>
      </c>
      <c r="G58" s="60"/>
      <c r="H58" s="67">
        <f t="shared" si="1"/>
        <v>1424403</v>
      </c>
    </row>
    <row r="59" spans="1:8" ht="15">
      <c r="A59" s="37"/>
      <c r="B59" s="38"/>
      <c r="C59" s="38"/>
      <c r="D59" s="38"/>
      <c r="E59" s="38"/>
      <c r="F59" s="38"/>
      <c r="G59" s="40"/>
      <c r="H59" s="63">
        <f t="shared" si="1"/>
        <v>0</v>
      </c>
    </row>
  </sheetData>
  <sheetProtection/>
  <mergeCells count="2">
    <mergeCell ref="B2:G2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view="pageBreakPreview" zoomScaleSheetLayoutView="100" zoomScalePageLayoutView="0" workbookViewId="0" topLeftCell="A1">
      <pane xSplit="1" ySplit="8" topLeftCell="Q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Q37" sqref="Q37"/>
    </sheetView>
  </sheetViews>
  <sheetFormatPr defaultColWidth="9.140625" defaultRowHeight="12.75"/>
  <cols>
    <col min="1" max="1" width="54.57421875" style="24" customWidth="1"/>
    <col min="2" max="3" width="14.7109375" style="24" customWidth="1"/>
    <col min="4" max="5" width="14.28125" style="24" customWidth="1"/>
    <col min="6" max="7" width="11.28125" style="24" customWidth="1"/>
    <col min="8" max="10" width="11.421875" style="24" customWidth="1"/>
    <col min="11" max="11" width="15.00390625" style="24" customWidth="1"/>
    <col min="12" max="16" width="11.8515625" style="24" customWidth="1"/>
    <col min="17" max="17" width="12.140625" style="24" customWidth="1"/>
    <col min="18" max="20" width="15.28125" style="24" customWidth="1"/>
    <col min="21" max="21" width="16.00390625" style="24" customWidth="1"/>
    <col min="22" max="16384" width="9.140625" style="24" customWidth="1"/>
  </cols>
  <sheetData>
    <row r="1" spans="1:22" ht="12.75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</row>
    <row r="4" spans="1:31" ht="15.75">
      <c r="A4" s="408" t="s">
        <v>353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294"/>
      <c r="X4" s="294"/>
      <c r="Y4" s="294"/>
      <c r="Z4" s="294"/>
      <c r="AA4" s="294"/>
      <c r="AB4" s="294"/>
      <c r="AC4" s="294"/>
      <c r="AD4" s="294"/>
      <c r="AE4" s="294"/>
    </row>
    <row r="5" spans="17:22" ht="12.75">
      <c r="Q5" s="417" t="s">
        <v>723</v>
      </c>
      <c r="R5" s="417"/>
      <c r="S5" s="417"/>
      <c r="T5" s="417"/>
      <c r="U5" s="417"/>
      <c r="V5" s="417"/>
    </row>
    <row r="6" spans="1:22" s="277" customFormat="1" ht="114.75" customHeight="1">
      <c r="A6" s="406" t="s">
        <v>639</v>
      </c>
      <c r="B6" s="409" t="s">
        <v>640</v>
      </c>
      <c r="C6" s="410"/>
      <c r="D6" s="409" t="s">
        <v>641</v>
      </c>
      <c r="E6" s="410"/>
      <c r="F6" s="407" t="s">
        <v>642</v>
      </c>
      <c r="G6" s="416"/>
      <c r="H6" s="416"/>
      <c r="I6" s="416"/>
      <c r="J6" s="416"/>
      <c r="K6" s="415"/>
      <c r="L6" s="406" t="s">
        <v>643</v>
      </c>
      <c r="M6" s="406"/>
      <c r="N6" s="406"/>
      <c r="O6" s="406"/>
      <c r="P6" s="406"/>
      <c r="Q6" s="406"/>
      <c r="R6" s="409" t="s">
        <v>644</v>
      </c>
      <c r="S6" s="410"/>
      <c r="T6" s="409" t="s">
        <v>645</v>
      </c>
      <c r="U6" s="410"/>
      <c r="V6" s="406" t="s">
        <v>739</v>
      </c>
    </row>
    <row r="7" spans="1:22" s="277" customFormat="1" ht="18" customHeight="1">
      <c r="A7" s="406"/>
      <c r="B7" s="411"/>
      <c r="C7" s="412"/>
      <c r="D7" s="413"/>
      <c r="E7" s="414"/>
      <c r="F7" s="407" t="s">
        <v>646</v>
      </c>
      <c r="G7" s="415"/>
      <c r="H7" s="407" t="s">
        <v>647</v>
      </c>
      <c r="I7" s="415"/>
      <c r="J7" s="407" t="s">
        <v>873</v>
      </c>
      <c r="K7" s="415"/>
      <c r="L7" s="407" t="s">
        <v>648</v>
      </c>
      <c r="M7" s="415"/>
      <c r="N7" s="407" t="s">
        <v>649</v>
      </c>
      <c r="O7" s="415"/>
      <c r="P7" s="407" t="s">
        <v>299</v>
      </c>
      <c r="Q7" s="415"/>
      <c r="R7" s="413"/>
      <c r="S7" s="414"/>
      <c r="T7" s="413"/>
      <c r="U7" s="414"/>
      <c r="V7" s="406"/>
    </row>
    <row r="8" spans="1:22" s="277" customFormat="1" ht="12.75">
      <c r="A8" s="406"/>
      <c r="B8" s="295" t="s">
        <v>354</v>
      </c>
      <c r="C8" s="295" t="s">
        <v>355</v>
      </c>
      <c r="D8" s="32" t="s">
        <v>354</v>
      </c>
      <c r="E8" s="32" t="s">
        <v>355</v>
      </c>
      <c r="F8" s="32" t="s">
        <v>354</v>
      </c>
      <c r="G8" s="32" t="s">
        <v>355</v>
      </c>
      <c r="H8" s="32" t="s">
        <v>354</v>
      </c>
      <c r="I8" s="32" t="s">
        <v>355</v>
      </c>
      <c r="J8" s="32" t="s">
        <v>354</v>
      </c>
      <c r="K8" s="32" t="s">
        <v>355</v>
      </c>
      <c r="L8" s="32" t="s">
        <v>354</v>
      </c>
      <c r="M8" s="32" t="s">
        <v>355</v>
      </c>
      <c r="N8" s="32" t="s">
        <v>354</v>
      </c>
      <c r="O8" s="32" t="s">
        <v>355</v>
      </c>
      <c r="P8" s="32" t="s">
        <v>354</v>
      </c>
      <c r="Q8" s="32" t="s">
        <v>355</v>
      </c>
      <c r="R8" s="32" t="s">
        <v>354</v>
      </c>
      <c r="S8" s="32" t="s">
        <v>355</v>
      </c>
      <c r="T8" s="32" t="s">
        <v>354</v>
      </c>
      <c r="U8" s="32" t="s">
        <v>355</v>
      </c>
      <c r="V8" s="406"/>
    </row>
    <row r="9" spans="1:22" ht="12.75">
      <c r="A9" s="100" t="s">
        <v>199</v>
      </c>
      <c r="B9" s="25">
        <v>125084</v>
      </c>
      <c r="C9" s="25">
        <v>224068</v>
      </c>
      <c r="D9" s="25">
        <v>288157</v>
      </c>
      <c r="E9" s="25">
        <v>342158</v>
      </c>
      <c r="F9" s="25">
        <v>60719</v>
      </c>
      <c r="G9" s="25">
        <v>59523</v>
      </c>
      <c r="H9" s="25">
        <v>58407</v>
      </c>
      <c r="I9" s="25">
        <v>69665</v>
      </c>
      <c r="J9" s="25">
        <f>F9+H9</f>
        <v>119126</v>
      </c>
      <c r="K9" s="25">
        <f>G9+I9</f>
        <v>129188</v>
      </c>
      <c r="L9" s="25">
        <v>29800</v>
      </c>
      <c r="M9" s="25">
        <v>45250</v>
      </c>
      <c r="N9" s="25">
        <v>18283</v>
      </c>
      <c r="O9" s="25">
        <v>31283</v>
      </c>
      <c r="P9" s="25">
        <f>L9+N9</f>
        <v>48083</v>
      </c>
      <c r="Q9" s="25">
        <f>M9+O9</f>
        <v>76533</v>
      </c>
      <c r="R9" s="25">
        <v>32438</v>
      </c>
      <c r="S9" s="34">
        <v>47819</v>
      </c>
      <c r="T9" s="34">
        <f>B9+D9+J9+P9+R9</f>
        <v>612888</v>
      </c>
      <c r="U9" s="34">
        <f>C9+E9+K9+Q9+S9</f>
        <v>819766</v>
      </c>
      <c r="V9" s="278" t="s">
        <v>83</v>
      </c>
    </row>
    <row r="10" spans="1:22" ht="12.75">
      <c r="A10" s="100" t="s">
        <v>650</v>
      </c>
      <c r="B10" s="25">
        <v>24478</v>
      </c>
      <c r="C10" s="25">
        <v>43427</v>
      </c>
      <c r="D10" s="25">
        <v>71600</v>
      </c>
      <c r="E10" s="25">
        <v>79010</v>
      </c>
      <c r="F10" s="25">
        <v>14358</v>
      </c>
      <c r="G10" s="25">
        <v>12327</v>
      </c>
      <c r="H10" s="25">
        <v>14250</v>
      </c>
      <c r="I10" s="25">
        <v>14975</v>
      </c>
      <c r="J10" s="25">
        <f aca="true" t="shared" si="0" ref="J10:J41">F10+H10</f>
        <v>28608</v>
      </c>
      <c r="K10" s="25">
        <f aca="true" t="shared" si="1" ref="K10:K41">G10+I10</f>
        <v>27302</v>
      </c>
      <c r="L10" s="25">
        <v>6420</v>
      </c>
      <c r="M10" s="25">
        <v>8644</v>
      </c>
      <c r="N10" s="25">
        <v>4090</v>
      </c>
      <c r="O10" s="25">
        <v>6482</v>
      </c>
      <c r="P10" s="25">
        <f aca="true" t="shared" si="2" ref="P10:P42">L10+N10</f>
        <v>10510</v>
      </c>
      <c r="Q10" s="25">
        <f aca="true" t="shared" si="3" ref="Q10:Q42">M10+O10</f>
        <v>15126</v>
      </c>
      <c r="R10" s="25">
        <v>7159</v>
      </c>
      <c r="S10" s="34">
        <v>9690</v>
      </c>
      <c r="T10" s="34">
        <f aca="true" t="shared" si="4" ref="T10:T42">B10+D10+J10+P10+R10</f>
        <v>142355</v>
      </c>
      <c r="U10" s="34">
        <f aca="true" t="shared" si="5" ref="U10:U42">C10+E10+K10+Q10+S10</f>
        <v>174555</v>
      </c>
      <c r="V10" s="278" t="s">
        <v>85</v>
      </c>
    </row>
    <row r="11" spans="1:22" ht="12.75">
      <c r="A11" s="100" t="s">
        <v>310</v>
      </c>
      <c r="B11" s="25">
        <v>265085</v>
      </c>
      <c r="C11" s="25">
        <v>595337</v>
      </c>
      <c r="D11" s="25">
        <v>106928</v>
      </c>
      <c r="E11" s="25">
        <v>139414</v>
      </c>
      <c r="F11" s="25">
        <v>8829</v>
      </c>
      <c r="G11" s="25">
        <v>10067</v>
      </c>
      <c r="H11" s="25">
        <v>11345</v>
      </c>
      <c r="I11" s="25">
        <v>11855</v>
      </c>
      <c r="J11" s="25">
        <f t="shared" si="0"/>
        <v>20174</v>
      </c>
      <c r="K11" s="25">
        <f t="shared" si="1"/>
        <v>21922</v>
      </c>
      <c r="L11" s="25">
        <v>12061</v>
      </c>
      <c r="M11" s="25">
        <v>76758</v>
      </c>
      <c r="N11" s="25">
        <v>9950</v>
      </c>
      <c r="O11" s="25">
        <v>28413</v>
      </c>
      <c r="P11" s="25">
        <f t="shared" si="2"/>
        <v>22011</v>
      </c>
      <c r="Q11" s="25">
        <f t="shared" si="3"/>
        <v>105171</v>
      </c>
      <c r="R11" s="25">
        <v>6611</v>
      </c>
      <c r="S11" s="34">
        <v>19672</v>
      </c>
      <c r="T11" s="34">
        <f t="shared" si="4"/>
        <v>420809</v>
      </c>
      <c r="U11" s="34">
        <f t="shared" si="5"/>
        <v>881516</v>
      </c>
      <c r="V11" s="278" t="s">
        <v>87</v>
      </c>
    </row>
    <row r="12" spans="1:22" ht="12.75">
      <c r="A12" s="100" t="s">
        <v>651</v>
      </c>
      <c r="B12" s="25">
        <v>5000</v>
      </c>
      <c r="C12" s="25">
        <v>5000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f t="shared" si="0"/>
        <v>0</v>
      </c>
      <c r="K12" s="25">
        <f t="shared" si="1"/>
        <v>0</v>
      </c>
      <c r="L12" s="25">
        <v>0</v>
      </c>
      <c r="M12" s="25">
        <v>0</v>
      </c>
      <c r="N12" s="25">
        <v>0</v>
      </c>
      <c r="O12" s="25">
        <v>0</v>
      </c>
      <c r="P12" s="25">
        <f t="shared" si="2"/>
        <v>0</v>
      </c>
      <c r="Q12" s="25">
        <f t="shared" si="3"/>
        <v>0</v>
      </c>
      <c r="R12" s="25">
        <v>0</v>
      </c>
      <c r="S12" s="34">
        <v>0</v>
      </c>
      <c r="T12" s="34">
        <f t="shared" si="4"/>
        <v>5000</v>
      </c>
      <c r="U12" s="34">
        <f t="shared" si="5"/>
        <v>5000</v>
      </c>
      <c r="V12" s="278" t="s">
        <v>87</v>
      </c>
    </row>
    <row r="13" spans="1:22" ht="12.75">
      <c r="A13" s="100" t="s">
        <v>94</v>
      </c>
      <c r="B13" s="25">
        <v>41680</v>
      </c>
      <c r="C13" s="25">
        <v>28736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f t="shared" si="0"/>
        <v>0</v>
      </c>
      <c r="K13" s="25">
        <f t="shared" si="1"/>
        <v>0</v>
      </c>
      <c r="L13" s="25">
        <v>0</v>
      </c>
      <c r="M13" s="25">
        <v>0</v>
      </c>
      <c r="N13" s="25">
        <v>0</v>
      </c>
      <c r="O13" s="25">
        <v>0</v>
      </c>
      <c r="P13" s="25">
        <f t="shared" si="2"/>
        <v>0</v>
      </c>
      <c r="Q13" s="25">
        <f t="shared" si="3"/>
        <v>0</v>
      </c>
      <c r="R13" s="25">
        <v>0</v>
      </c>
      <c r="S13" s="34">
        <v>0</v>
      </c>
      <c r="T13" s="34">
        <f t="shared" si="4"/>
        <v>41680</v>
      </c>
      <c r="U13" s="34">
        <f t="shared" si="5"/>
        <v>28736</v>
      </c>
      <c r="V13" s="278" t="s">
        <v>95</v>
      </c>
    </row>
    <row r="14" spans="1:22" ht="12.75">
      <c r="A14" s="100" t="s">
        <v>131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f t="shared" si="0"/>
        <v>0</v>
      </c>
      <c r="K14" s="25">
        <f t="shared" si="1"/>
        <v>0</v>
      </c>
      <c r="L14" s="25">
        <v>0</v>
      </c>
      <c r="M14" s="25">
        <v>0</v>
      </c>
      <c r="N14" s="25">
        <v>0</v>
      </c>
      <c r="O14" s="25">
        <v>0</v>
      </c>
      <c r="P14" s="25">
        <f t="shared" si="2"/>
        <v>0</v>
      </c>
      <c r="Q14" s="25">
        <f t="shared" si="3"/>
        <v>0</v>
      </c>
      <c r="R14" s="25">
        <v>0</v>
      </c>
      <c r="S14" s="34">
        <v>0</v>
      </c>
      <c r="T14" s="34">
        <f t="shared" si="4"/>
        <v>0</v>
      </c>
      <c r="U14" s="34">
        <f t="shared" si="5"/>
        <v>0</v>
      </c>
      <c r="V14" s="278" t="s">
        <v>132</v>
      </c>
    </row>
    <row r="15" spans="1:22" ht="12.75">
      <c r="A15" s="100" t="s">
        <v>346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f t="shared" si="0"/>
        <v>0</v>
      </c>
      <c r="K15" s="25">
        <f t="shared" si="1"/>
        <v>0</v>
      </c>
      <c r="L15" s="25">
        <v>0</v>
      </c>
      <c r="M15" s="25">
        <v>0</v>
      </c>
      <c r="N15" s="25">
        <v>0</v>
      </c>
      <c r="O15" s="25">
        <v>0</v>
      </c>
      <c r="P15" s="25">
        <f t="shared" si="2"/>
        <v>0</v>
      </c>
      <c r="Q15" s="25">
        <f t="shared" si="3"/>
        <v>0</v>
      </c>
      <c r="R15" s="25">
        <v>0</v>
      </c>
      <c r="S15" s="34">
        <v>0</v>
      </c>
      <c r="T15" s="34">
        <f t="shared" si="4"/>
        <v>0</v>
      </c>
      <c r="U15" s="34">
        <f t="shared" si="5"/>
        <v>0</v>
      </c>
      <c r="V15" s="278" t="s">
        <v>135</v>
      </c>
    </row>
    <row r="16" spans="1:22" ht="12.75">
      <c r="A16" s="100" t="s">
        <v>137</v>
      </c>
      <c r="B16" s="25">
        <v>234552</v>
      </c>
      <c r="C16" s="25">
        <v>227864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f t="shared" si="0"/>
        <v>0</v>
      </c>
      <c r="K16" s="25">
        <f t="shared" si="1"/>
        <v>0</v>
      </c>
      <c r="L16" s="25">
        <v>0</v>
      </c>
      <c r="M16" s="25">
        <v>0</v>
      </c>
      <c r="N16" s="25">
        <v>0</v>
      </c>
      <c r="O16" s="25">
        <v>0</v>
      </c>
      <c r="P16" s="25">
        <f t="shared" si="2"/>
        <v>0</v>
      </c>
      <c r="Q16" s="25">
        <f t="shared" si="3"/>
        <v>0</v>
      </c>
      <c r="R16" s="25">
        <v>0</v>
      </c>
      <c r="S16" s="34">
        <v>0</v>
      </c>
      <c r="T16" s="34">
        <f t="shared" si="4"/>
        <v>234552</v>
      </c>
      <c r="U16" s="34">
        <f t="shared" si="5"/>
        <v>227864</v>
      </c>
      <c r="V16" s="278" t="s">
        <v>138</v>
      </c>
    </row>
    <row r="17" spans="1:22" ht="12.75">
      <c r="A17" s="100" t="s">
        <v>345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f t="shared" si="0"/>
        <v>0</v>
      </c>
      <c r="K17" s="25">
        <f t="shared" si="1"/>
        <v>0</v>
      </c>
      <c r="L17" s="25">
        <v>0</v>
      </c>
      <c r="M17" s="25">
        <v>0</v>
      </c>
      <c r="N17" s="25">
        <v>0</v>
      </c>
      <c r="O17" s="25">
        <v>0</v>
      </c>
      <c r="P17" s="25">
        <f t="shared" si="2"/>
        <v>0</v>
      </c>
      <c r="Q17" s="25">
        <f t="shared" si="3"/>
        <v>0</v>
      </c>
      <c r="R17" s="25">
        <v>0</v>
      </c>
      <c r="S17" s="34">
        <v>0</v>
      </c>
      <c r="T17" s="34">
        <f t="shared" si="4"/>
        <v>0</v>
      </c>
      <c r="U17" s="34">
        <f t="shared" si="5"/>
        <v>0</v>
      </c>
      <c r="V17" s="278" t="s">
        <v>141</v>
      </c>
    </row>
    <row r="18" spans="1:22" ht="12.75">
      <c r="A18" s="100" t="s">
        <v>143</v>
      </c>
      <c r="B18" s="25">
        <v>306560</v>
      </c>
      <c r="C18" s="25">
        <v>328340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f t="shared" si="0"/>
        <v>0</v>
      </c>
      <c r="K18" s="25">
        <f t="shared" si="1"/>
        <v>0</v>
      </c>
      <c r="L18" s="25">
        <v>0</v>
      </c>
      <c r="M18" s="25">
        <v>0</v>
      </c>
      <c r="N18" s="25">
        <v>0</v>
      </c>
      <c r="O18" s="25">
        <v>0</v>
      </c>
      <c r="P18" s="25">
        <f t="shared" si="2"/>
        <v>0</v>
      </c>
      <c r="Q18" s="25">
        <f t="shared" si="3"/>
        <v>0</v>
      </c>
      <c r="R18" s="25">
        <v>0</v>
      </c>
      <c r="S18" s="34">
        <v>0</v>
      </c>
      <c r="T18" s="34">
        <f t="shared" si="4"/>
        <v>306560</v>
      </c>
      <c r="U18" s="34">
        <f t="shared" si="5"/>
        <v>328340</v>
      </c>
      <c r="V18" s="278" t="s">
        <v>144</v>
      </c>
    </row>
    <row r="19" spans="1:22" ht="13.5" thickBot="1">
      <c r="A19" s="279" t="s">
        <v>347</v>
      </c>
      <c r="B19" s="26">
        <v>12105</v>
      </c>
      <c r="C19" s="26">
        <v>96296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f t="shared" si="0"/>
        <v>0</v>
      </c>
      <c r="K19" s="26">
        <f t="shared" si="1"/>
        <v>0</v>
      </c>
      <c r="L19" s="26">
        <v>0</v>
      </c>
      <c r="M19" s="26">
        <v>0</v>
      </c>
      <c r="N19" s="26">
        <v>0</v>
      </c>
      <c r="O19" s="26">
        <v>0</v>
      </c>
      <c r="P19" s="26">
        <f t="shared" si="2"/>
        <v>0</v>
      </c>
      <c r="Q19" s="26">
        <f t="shared" si="3"/>
        <v>0</v>
      </c>
      <c r="R19" s="26">
        <v>0</v>
      </c>
      <c r="S19" s="35">
        <v>0</v>
      </c>
      <c r="T19" s="35">
        <f t="shared" si="4"/>
        <v>12105</v>
      </c>
      <c r="U19" s="35">
        <f t="shared" si="5"/>
        <v>96296</v>
      </c>
      <c r="V19" s="296" t="s">
        <v>147</v>
      </c>
    </row>
    <row r="20" spans="1:22" ht="13.5" thickBot="1">
      <c r="A20" s="281" t="s">
        <v>652</v>
      </c>
      <c r="B20" s="27">
        <f aca="true" t="shared" si="6" ref="B20:I20">SUM(B9:B19)</f>
        <v>1014544</v>
      </c>
      <c r="C20" s="27">
        <f t="shared" si="6"/>
        <v>1549068</v>
      </c>
      <c r="D20" s="27">
        <f t="shared" si="6"/>
        <v>466685</v>
      </c>
      <c r="E20" s="27">
        <f t="shared" si="6"/>
        <v>560582</v>
      </c>
      <c r="F20" s="27">
        <f t="shared" si="6"/>
        <v>83906</v>
      </c>
      <c r="G20" s="27">
        <f t="shared" si="6"/>
        <v>81917</v>
      </c>
      <c r="H20" s="27">
        <f t="shared" si="6"/>
        <v>84002</v>
      </c>
      <c r="I20" s="27">
        <f t="shared" si="6"/>
        <v>96495</v>
      </c>
      <c r="J20" s="33">
        <f t="shared" si="0"/>
        <v>167908</v>
      </c>
      <c r="K20" s="33">
        <f t="shared" si="1"/>
        <v>178412</v>
      </c>
      <c r="L20" s="27">
        <f>SUM(L9:L19)</f>
        <v>48281</v>
      </c>
      <c r="M20" s="27">
        <f>SUM(M9:M19)</f>
        <v>130652</v>
      </c>
      <c r="N20" s="27">
        <f>SUM(N9:N19)</f>
        <v>32323</v>
      </c>
      <c r="O20" s="27">
        <f>SUM(O9:O19)</f>
        <v>66178</v>
      </c>
      <c r="P20" s="33">
        <f t="shared" si="2"/>
        <v>80604</v>
      </c>
      <c r="Q20" s="33">
        <f t="shared" si="3"/>
        <v>196830</v>
      </c>
      <c r="R20" s="27">
        <f>SUM(R9:R19)</f>
        <v>46208</v>
      </c>
      <c r="S20" s="27">
        <f>SUM(S9:S19)</f>
        <v>77181</v>
      </c>
      <c r="T20" s="297">
        <f t="shared" si="4"/>
        <v>1775949</v>
      </c>
      <c r="U20" s="297">
        <f t="shared" si="5"/>
        <v>2562073</v>
      </c>
      <c r="V20" s="298"/>
    </row>
    <row r="21" spans="1:22" ht="12.75">
      <c r="A21" s="283" t="s">
        <v>348</v>
      </c>
      <c r="B21" s="28">
        <v>413531</v>
      </c>
      <c r="C21" s="28">
        <v>638561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f t="shared" si="0"/>
        <v>0</v>
      </c>
      <c r="K21" s="28">
        <f t="shared" si="1"/>
        <v>0</v>
      </c>
      <c r="L21" s="28">
        <v>0</v>
      </c>
      <c r="M21" s="28">
        <v>0</v>
      </c>
      <c r="N21" s="28">
        <v>0</v>
      </c>
      <c r="O21" s="28">
        <v>0</v>
      </c>
      <c r="P21" s="28">
        <f t="shared" si="2"/>
        <v>0</v>
      </c>
      <c r="Q21" s="28">
        <f t="shared" si="3"/>
        <v>0</v>
      </c>
      <c r="R21" s="28">
        <v>0</v>
      </c>
      <c r="S21" s="36">
        <v>0</v>
      </c>
      <c r="T21" s="36">
        <f t="shared" si="4"/>
        <v>413531</v>
      </c>
      <c r="U21" s="36">
        <f t="shared" si="5"/>
        <v>638561</v>
      </c>
      <c r="V21" s="299" t="s">
        <v>147</v>
      </c>
    </row>
    <row r="22" spans="1:22" ht="12.75">
      <c r="A22" s="100" t="s">
        <v>157</v>
      </c>
      <c r="B22" s="25">
        <v>1270</v>
      </c>
      <c r="C22" s="25">
        <v>483482</v>
      </c>
      <c r="D22" s="25">
        <v>25400</v>
      </c>
      <c r="E22" s="25">
        <v>25898</v>
      </c>
      <c r="F22" s="25">
        <v>50</v>
      </c>
      <c r="G22" s="25">
        <v>100</v>
      </c>
      <c r="H22" s="25">
        <v>50</v>
      </c>
      <c r="I22" s="25">
        <v>0</v>
      </c>
      <c r="J22" s="25">
        <f t="shared" si="0"/>
        <v>100</v>
      </c>
      <c r="K22" s="25">
        <f t="shared" si="1"/>
        <v>100</v>
      </c>
      <c r="L22" s="25">
        <v>50</v>
      </c>
      <c r="M22" s="25">
        <v>304</v>
      </c>
      <c r="N22" s="25">
        <v>440</v>
      </c>
      <c r="O22" s="25">
        <v>3365</v>
      </c>
      <c r="P22" s="25">
        <f t="shared" si="2"/>
        <v>490</v>
      </c>
      <c r="Q22" s="25">
        <f t="shared" si="3"/>
        <v>3669</v>
      </c>
      <c r="R22" s="25">
        <v>100</v>
      </c>
      <c r="S22" s="34">
        <v>1348</v>
      </c>
      <c r="T22" s="34">
        <f t="shared" si="4"/>
        <v>27360</v>
      </c>
      <c r="U22" s="34">
        <f t="shared" si="5"/>
        <v>514497</v>
      </c>
      <c r="V22" s="278" t="s">
        <v>158</v>
      </c>
    </row>
    <row r="23" spans="1:22" ht="12.75">
      <c r="A23" s="100" t="s">
        <v>167</v>
      </c>
      <c r="B23" s="25">
        <v>0</v>
      </c>
      <c r="C23" s="25">
        <v>671438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f t="shared" si="0"/>
        <v>0</v>
      </c>
      <c r="K23" s="25">
        <f t="shared" si="1"/>
        <v>0</v>
      </c>
      <c r="L23" s="25">
        <v>0</v>
      </c>
      <c r="M23" s="25">
        <v>0</v>
      </c>
      <c r="N23" s="25">
        <v>0</v>
      </c>
      <c r="O23" s="25">
        <v>0</v>
      </c>
      <c r="P23" s="25">
        <f t="shared" si="2"/>
        <v>0</v>
      </c>
      <c r="Q23" s="25">
        <f t="shared" si="3"/>
        <v>0</v>
      </c>
      <c r="R23" s="25">
        <v>0</v>
      </c>
      <c r="S23" s="34">
        <v>0</v>
      </c>
      <c r="T23" s="34">
        <f t="shared" si="4"/>
        <v>0</v>
      </c>
      <c r="U23" s="34">
        <f t="shared" si="5"/>
        <v>671438</v>
      </c>
      <c r="V23" s="278" t="s">
        <v>168</v>
      </c>
    </row>
    <row r="24" spans="1:22" ht="12.75">
      <c r="A24" s="100" t="s">
        <v>172</v>
      </c>
      <c r="B24" s="25">
        <v>0</v>
      </c>
      <c r="C24" s="25">
        <v>3000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f t="shared" si="0"/>
        <v>0</v>
      </c>
      <c r="K24" s="25">
        <f t="shared" si="1"/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si="2"/>
        <v>0</v>
      </c>
      <c r="Q24" s="25">
        <f t="shared" si="3"/>
        <v>0</v>
      </c>
      <c r="R24" s="25">
        <v>0</v>
      </c>
      <c r="S24" s="34">
        <v>0</v>
      </c>
      <c r="T24" s="34">
        <f t="shared" si="4"/>
        <v>0</v>
      </c>
      <c r="U24" s="34">
        <f t="shared" si="5"/>
        <v>3000</v>
      </c>
      <c r="V24" s="278" t="s">
        <v>182</v>
      </c>
    </row>
    <row r="25" spans="1:22" ht="12.75">
      <c r="A25" s="100" t="s">
        <v>192</v>
      </c>
      <c r="B25" s="25">
        <v>18034</v>
      </c>
      <c r="C25" s="25">
        <v>10174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f t="shared" si="0"/>
        <v>0</v>
      </c>
      <c r="K25" s="25">
        <f t="shared" si="1"/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2"/>
        <v>0</v>
      </c>
      <c r="Q25" s="25">
        <f t="shared" si="3"/>
        <v>0</v>
      </c>
      <c r="R25" s="25">
        <v>0</v>
      </c>
      <c r="S25" s="34">
        <v>0</v>
      </c>
      <c r="T25" s="34">
        <f t="shared" si="4"/>
        <v>18034</v>
      </c>
      <c r="U25" s="34">
        <f t="shared" si="5"/>
        <v>10174</v>
      </c>
      <c r="V25" s="278" t="s">
        <v>194</v>
      </c>
    </row>
    <row r="26" spans="1:22" ht="13.5" thickBot="1">
      <c r="A26" s="285" t="s">
        <v>196</v>
      </c>
      <c r="B26" s="29">
        <v>0</v>
      </c>
      <c r="C26" s="29">
        <v>24127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6">
        <f t="shared" si="0"/>
        <v>0</v>
      </c>
      <c r="K26" s="26">
        <f t="shared" si="1"/>
        <v>0</v>
      </c>
      <c r="L26" s="29">
        <v>0</v>
      </c>
      <c r="M26" s="29">
        <v>0</v>
      </c>
      <c r="N26" s="29">
        <v>0</v>
      </c>
      <c r="O26" s="29">
        <v>0</v>
      </c>
      <c r="P26" s="26">
        <f t="shared" si="2"/>
        <v>0</v>
      </c>
      <c r="Q26" s="26">
        <f t="shared" si="3"/>
        <v>0</v>
      </c>
      <c r="R26" s="26">
        <v>0</v>
      </c>
      <c r="S26" s="35">
        <v>0</v>
      </c>
      <c r="T26" s="35">
        <f t="shared" si="4"/>
        <v>0</v>
      </c>
      <c r="U26" s="26">
        <f t="shared" si="5"/>
        <v>24127</v>
      </c>
      <c r="V26" s="280" t="s">
        <v>194</v>
      </c>
    </row>
    <row r="27" spans="1:22" s="2" customFormat="1" ht="13.5" thickBot="1">
      <c r="A27" s="287" t="s">
        <v>653</v>
      </c>
      <c r="B27" s="27">
        <f aca="true" t="shared" si="7" ref="B27:I27">SUM(B21:B26)</f>
        <v>432835</v>
      </c>
      <c r="C27" s="27">
        <f t="shared" si="7"/>
        <v>1830782</v>
      </c>
      <c r="D27" s="27">
        <f t="shared" si="7"/>
        <v>25400</v>
      </c>
      <c r="E27" s="27">
        <f t="shared" si="7"/>
        <v>25898</v>
      </c>
      <c r="F27" s="27">
        <f t="shared" si="7"/>
        <v>50</v>
      </c>
      <c r="G27" s="27">
        <f t="shared" si="7"/>
        <v>100</v>
      </c>
      <c r="H27" s="27">
        <f t="shared" si="7"/>
        <v>50</v>
      </c>
      <c r="I27" s="27">
        <f t="shared" si="7"/>
        <v>0</v>
      </c>
      <c r="J27" s="33">
        <f t="shared" si="0"/>
        <v>100</v>
      </c>
      <c r="K27" s="33">
        <f t="shared" si="1"/>
        <v>100</v>
      </c>
      <c r="L27" s="27">
        <f>SUM(L21:L26)</f>
        <v>50</v>
      </c>
      <c r="M27" s="27">
        <f>SUM(M21:M26)</f>
        <v>304</v>
      </c>
      <c r="N27" s="27">
        <f>SUM(N21:N26)</f>
        <v>440</v>
      </c>
      <c r="O27" s="27">
        <f>SUM(O21:O26)</f>
        <v>3365</v>
      </c>
      <c r="P27" s="33">
        <f t="shared" si="2"/>
        <v>490</v>
      </c>
      <c r="Q27" s="33">
        <f t="shared" si="3"/>
        <v>3669</v>
      </c>
      <c r="R27" s="27">
        <f>SUM(R21:R26)</f>
        <v>100</v>
      </c>
      <c r="S27" s="27">
        <f>SUM(S21:S26)</f>
        <v>1348</v>
      </c>
      <c r="T27" s="297">
        <f t="shared" si="4"/>
        <v>458925</v>
      </c>
      <c r="U27" s="297">
        <f t="shared" si="5"/>
        <v>1861797</v>
      </c>
      <c r="V27" s="288"/>
    </row>
    <row r="28" spans="1:22" s="2" customFormat="1" ht="13.5" thickBot="1">
      <c r="A28" s="289" t="s">
        <v>654</v>
      </c>
      <c r="B28" s="30">
        <f aca="true" t="shared" si="8" ref="B28:I28">B20+B27</f>
        <v>1447379</v>
      </c>
      <c r="C28" s="30">
        <f t="shared" si="8"/>
        <v>3379850</v>
      </c>
      <c r="D28" s="30">
        <f t="shared" si="8"/>
        <v>492085</v>
      </c>
      <c r="E28" s="30">
        <f t="shared" si="8"/>
        <v>586480</v>
      </c>
      <c r="F28" s="30">
        <f t="shared" si="8"/>
        <v>83956</v>
      </c>
      <c r="G28" s="30">
        <f t="shared" si="8"/>
        <v>82017</v>
      </c>
      <c r="H28" s="30">
        <f t="shared" si="8"/>
        <v>84052</v>
      </c>
      <c r="I28" s="30">
        <f t="shared" si="8"/>
        <v>96495</v>
      </c>
      <c r="J28" s="33">
        <f t="shared" si="0"/>
        <v>168008</v>
      </c>
      <c r="K28" s="33">
        <f t="shared" si="1"/>
        <v>178512</v>
      </c>
      <c r="L28" s="27">
        <f>L20+L27</f>
        <v>48331</v>
      </c>
      <c r="M28" s="27">
        <f>M20+M27</f>
        <v>130956</v>
      </c>
      <c r="N28" s="27">
        <f>N20+N27</f>
        <v>32763</v>
      </c>
      <c r="O28" s="27">
        <f>O20+O27</f>
        <v>69543</v>
      </c>
      <c r="P28" s="33">
        <f t="shared" si="2"/>
        <v>81094</v>
      </c>
      <c r="Q28" s="33">
        <f t="shared" si="3"/>
        <v>200499</v>
      </c>
      <c r="R28" s="27">
        <f>R20+R27</f>
        <v>46308</v>
      </c>
      <c r="S28" s="27">
        <f>S20+S27</f>
        <v>78529</v>
      </c>
      <c r="T28" s="297">
        <f t="shared" si="4"/>
        <v>2234874</v>
      </c>
      <c r="U28" s="33">
        <f t="shared" si="5"/>
        <v>4423870</v>
      </c>
      <c r="V28" s="291"/>
    </row>
    <row r="29" spans="1:22" ht="12.75">
      <c r="A29" s="283" t="s">
        <v>763</v>
      </c>
      <c r="B29" s="28">
        <v>292227</v>
      </c>
      <c r="C29" s="28">
        <v>279531</v>
      </c>
      <c r="D29" s="28">
        <v>169414</v>
      </c>
      <c r="E29" s="28">
        <v>168040</v>
      </c>
      <c r="F29" s="28">
        <v>57734</v>
      </c>
      <c r="G29" s="28">
        <v>59891</v>
      </c>
      <c r="H29" s="28">
        <v>47082</v>
      </c>
      <c r="I29" s="28">
        <v>75415</v>
      </c>
      <c r="J29" s="28">
        <f t="shared" si="0"/>
        <v>104816</v>
      </c>
      <c r="K29" s="28">
        <f t="shared" si="1"/>
        <v>135306</v>
      </c>
      <c r="L29" s="28">
        <v>6241</v>
      </c>
      <c r="M29" s="28">
        <v>9538</v>
      </c>
      <c r="N29" s="28">
        <v>6241</v>
      </c>
      <c r="O29" s="28">
        <v>6537</v>
      </c>
      <c r="P29" s="28">
        <f t="shared" si="2"/>
        <v>12482</v>
      </c>
      <c r="Q29" s="28">
        <f t="shared" si="3"/>
        <v>16075</v>
      </c>
      <c r="R29" s="28">
        <v>19500</v>
      </c>
      <c r="S29" s="36">
        <v>21660</v>
      </c>
      <c r="T29" s="36">
        <f t="shared" si="4"/>
        <v>598439</v>
      </c>
      <c r="U29" s="36">
        <f t="shared" si="5"/>
        <v>620612</v>
      </c>
      <c r="V29" s="284" t="s">
        <v>764</v>
      </c>
    </row>
    <row r="30" spans="1:22" ht="12.75">
      <c r="A30" s="100" t="s">
        <v>349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f t="shared" si="0"/>
        <v>0</v>
      </c>
      <c r="K30" s="25">
        <f t="shared" si="1"/>
        <v>0</v>
      </c>
      <c r="L30" s="25">
        <v>0</v>
      </c>
      <c r="M30" s="25">
        <v>0</v>
      </c>
      <c r="N30" s="25">
        <v>0</v>
      </c>
      <c r="O30" s="25">
        <v>0</v>
      </c>
      <c r="P30" s="25">
        <f t="shared" si="2"/>
        <v>0</v>
      </c>
      <c r="Q30" s="25">
        <f t="shared" si="3"/>
        <v>0</v>
      </c>
      <c r="R30" s="25">
        <v>0</v>
      </c>
      <c r="S30" s="34">
        <v>0</v>
      </c>
      <c r="T30" s="34">
        <f t="shared" si="4"/>
        <v>0</v>
      </c>
      <c r="U30" s="34">
        <f t="shared" si="5"/>
        <v>0</v>
      </c>
      <c r="V30" s="278" t="s">
        <v>800</v>
      </c>
    </row>
    <row r="31" spans="1:22" ht="12.75">
      <c r="A31" s="100" t="s">
        <v>802</v>
      </c>
      <c r="B31" s="25">
        <v>30753</v>
      </c>
      <c r="C31" s="25">
        <v>276463</v>
      </c>
      <c r="D31" s="25">
        <v>13000</v>
      </c>
      <c r="E31" s="25">
        <v>41014</v>
      </c>
      <c r="F31" s="25">
        <v>0</v>
      </c>
      <c r="G31" s="25">
        <v>2555</v>
      </c>
      <c r="H31" s="25">
        <v>0</v>
      </c>
      <c r="I31" s="25">
        <v>0</v>
      </c>
      <c r="J31" s="25">
        <f t="shared" si="0"/>
        <v>0</v>
      </c>
      <c r="K31" s="25">
        <f t="shared" si="1"/>
        <v>2555</v>
      </c>
      <c r="L31" s="25">
        <v>885</v>
      </c>
      <c r="M31" s="25">
        <v>2803</v>
      </c>
      <c r="N31" s="25">
        <v>0</v>
      </c>
      <c r="O31" s="25">
        <v>34458</v>
      </c>
      <c r="P31" s="25">
        <f t="shared" si="2"/>
        <v>885</v>
      </c>
      <c r="Q31" s="25">
        <f t="shared" si="3"/>
        <v>37261</v>
      </c>
      <c r="R31" s="25">
        <v>0</v>
      </c>
      <c r="S31" s="34">
        <v>3216</v>
      </c>
      <c r="T31" s="34">
        <f t="shared" si="4"/>
        <v>44638</v>
      </c>
      <c r="U31" s="34">
        <f t="shared" si="5"/>
        <v>360509</v>
      </c>
      <c r="V31" s="278" t="s">
        <v>803</v>
      </c>
    </row>
    <row r="32" spans="1:22" ht="12.75">
      <c r="A32" s="100" t="s">
        <v>594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f t="shared" si="0"/>
        <v>0</v>
      </c>
      <c r="K32" s="25">
        <f t="shared" si="1"/>
        <v>0</v>
      </c>
      <c r="L32" s="25">
        <v>0</v>
      </c>
      <c r="M32" s="25">
        <v>0</v>
      </c>
      <c r="N32" s="25">
        <v>0</v>
      </c>
      <c r="O32" s="25">
        <v>0</v>
      </c>
      <c r="P32" s="25">
        <f t="shared" si="2"/>
        <v>0</v>
      </c>
      <c r="Q32" s="25">
        <f t="shared" si="3"/>
        <v>0</v>
      </c>
      <c r="R32" s="25">
        <v>0</v>
      </c>
      <c r="S32" s="34">
        <v>0</v>
      </c>
      <c r="T32" s="34">
        <f t="shared" si="4"/>
        <v>0</v>
      </c>
      <c r="U32" s="34">
        <f t="shared" si="5"/>
        <v>0</v>
      </c>
      <c r="V32" s="278" t="s">
        <v>809</v>
      </c>
    </row>
    <row r="33" spans="1:22" ht="12.75">
      <c r="A33" s="100" t="s">
        <v>350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f t="shared" si="0"/>
        <v>0</v>
      </c>
      <c r="K33" s="25">
        <f t="shared" si="1"/>
        <v>0</v>
      </c>
      <c r="L33" s="25">
        <v>0</v>
      </c>
      <c r="M33" s="25">
        <v>0</v>
      </c>
      <c r="N33" s="25">
        <v>0</v>
      </c>
      <c r="O33" s="25">
        <v>0</v>
      </c>
      <c r="P33" s="25">
        <f t="shared" si="2"/>
        <v>0</v>
      </c>
      <c r="Q33" s="25">
        <f t="shared" si="3"/>
        <v>0</v>
      </c>
      <c r="R33" s="25">
        <v>0</v>
      </c>
      <c r="S33" s="34">
        <v>0</v>
      </c>
      <c r="T33" s="34">
        <f t="shared" si="4"/>
        <v>0</v>
      </c>
      <c r="U33" s="34">
        <f t="shared" si="5"/>
        <v>0</v>
      </c>
      <c r="V33" s="278" t="s">
        <v>811</v>
      </c>
    </row>
    <row r="34" spans="1:22" ht="12.75">
      <c r="A34" s="100" t="s">
        <v>351</v>
      </c>
      <c r="B34" s="25">
        <v>0</v>
      </c>
      <c r="C34" s="25">
        <v>411648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f t="shared" si="0"/>
        <v>0</v>
      </c>
      <c r="K34" s="25">
        <f t="shared" si="1"/>
        <v>0</v>
      </c>
      <c r="L34" s="25">
        <v>0</v>
      </c>
      <c r="M34" s="25">
        <v>0</v>
      </c>
      <c r="N34" s="25">
        <v>0</v>
      </c>
      <c r="O34" s="25">
        <v>0</v>
      </c>
      <c r="P34" s="25">
        <f t="shared" si="2"/>
        <v>0</v>
      </c>
      <c r="Q34" s="25">
        <f t="shared" si="3"/>
        <v>0</v>
      </c>
      <c r="R34" s="25">
        <v>0</v>
      </c>
      <c r="S34" s="34">
        <v>0</v>
      </c>
      <c r="T34" s="34">
        <f t="shared" si="4"/>
        <v>0</v>
      </c>
      <c r="U34" s="34">
        <f t="shared" si="5"/>
        <v>411648</v>
      </c>
      <c r="V34" s="278" t="s">
        <v>813</v>
      </c>
    </row>
    <row r="35" spans="1:22" ht="12.75">
      <c r="A35" s="100" t="s">
        <v>816</v>
      </c>
      <c r="B35" s="25">
        <v>759100</v>
      </c>
      <c r="C35" s="25">
        <v>759100</v>
      </c>
      <c r="D35" s="25">
        <v>0</v>
      </c>
      <c r="E35" s="25">
        <v>50</v>
      </c>
      <c r="F35" s="25">
        <v>0</v>
      </c>
      <c r="G35" s="25">
        <v>0</v>
      </c>
      <c r="H35" s="25">
        <v>0</v>
      </c>
      <c r="I35" s="25">
        <v>0</v>
      </c>
      <c r="J35" s="25">
        <f t="shared" si="0"/>
        <v>0</v>
      </c>
      <c r="K35" s="25">
        <f t="shared" si="1"/>
        <v>0</v>
      </c>
      <c r="L35" s="25">
        <v>0</v>
      </c>
      <c r="M35" s="25">
        <v>0</v>
      </c>
      <c r="N35" s="25">
        <v>0</v>
      </c>
      <c r="O35" s="25">
        <v>0</v>
      </c>
      <c r="P35" s="25">
        <f t="shared" si="2"/>
        <v>0</v>
      </c>
      <c r="Q35" s="25">
        <f t="shared" si="3"/>
        <v>0</v>
      </c>
      <c r="R35" s="25">
        <v>0</v>
      </c>
      <c r="S35" s="34">
        <v>0</v>
      </c>
      <c r="T35" s="34">
        <f t="shared" si="4"/>
        <v>759100</v>
      </c>
      <c r="U35" s="34">
        <f t="shared" si="5"/>
        <v>759150</v>
      </c>
      <c r="V35" s="278" t="s">
        <v>817</v>
      </c>
    </row>
    <row r="36" spans="1:22" ht="12.75">
      <c r="A36" s="100" t="s">
        <v>845</v>
      </c>
      <c r="B36" s="25">
        <v>262114</v>
      </c>
      <c r="C36" s="25">
        <v>253682</v>
      </c>
      <c r="D36" s="25">
        <v>2000</v>
      </c>
      <c r="E36" s="25">
        <v>2000</v>
      </c>
      <c r="F36" s="25">
        <v>0</v>
      </c>
      <c r="G36" s="25">
        <v>0</v>
      </c>
      <c r="H36" s="25">
        <v>1719</v>
      </c>
      <c r="I36" s="25">
        <v>1719</v>
      </c>
      <c r="J36" s="25">
        <f t="shared" si="0"/>
        <v>1719</v>
      </c>
      <c r="K36" s="25">
        <f t="shared" si="1"/>
        <v>1719</v>
      </c>
      <c r="L36" s="25">
        <v>3800</v>
      </c>
      <c r="M36" s="25">
        <v>60644</v>
      </c>
      <c r="N36" s="25">
        <v>1500</v>
      </c>
      <c r="O36" s="25">
        <v>1500</v>
      </c>
      <c r="P36" s="25">
        <f t="shared" si="2"/>
        <v>5300</v>
      </c>
      <c r="Q36" s="25">
        <f t="shared" si="3"/>
        <v>62144</v>
      </c>
      <c r="R36" s="25">
        <v>150</v>
      </c>
      <c r="S36" s="34">
        <v>150</v>
      </c>
      <c r="T36" s="34">
        <f t="shared" si="4"/>
        <v>271283</v>
      </c>
      <c r="U36" s="34">
        <f t="shared" si="5"/>
        <v>319695</v>
      </c>
      <c r="V36" s="278" t="s">
        <v>846</v>
      </c>
    </row>
    <row r="37" spans="1:22" ht="12.75">
      <c r="A37" s="100" t="s">
        <v>853</v>
      </c>
      <c r="B37" s="25">
        <v>0</v>
      </c>
      <c r="C37" s="25">
        <v>200247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f t="shared" si="0"/>
        <v>0</v>
      </c>
      <c r="K37" s="25">
        <f t="shared" si="1"/>
        <v>0</v>
      </c>
      <c r="L37" s="25">
        <v>0</v>
      </c>
      <c r="M37" s="25">
        <v>0</v>
      </c>
      <c r="N37" s="25">
        <v>0</v>
      </c>
      <c r="O37" s="25">
        <v>0</v>
      </c>
      <c r="P37" s="25">
        <f t="shared" si="2"/>
        <v>0</v>
      </c>
      <c r="Q37" s="25">
        <f t="shared" si="3"/>
        <v>0</v>
      </c>
      <c r="R37" s="25">
        <v>0</v>
      </c>
      <c r="S37" s="34">
        <v>0</v>
      </c>
      <c r="T37" s="34">
        <f t="shared" si="4"/>
        <v>0</v>
      </c>
      <c r="U37" s="34">
        <f t="shared" si="5"/>
        <v>200247</v>
      </c>
      <c r="V37" s="278" t="s">
        <v>854</v>
      </c>
    </row>
    <row r="38" spans="1:22" ht="12.75">
      <c r="A38" s="100" t="s">
        <v>861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f t="shared" si="0"/>
        <v>0</v>
      </c>
      <c r="K38" s="25">
        <f t="shared" si="1"/>
        <v>0</v>
      </c>
      <c r="L38" s="25">
        <v>0</v>
      </c>
      <c r="M38" s="25">
        <v>0</v>
      </c>
      <c r="N38" s="25">
        <v>0</v>
      </c>
      <c r="O38" s="25">
        <v>0</v>
      </c>
      <c r="P38" s="25">
        <f t="shared" si="2"/>
        <v>0</v>
      </c>
      <c r="Q38" s="25">
        <f t="shared" si="3"/>
        <v>0</v>
      </c>
      <c r="R38" s="25">
        <v>0</v>
      </c>
      <c r="S38" s="34">
        <v>0</v>
      </c>
      <c r="T38" s="34">
        <f t="shared" si="4"/>
        <v>0</v>
      </c>
      <c r="U38" s="34">
        <f t="shared" si="5"/>
        <v>0</v>
      </c>
      <c r="V38" s="278" t="s">
        <v>862</v>
      </c>
    </row>
    <row r="39" spans="1:22" ht="12.75">
      <c r="A39" s="100" t="s">
        <v>868</v>
      </c>
      <c r="B39" s="25">
        <v>1200</v>
      </c>
      <c r="C39" s="25">
        <v>1090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f t="shared" si="0"/>
        <v>0</v>
      </c>
      <c r="K39" s="25">
        <f t="shared" si="1"/>
        <v>0</v>
      </c>
      <c r="L39" s="25">
        <v>0</v>
      </c>
      <c r="M39" s="25">
        <v>0</v>
      </c>
      <c r="N39" s="25">
        <v>0</v>
      </c>
      <c r="O39" s="25">
        <v>0</v>
      </c>
      <c r="P39" s="25">
        <f t="shared" si="2"/>
        <v>0</v>
      </c>
      <c r="Q39" s="25">
        <f t="shared" si="3"/>
        <v>0</v>
      </c>
      <c r="R39" s="25">
        <v>0</v>
      </c>
      <c r="S39" s="34">
        <v>0</v>
      </c>
      <c r="T39" s="34">
        <f t="shared" si="4"/>
        <v>1200</v>
      </c>
      <c r="U39" s="34">
        <f t="shared" si="5"/>
        <v>1090</v>
      </c>
      <c r="V39" s="278" t="s">
        <v>869</v>
      </c>
    </row>
    <row r="40" spans="1:22" ht="12.75">
      <c r="A40" s="100" t="s">
        <v>10</v>
      </c>
      <c r="B40" s="25">
        <v>0</v>
      </c>
      <c r="C40" s="25">
        <v>281273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f t="shared" si="0"/>
        <v>0</v>
      </c>
      <c r="K40" s="25">
        <f t="shared" si="1"/>
        <v>0</v>
      </c>
      <c r="L40" s="25">
        <v>0</v>
      </c>
      <c r="M40" s="25">
        <v>0</v>
      </c>
      <c r="N40" s="25">
        <v>0</v>
      </c>
      <c r="O40" s="25">
        <v>0</v>
      </c>
      <c r="P40" s="25">
        <f t="shared" si="2"/>
        <v>0</v>
      </c>
      <c r="Q40" s="25">
        <f t="shared" si="3"/>
        <v>0</v>
      </c>
      <c r="R40" s="25">
        <v>0</v>
      </c>
      <c r="S40" s="34">
        <v>0</v>
      </c>
      <c r="T40" s="34">
        <f t="shared" si="4"/>
        <v>0</v>
      </c>
      <c r="U40" s="34">
        <f t="shared" si="5"/>
        <v>281273</v>
      </c>
      <c r="V40" s="278" t="s">
        <v>12</v>
      </c>
    </row>
    <row r="41" spans="1:22" ht="13.5" thickBot="1">
      <c r="A41" s="279" t="s">
        <v>352</v>
      </c>
      <c r="B41" s="26">
        <v>556578</v>
      </c>
      <c r="C41" s="26">
        <v>1426872</v>
      </c>
      <c r="D41" s="26">
        <v>0</v>
      </c>
      <c r="E41" s="26">
        <v>914</v>
      </c>
      <c r="F41" s="26">
        <v>0</v>
      </c>
      <c r="G41" s="26">
        <v>453</v>
      </c>
      <c r="H41" s="26">
        <v>0</v>
      </c>
      <c r="I41" s="26">
        <v>0</v>
      </c>
      <c r="J41" s="25">
        <f t="shared" si="0"/>
        <v>0</v>
      </c>
      <c r="K41" s="26">
        <f t="shared" si="1"/>
        <v>453</v>
      </c>
      <c r="L41" s="26">
        <v>3636</v>
      </c>
      <c r="M41" s="26">
        <v>18035</v>
      </c>
      <c r="N41" s="26">
        <v>0</v>
      </c>
      <c r="O41" s="26">
        <v>0</v>
      </c>
      <c r="P41" s="26">
        <f t="shared" si="2"/>
        <v>3636</v>
      </c>
      <c r="Q41" s="26">
        <f t="shared" si="3"/>
        <v>18035</v>
      </c>
      <c r="R41" s="26">
        <v>0</v>
      </c>
      <c r="S41" s="35">
        <v>23372</v>
      </c>
      <c r="T41" s="35">
        <f t="shared" si="4"/>
        <v>560214</v>
      </c>
      <c r="U41" s="26">
        <f t="shared" si="5"/>
        <v>1469646</v>
      </c>
      <c r="V41" s="280" t="s">
        <v>20</v>
      </c>
    </row>
    <row r="42" spans="1:22" s="2" customFormat="1" ht="13.5" thickBot="1">
      <c r="A42" s="281" t="s">
        <v>655</v>
      </c>
      <c r="B42" s="27">
        <f aca="true" t="shared" si="9" ref="B42:K42">SUM(B29:B41)</f>
        <v>1901972</v>
      </c>
      <c r="C42" s="27">
        <f t="shared" si="9"/>
        <v>3889906</v>
      </c>
      <c r="D42" s="27">
        <f t="shared" si="9"/>
        <v>184414</v>
      </c>
      <c r="E42" s="27">
        <f t="shared" si="9"/>
        <v>212018</v>
      </c>
      <c r="F42" s="27">
        <f t="shared" si="9"/>
        <v>57734</v>
      </c>
      <c r="G42" s="27">
        <f t="shared" si="9"/>
        <v>62899</v>
      </c>
      <c r="H42" s="27">
        <f t="shared" si="9"/>
        <v>48801</v>
      </c>
      <c r="I42" s="27">
        <f t="shared" si="9"/>
        <v>77134</v>
      </c>
      <c r="J42" s="27">
        <f t="shared" si="9"/>
        <v>106535</v>
      </c>
      <c r="K42" s="27">
        <f t="shared" si="9"/>
        <v>140033</v>
      </c>
      <c r="L42" s="27">
        <f>SUM(L29:L41)</f>
        <v>14562</v>
      </c>
      <c r="M42" s="27">
        <f>SUM(M29:M41)</f>
        <v>91020</v>
      </c>
      <c r="N42" s="27">
        <f>SUM(N29:N41)</f>
        <v>7741</v>
      </c>
      <c r="O42" s="27">
        <f>SUM(O29:O41)</f>
        <v>42495</v>
      </c>
      <c r="P42" s="33">
        <f t="shared" si="2"/>
        <v>22303</v>
      </c>
      <c r="Q42" s="33">
        <f t="shared" si="3"/>
        <v>133515</v>
      </c>
      <c r="R42" s="27">
        <f>SUM(R29:R41)</f>
        <v>19650</v>
      </c>
      <c r="S42" s="101">
        <f>SUM(S29:S41)</f>
        <v>48398</v>
      </c>
      <c r="T42" s="300">
        <f t="shared" si="4"/>
        <v>2234874</v>
      </c>
      <c r="U42" s="301">
        <f t="shared" si="5"/>
        <v>4423870</v>
      </c>
      <c r="V42" s="302"/>
    </row>
    <row r="43" spans="1:22" ht="12.75">
      <c r="A43" s="283" t="s">
        <v>656</v>
      </c>
      <c r="B43" s="28">
        <f>B28-SUM(B30:B41)</f>
        <v>-162366</v>
      </c>
      <c r="C43" s="28">
        <f aca="true" t="shared" si="10" ref="C43:S43">C28-SUM(C30:C41)</f>
        <v>-230525</v>
      </c>
      <c r="D43" s="28">
        <f t="shared" si="10"/>
        <v>477085</v>
      </c>
      <c r="E43" s="28">
        <f t="shared" si="10"/>
        <v>542502</v>
      </c>
      <c r="F43" s="28">
        <f t="shared" si="10"/>
        <v>83956</v>
      </c>
      <c r="G43" s="28">
        <f t="shared" si="10"/>
        <v>79009</v>
      </c>
      <c r="H43" s="28">
        <f t="shared" si="10"/>
        <v>82333</v>
      </c>
      <c r="I43" s="28">
        <f t="shared" si="10"/>
        <v>94776</v>
      </c>
      <c r="J43" s="28">
        <f t="shared" si="10"/>
        <v>166289</v>
      </c>
      <c r="K43" s="28">
        <f t="shared" si="10"/>
        <v>173785</v>
      </c>
      <c r="L43" s="28">
        <f t="shared" si="10"/>
        <v>40010</v>
      </c>
      <c r="M43" s="28">
        <f t="shared" si="10"/>
        <v>49474</v>
      </c>
      <c r="N43" s="28">
        <f t="shared" si="10"/>
        <v>31263</v>
      </c>
      <c r="O43" s="28">
        <f t="shared" si="10"/>
        <v>33585</v>
      </c>
      <c r="P43" s="28">
        <f t="shared" si="10"/>
        <v>71273</v>
      </c>
      <c r="Q43" s="28">
        <f t="shared" si="10"/>
        <v>83059</v>
      </c>
      <c r="R43" s="28">
        <f t="shared" si="10"/>
        <v>46158</v>
      </c>
      <c r="S43" s="28">
        <f t="shared" si="10"/>
        <v>51791</v>
      </c>
      <c r="T43" s="28"/>
      <c r="U43" s="28"/>
      <c r="V43" s="293"/>
    </row>
    <row r="44" spans="1:22" ht="12.75">
      <c r="A44" s="100" t="s">
        <v>657</v>
      </c>
      <c r="B44" s="25">
        <f aca="true" t="shared" si="11" ref="B44:S44">SUM(B43-B29)</f>
        <v>-454593</v>
      </c>
      <c r="C44" s="25">
        <f t="shared" si="11"/>
        <v>-510056</v>
      </c>
      <c r="D44" s="25">
        <f t="shared" si="11"/>
        <v>307671</v>
      </c>
      <c r="E44" s="25">
        <f t="shared" si="11"/>
        <v>374462</v>
      </c>
      <c r="F44" s="25">
        <f t="shared" si="11"/>
        <v>26222</v>
      </c>
      <c r="G44" s="25">
        <f t="shared" si="11"/>
        <v>19118</v>
      </c>
      <c r="H44" s="25">
        <f t="shared" si="11"/>
        <v>35251</v>
      </c>
      <c r="I44" s="25">
        <f t="shared" si="11"/>
        <v>19361</v>
      </c>
      <c r="J44" s="25">
        <f t="shared" si="11"/>
        <v>61473</v>
      </c>
      <c r="K44" s="25">
        <f t="shared" si="11"/>
        <v>38479</v>
      </c>
      <c r="L44" s="25">
        <f t="shared" si="11"/>
        <v>33769</v>
      </c>
      <c r="M44" s="25">
        <f t="shared" si="11"/>
        <v>39936</v>
      </c>
      <c r="N44" s="25">
        <f t="shared" si="11"/>
        <v>25022</v>
      </c>
      <c r="O44" s="25">
        <f t="shared" si="11"/>
        <v>27048</v>
      </c>
      <c r="P44" s="25">
        <f t="shared" si="11"/>
        <v>58791</v>
      </c>
      <c r="Q44" s="25">
        <f t="shared" si="11"/>
        <v>66984</v>
      </c>
      <c r="R44" s="25">
        <f t="shared" si="11"/>
        <v>26658</v>
      </c>
      <c r="S44" s="25">
        <f t="shared" si="11"/>
        <v>30131</v>
      </c>
      <c r="T44" s="25"/>
      <c r="U44" s="25"/>
      <c r="V44" s="100"/>
    </row>
    <row r="45" spans="1:22" ht="12.75">
      <c r="A45" s="100" t="s">
        <v>658</v>
      </c>
      <c r="B45" s="31">
        <f aca="true" t="shared" si="12" ref="B45:S45">SUM(B44/B28)</f>
        <v>-0.31408014072333507</v>
      </c>
      <c r="C45" s="31">
        <f t="shared" si="12"/>
        <v>-0.15091083923842774</v>
      </c>
      <c r="D45" s="31">
        <f t="shared" si="12"/>
        <v>0.6252395419490535</v>
      </c>
      <c r="E45" s="31">
        <f t="shared" si="12"/>
        <v>0.6384906561178557</v>
      </c>
      <c r="F45" s="31">
        <f t="shared" si="12"/>
        <v>0.31233026823574256</v>
      </c>
      <c r="G45" s="31">
        <f t="shared" si="12"/>
        <v>0.2330980162649207</v>
      </c>
      <c r="H45" s="31">
        <f t="shared" si="12"/>
        <v>0.4193951363441679</v>
      </c>
      <c r="I45" s="31">
        <f t="shared" si="12"/>
        <v>0.20064252033784133</v>
      </c>
      <c r="J45" s="31">
        <f t="shared" si="12"/>
        <v>0.3658932907956764</v>
      </c>
      <c r="K45" s="31">
        <f t="shared" si="12"/>
        <v>0.21555413641659946</v>
      </c>
      <c r="L45" s="31">
        <f t="shared" si="12"/>
        <v>0.6987026959922203</v>
      </c>
      <c r="M45" s="31">
        <f t="shared" si="12"/>
        <v>0.3049573902684871</v>
      </c>
      <c r="N45" s="31">
        <f t="shared" si="12"/>
        <v>0.7637273753929738</v>
      </c>
      <c r="O45" s="31">
        <f t="shared" si="12"/>
        <v>0.3889392174625771</v>
      </c>
      <c r="P45" s="31">
        <f t="shared" si="12"/>
        <v>0.7249734875576491</v>
      </c>
      <c r="Q45" s="31">
        <f t="shared" si="12"/>
        <v>0.33408645429653017</v>
      </c>
      <c r="R45" s="31">
        <f t="shared" si="12"/>
        <v>0.5756672713138119</v>
      </c>
      <c r="S45" s="31">
        <f t="shared" si="12"/>
        <v>0.3836926485756854</v>
      </c>
      <c r="T45" s="31"/>
      <c r="U45" s="31"/>
      <c r="V45" s="100"/>
    </row>
  </sheetData>
  <sheetProtection/>
  <mergeCells count="17">
    <mergeCell ref="V6:V8"/>
    <mergeCell ref="T6:U7"/>
    <mergeCell ref="Q5:V5"/>
    <mergeCell ref="L7:M7"/>
    <mergeCell ref="N7:O7"/>
    <mergeCell ref="P7:Q7"/>
    <mergeCell ref="R6:S7"/>
    <mergeCell ref="A4:V4"/>
    <mergeCell ref="A1:V1"/>
    <mergeCell ref="L6:Q6"/>
    <mergeCell ref="A6:A8"/>
    <mergeCell ref="B6:C7"/>
    <mergeCell ref="D6:E7"/>
    <mergeCell ref="F7:G7"/>
    <mergeCell ref="H7:I7"/>
    <mergeCell ref="J7:K7"/>
    <mergeCell ref="F6:K6"/>
  </mergeCells>
  <printOptions/>
  <pageMargins left="0.75" right="0.75" top="1" bottom="1" header="0.5" footer="0.5"/>
  <pageSetup fitToHeight="1" fitToWidth="1" horizontalDpi="600" verticalDpi="600" orientation="landscape" paperSize="8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1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157.8515625" style="24" customWidth="1"/>
    <col min="2" max="2" width="15.140625" style="24" customWidth="1"/>
    <col min="3" max="3" width="12.7109375" style="24" customWidth="1"/>
    <col min="4" max="16384" width="9.140625" style="24" customWidth="1"/>
  </cols>
  <sheetData>
    <row r="1" spans="1:3" ht="12.75">
      <c r="A1" s="383" t="s">
        <v>911</v>
      </c>
      <c r="B1" s="383"/>
      <c r="C1" s="383"/>
    </row>
    <row r="4" spans="1:3" ht="12.75">
      <c r="A4" s="384" t="s">
        <v>356</v>
      </c>
      <c r="B4" s="384"/>
      <c r="C4" s="384"/>
    </row>
    <row r="5" ht="12.75">
      <c r="C5" s="1" t="s">
        <v>659</v>
      </c>
    </row>
    <row r="6" spans="1:3" s="2" customFormat="1" ht="12.75">
      <c r="A6" s="16" t="s">
        <v>357</v>
      </c>
      <c r="B6" s="4"/>
      <c r="C6" s="4">
        <f>SUM(C8:C106)</f>
        <v>638561557</v>
      </c>
    </row>
    <row r="7" spans="1:3" s="2" customFormat="1" ht="12.75">
      <c r="A7" s="16"/>
      <c r="B7" s="4"/>
      <c r="C7" s="4"/>
    </row>
    <row r="8" spans="1:3" s="2" customFormat="1" ht="12.75">
      <c r="A8" s="17" t="s">
        <v>384</v>
      </c>
      <c r="B8" s="25"/>
      <c r="C8" s="25">
        <f>B9</f>
        <v>45000000</v>
      </c>
    </row>
    <row r="9" spans="1:3" s="2" customFormat="1" ht="12.75">
      <c r="A9" s="17" t="s">
        <v>126</v>
      </c>
      <c r="B9" s="25">
        <v>45000000</v>
      </c>
      <c r="C9" s="25"/>
    </row>
    <row r="10" spans="1:3" ht="12.75">
      <c r="A10" s="17" t="s">
        <v>385</v>
      </c>
      <c r="B10" s="25"/>
      <c r="C10" s="25">
        <f>SUM(B11:B12)</f>
        <v>20811440</v>
      </c>
    </row>
    <row r="11" spans="1:3" ht="12.75">
      <c r="A11" s="17" t="s">
        <v>386</v>
      </c>
      <c r="B11" s="25">
        <v>3589090</v>
      </c>
      <c r="C11" s="25"/>
    </row>
    <row r="12" spans="1:3" ht="12.75">
      <c r="A12" s="17" t="s">
        <v>387</v>
      </c>
      <c r="B12" s="25">
        <v>17222350</v>
      </c>
      <c r="C12" s="25"/>
    </row>
    <row r="13" spans="1:3" ht="12.75">
      <c r="A13" s="17"/>
      <c r="B13" s="25"/>
      <c r="C13" s="25"/>
    </row>
    <row r="14" spans="1:3" ht="12.75">
      <c r="A14" s="17" t="s">
        <v>388</v>
      </c>
      <c r="B14" s="25"/>
      <c r="C14" s="25">
        <f>SUM(B15:B17)</f>
        <v>9139612</v>
      </c>
    </row>
    <row r="15" spans="1:3" ht="12.75">
      <c r="A15" s="17" t="s">
        <v>389</v>
      </c>
      <c r="B15" s="25">
        <v>1825878</v>
      </c>
      <c r="C15" s="25"/>
    </row>
    <row r="16" spans="1:3" ht="12.75">
      <c r="A16" s="17" t="s">
        <v>390</v>
      </c>
      <c r="B16" s="25">
        <v>952500</v>
      </c>
      <c r="C16" s="25"/>
    </row>
    <row r="17" spans="1:3" ht="12.75">
      <c r="A17" s="17" t="s">
        <v>391</v>
      </c>
      <c r="B17" s="25">
        <f>24081075-17719841</f>
        <v>6361234</v>
      </c>
      <c r="C17" s="25"/>
    </row>
    <row r="18" spans="1:3" ht="12.75">
      <c r="A18" s="17"/>
      <c r="B18" s="25"/>
      <c r="C18" s="25"/>
    </row>
    <row r="19" spans="1:3" ht="12.75">
      <c r="A19" s="17" t="s">
        <v>392</v>
      </c>
      <c r="B19" s="25"/>
      <c r="C19" s="25">
        <f>SUM(B20:B88)</f>
        <v>562221104</v>
      </c>
    </row>
    <row r="20" spans="1:3" ht="12.75">
      <c r="A20" s="17" t="s">
        <v>393</v>
      </c>
      <c r="B20" s="25">
        <v>6477000</v>
      </c>
      <c r="C20" s="25"/>
    </row>
    <row r="21" spans="1:3" ht="12.75">
      <c r="A21" s="17" t="s">
        <v>394</v>
      </c>
      <c r="B21" s="25">
        <v>8509000</v>
      </c>
      <c r="C21" s="25"/>
    </row>
    <row r="22" spans="1:3" ht="12.75">
      <c r="A22" s="17" t="s">
        <v>395</v>
      </c>
      <c r="B22" s="25">
        <v>22500000</v>
      </c>
      <c r="C22" s="25"/>
    </row>
    <row r="23" spans="1:3" ht="12.75">
      <c r="A23" s="17" t="s">
        <v>396</v>
      </c>
      <c r="B23" s="25">
        <v>2160000</v>
      </c>
      <c r="C23" s="25"/>
    </row>
    <row r="24" spans="1:3" ht="12.75">
      <c r="A24" s="17" t="s">
        <v>397</v>
      </c>
      <c r="B24" s="25">
        <v>1905000</v>
      </c>
      <c r="C24" s="25"/>
    </row>
    <row r="25" spans="1:3" ht="12.75">
      <c r="A25" s="17" t="s">
        <v>398</v>
      </c>
      <c r="B25" s="25">
        <v>500000</v>
      </c>
      <c r="C25" s="25"/>
    </row>
    <row r="26" spans="1:3" ht="12.75">
      <c r="A26" s="17" t="s">
        <v>399</v>
      </c>
      <c r="B26" s="25">
        <v>5132375</v>
      </c>
      <c r="C26" s="25"/>
    </row>
    <row r="27" spans="1:3" ht="12.75">
      <c r="A27" s="17" t="s">
        <v>400</v>
      </c>
      <c r="B27" s="25">
        <v>3000000</v>
      </c>
      <c r="C27" s="25"/>
    </row>
    <row r="28" spans="1:3" ht="12.75">
      <c r="A28" s="17" t="s">
        <v>401</v>
      </c>
      <c r="B28" s="25">
        <v>10000000</v>
      </c>
      <c r="C28" s="25"/>
    </row>
    <row r="29" spans="1:3" ht="12.75">
      <c r="A29" s="17" t="s">
        <v>503</v>
      </c>
      <c r="B29" s="25">
        <v>221325</v>
      </c>
      <c r="C29" s="25"/>
    </row>
    <row r="30" spans="1:3" ht="12.75">
      <c r="A30" s="17" t="s">
        <v>402</v>
      </c>
      <c r="B30" s="25">
        <v>7115000</v>
      </c>
      <c r="C30" s="25"/>
    </row>
    <row r="31" spans="1:3" ht="12.75">
      <c r="A31" s="17" t="s">
        <v>403</v>
      </c>
      <c r="B31" s="25">
        <v>2657475</v>
      </c>
      <c r="C31" s="25"/>
    </row>
    <row r="32" spans="1:3" ht="12.75">
      <c r="A32" s="17" t="s">
        <v>404</v>
      </c>
      <c r="B32" s="25">
        <v>3333750</v>
      </c>
      <c r="C32" s="25"/>
    </row>
    <row r="33" spans="1:3" ht="12.75">
      <c r="A33" s="17" t="s">
        <v>405</v>
      </c>
      <c r="B33" s="25">
        <v>9906000</v>
      </c>
      <c r="C33" s="25"/>
    </row>
    <row r="34" spans="1:3" ht="12.75">
      <c r="A34" s="17" t="s">
        <v>406</v>
      </c>
      <c r="B34" s="25">
        <v>43180</v>
      </c>
      <c r="C34" s="25"/>
    </row>
    <row r="35" spans="1:3" ht="12.75">
      <c r="A35" s="17" t="s">
        <v>407</v>
      </c>
      <c r="B35" s="25">
        <v>8700000</v>
      </c>
      <c r="C35" s="25"/>
    </row>
    <row r="36" spans="1:3" ht="12.75">
      <c r="A36" s="17" t="s">
        <v>443</v>
      </c>
      <c r="B36" s="25">
        <v>4724400</v>
      </c>
      <c r="C36" s="25"/>
    </row>
    <row r="37" spans="1:3" ht="12.75">
      <c r="A37" s="17" t="s">
        <v>444</v>
      </c>
      <c r="B37" s="25">
        <v>263600</v>
      </c>
      <c r="C37" s="25"/>
    </row>
    <row r="38" spans="1:3" ht="12.75">
      <c r="A38" s="17" t="s">
        <v>445</v>
      </c>
      <c r="B38" s="25">
        <v>17647058</v>
      </c>
      <c r="C38" s="25"/>
    </row>
    <row r="39" spans="1:3" ht="12.75">
      <c r="A39" s="17" t="s">
        <v>446</v>
      </c>
      <c r="B39" s="25">
        <v>1537381</v>
      </c>
      <c r="C39" s="25"/>
    </row>
    <row r="40" spans="1:3" ht="12.75">
      <c r="A40" s="17" t="s">
        <v>447</v>
      </c>
      <c r="B40" s="25">
        <v>2476500</v>
      </c>
      <c r="C40" s="25"/>
    </row>
    <row r="41" spans="1:3" ht="12.75">
      <c r="A41" s="17" t="s">
        <v>448</v>
      </c>
      <c r="B41" s="25">
        <v>2984500</v>
      </c>
      <c r="C41" s="25"/>
    </row>
    <row r="42" spans="1:3" ht="12.75">
      <c r="A42" s="17" t="s">
        <v>449</v>
      </c>
      <c r="B42" s="25">
        <v>685800</v>
      </c>
      <c r="C42" s="25"/>
    </row>
    <row r="43" spans="1:3" ht="12.75">
      <c r="A43" s="17" t="s">
        <v>450</v>
      </c>
      <c r="B43" s="25">
        <v>0</v>
      </c>
      <c r="C43" s="25"/>
    </row>
    <row r="44" spans="1:3" ht="12.75">
      <c r="A44" s="17" t="s">
        <v>451</v>
      </c>
      <c r="B44" s="25">
        <v>5000000</v>
      </c>
      <c r="C44" s="25"/>
    </row>
    <row r="45" spans="1:3" ht="12.75">
      <c r="A45" s="17" t="s">
        <v>452</v>
      </c>
      <c r="B45" s="25">
        <v>0</v>
      </c>
      <c r="C45" s="25"/>
    </row>
    <row r="46" spans="1:3" ht="12.75">
      <c r="A46" s="17" t="s">
        <v>453</v>
      </c>
      <c r="B46" s="25">
        <v>1200000</v>
      </c>
      <c r="C46" s="25"/>
    </row>
    <row r="47" spans="1:3" ht="12.75">
      <c r="A47" s="17" t="s">
        <v>454</v>
      </c>
      <c r="B47" s="25">
        <v>0</v>
      </c>
      <c r="C47" s="25"/>
    </row>
    <row r="48" spans="1:3" ht="12.75">
      <c r="A48" s="17" t="s">
        <v>455</v>
      </c>
      <c r="B48" s="25">
        <v>2540000</v>
      </c>
      <c r="C48" s="25"/>
    </row>
    <row r="49" spans="1:3" ht="12.75">
      <c r="A49" s="17" t="s">
        <v>456</v>
      </c>
      <c r="B49" s="25">
        <v>1524000</v>
      </c>
      <c r="C49" s="25"/>
    </row>
    <row r="50" spans="1:3" ht="12.75">
      <c r="A50" s="17" t="s">
        <v>457</v>
      </c>
      <c r="B50" s="25">
        <v>508000</v>
      </c>
      <c r="C50" s="25"/>
    </row>
    <row r="51" spans="1:3" ht="12.75">
      <c r="A51" s="17" t="s">
        <v>458</v>
      </c>
      <c r="B51" s="25">
        <v>1016000</v>
      </c>
      <c r="C51" s="25"/>
    </row>
    <row r="52" spans="1:3" ht="12.75">
      <c r="A52" s="17" t="s">
        <v>459</v>
      </c>
      <c r="B52" s="25">
        <v>2346900</v>
      </c>
      <c r="C52" s="25"/>
    </row>
    <row r="53" spans="1:3" ht="12.75">
      <c r="A53" s="17" t="s">
        <v>460</v>
      </c>
      <c r="B53" s="25">
        <v>3176138</v>
      </c>
      <c r="C53" s="25"/>
    </row>
    <row r="54" spans="1:3" ht="12.75">
      <c r="A54" s="17" t="s">
        <v>461</v>
      </c>
      <c r="B54" s="25">
        <v>865000</v>
      </c>
      <c r="C54" s="25"/>
    </row>
    <row r="55" spans="1:3" ht="12.75">
      <c r="A55" s="17" t="s">
        <v>462</v>
      </c>
      <c r="B55" s="25">
        <v>0</v>
      </c>
      <c r="C55" s="25"/>
    </row>
    <row r="56" spans="1:3" ht="12.75">
      <c r="A56" s="17" t="s">
        <v>463</v>
      </c>
      <c r="B56" s="25">
        <v>1782880</v>
      </c>
      <c r="C56" s="25"/>
    </row>
    <row r="57" spans="1:3" ht="12.75">
      <c r="A57" s="17" t="s">
        <v>464</v>
      </c>
      <c r="B57" s="25">
        <v>0</v>
      </c>
      <c r="C57" s="25"/>
    </row>
    <row r="58" spans="1:3" ht="12.75">
      <c r="A58" s="17" t="s">
        <v>465</v>
      </c>
      <c r="B58" s="25">
        <v>0</v>
      </c>
      <c r="C58" s="25"/>
    </row>
    <row r="59" spans="1:3" ht="12.75">
      <c r="A59" s="17" t="s">
        <v>466</v>
      </c>
      <c r="B59" s="25">
        <v>0</v>
      </c>
      <c r="C59" s="25"/>
    </row>
    <row r="60" spans="1:3" ht="12.75">
      <c r="A60" s="17" t="s">
        <v>467</v>
      </c>
      <c r="B60" s="25">
        <v>4991100</v>
      </c>
      <c r="C60" s="25"/>
    </row>
    <row r="61" spans="1:3" ht="12.75">
      <c r="A61" s="17" t="s">
        <v>468</v>
      </c>
      <c r="B61" s="25">
        <v>157975</v>
      </c>
      <c r="C61" s="25"/>
    </row>
    <row r="62" spans="1:3" ht="12.75">
      <c r="A62" s="17" t="s">
        <v>469</v>
      </c>
      <c r="B62" s="25">
        <v>133334</v>
      </c>
      <c r="C62" s="25"/>
    </row>
    <row r="63" spans="1:3" ht="12.75">
      <c r="A63" s="17" t="s">
        <v>470</v>
      </c>
      <c r="B63" s="25">
        <v>2002000</v>
      </c>
      <c r="C63" s="25"/>
    </row>
    <row r="64" spans="1:3" ht="12.75">
      <c r="A64" s="17" t="s">
        <v>471</v>
      </c>
      <c r="B64" s="25">
        <v>4271517</v>
      </c>
      <c r="C64" s="25"/>
    </row>
    <row r="65" spans="1:3" ht="12.75">
      <c r="A65" s="17" t="s">
        <v>472</v>
      </c>
      <c r="B65" s="25">
        <f>14091656+60000000</f>
        <v>74091656</v>
      </c>
      <c r="C65" s="25"/>
    </row>
    <row r="66" spans="1:3" ht="12.75">
      <c r="A66" s="17" t="s">
        <v>473</v>
      </c>
      <c r="B66" s="25">
        <v>100000</v>
      </c>
      <c r="C66" s="25"/>
    </row>
    <row r="67" spans="1:3" ht="12.75">
      <c r="A67" s="17" t="s">
        <v>474</v>
      </c>
      <c r="B67" s="25">
        <v>8470900</v>
      </c>
      <c r="C67" s="25"/>
    </row>
    <row r="68" spans="1:3" ht="12.75">
      <c r="A68" s="17" t="s">
        <v>475</v>
      </c>
      <c r="B68" s="25">
        <v>1000000</v>
      </c>
      <c r="C68" s="25"/>
    </row>
    <row r="69" spans="1:3" ht="12.75">
      <c r="A69" s="17" t="s">
        <v>476</v>
      </c>
      <c r="B69" s="25">
        <v>5080000</v>
      </c>
      <c r="C69" s="25"/>
    </row>
    <row r="70" spans="1:3" ht="12.75">
      <c r="A70" s="17" t="s">
        <v>477</v>
      </c>
      <c r="B70" s="25">
        <v>1841500</v>
      </c>
      <c r="C70" s="25"/>
    </row>
    <row r="71" spans="1:3" ht="12.75">
      <c r="A71" s="17" t="s">
        <v>478</v>
      </c>
      <c r="B71" s="25">
        <v>1397000</v>
      </c>
      <c r="C71" s="25"/>
    </row>
    <row r="72" spans="1:3" ht="12.75">
      <c r="A72" s="17" t="s">
        <v>479</v>
      </c>
      <c r="B72" s="25">
        <v>4699000</v>
      </c>
      <c r="C72" s="25"/>
    </row>
    <row r="73" spans="1:3" ht="12.75">
      <c r="A73" s="115" t="s">
        <v>480</v>
      </c>
      <c r="B73" s="116">
        <v>571401</v>
      </c>
      <c r="C73" s="116"/>
    </row>
    <row r="74" spans="1:3" ht="12.75">
      <c r="A74" s="17" t="s">
        <v>481</v>
      </c>
      <c r="B74" s="25">
        <v>1087500</v>
      </c>
      <c r="C74" s="25"/>
    </row>
    <row r="75" spans="1:3" ht="12.75">
      <c r="A75" s="17" t="s">
        <v>482</v>
      </c>
      <c r="B75" s="25">
        <v>762000</v>
      </c>
      <c r="C75" s="25"/>
    </row>
    <row r="76" spans="1:3" ht="12.75">
      <c r="A76" s="17" t="s">
        <v>483</v>
      </c>
      <c r="B76" s="25">
        <v>223392</v>
      </c>
      <c r="C76" s="25"/>
    </row>
    <row r="77" spans="1:3" ht="12.75">
      <c r="A77" s="17" t="s">
        <v>484</v>
      </c>
      <c r="B77" s="25">
        <v>0</v>
      </c>
      <c r="C77" s="25"/>
    </row>
    <row r="78" spans="1:3" ht="12.75">
      <c r="A78" s="17" t="s">
        <v>485</v>
      </c>
      <c r="B78" s="25">
        <v>2500000</v>
      </c>
      <c r="C78" s="25"/>
    </row>
    <row r="79" spans="1:3" ht="12.75">
      <c r="A79" s="17" t="s">
        <v>486</v>
      </c>
      <c r="B79" s="25">
        <v>10000000</v>
      </c>
      <c r="C79" s="25"/>
    </row>
    <row r="80" spans="1:3" ht="12.75">
      <c r="A80" s="17" t="s">
        <v>518</v>
      </c>
      <c r="B80" s="116">
        <v>3000000</v>
      </c>
      <c r="C80" s="25"/>
    </row>
    <row r="81" spans="1:3" ht="15.75">
      <c r="A81" s="115" t="s">
        <v>521</v>
      </c>
      <c r="B81" s="116"/>
      <c r="C81" s="25"/>
    </row>
    <row r="82" spans="1:3" ht="12.75">
      <c r="A82" s="17" t="s">
        <v>519</v>
      </c>
      <c r="B82" s="116">
        <v>1524000</v>
      </c>
      <c r="C82" s="25"/>
    </row>
    <row r="83" spans="1:3" ht="12.75">
      <c r="A83" s="17" t="s">
        <v>520</v>
      </c>
      <c r="B83" s="116">
        <v>244475</v>
      </c>
      <c r="C83" s="25"/>
    </row>
    <row r="84" spans="1:3" ht="12.75">
      <c r="A84" s="115" t="s">
        <v>516</v>
      </c>
      <c r="B84" s="116">
        <v>2800000</v>
      </c>
      <c r="C84" s="25"/>
    </row>
    <row r="85" spans="1:3" ht="12.75">
      <c r="A85" s="17" t="s">
        <v>517</v>
      </c>
      <c r="B85" s="116">
        <v>9503187</v>
      </c>
      <c r="C85" s="25"/>
    </row>
    <row r="86" spans="1:3" ht="12.75">
      <c r="A86" s="17" t="s">
        <v>504</v>
      </c>
      <c r="B86" s="25">
        <v>235987578</v>
      </c>
      <c r="C86" s="25"/>
    </row>
    <row r="87" spans="1:3" ht="12.75">
      <c r="A87" s="17" t="s">
        <v>432</v>
      </c>
      <c r="B87" s="25">
        <v>381000</v>
      </c>
      <c r="C87" s="25"/>
    </row>
    <row r="88" spans="1:3" ht="12.75">
      <c r="A88" s="17" t="s">
        <v>487</v>
      </c>
      <c r="B88" s="25">
        <f>3429000+99346176+187151-60000000</f>
        <v>42962327</v>
      </c>
      <c r="C88" s="25"/>
    </row>
    <row r="89" spans="1:3" ht="12.75">
      <c r="A89" s="17"/>
      <c r="B89" s="25"/>
      <c r="C89" s="25"/>
    </row>
    <row r="90" spans="1:3" ht="12.75">
      <c r="A90" s="17" t="s">
        <v>488</v>
      </c>
      <c r="B90" s="25"/>
      <c r="C90" s="25">
        <v>-7365607</v>
      </c>
    </row>
    <row r="91" spans="1:3" ht="12.75">
      <c r="A91" s="17" t="s">
        <v>489</v>
      </c>
      <c r="B91" s="25">
        <v>0</v>
      </c>
      <c r="C91" s="25"/>
    </row>
    <row r="92" spans="1:3" ht="12.75">
      <c r="A92" s="17"/>
      <c r="B92" s="25"/>
      <c r="C92" s="25"/>
    </row>
    <row r="93" spans="1:3" ht="12.75">
      <c r="A93" s="17" t="s">
        <v>490</v>
      </c>
      <c r="B93" s="25"/>
      <c r="C93" s="25">
        <v>1114146</v>
      </c>
    </row>
    <row r="94" spans="1:3" ht="12.75">
      <c r="A94" s="17" t="s">
        <v>491</v>
      </c>
      <c r="B94" s="25"/>
      <c r="C94" s="25">
        <f>SUM(B95:B97)</f>
        <v>1448178</v>
      </c>
    </row>
    <row r="95" spans="1:3" ht="12.75">
      <c r="A95" s="17" t="s">
        <v>492</v>
      </c>
      <c r="B95" s="25">
        <v>383361</v>
      </c>
      <c r="C95" s="25"/>
    </row>
    <row r="96" spans="1:3" ht="12.75">
      <c r="A96" s="17" t="s">
        <v>493</v>
      </c>
      <c r="B96" s="25">
        <v>874220</v>
      </c>
      <c r="C96" s="25"/>
    </row>
    <row r="97" spans="1:3" ht="12.75">
      <c r="A97" s="17" t="s">
        <v>494</v>
      </c>
      <c r="B97" s="25">
        <v>190597</v>
      </c>
      <c r="C97" s="25"/>
    </row>
    <row r="98" spans="1:3" ht="12.75">
      <c r="A98" s="17" t="s">
        <v>495</v>
      </c>
      <c r="B98" s="25"/>
      <c r="C98" s="25">
        <v>5573140</v>
      </c>
    </row>
    <row r="99" spans="1:3" ht="12.75">
      <c r="A99" s="17" t="s">
        <v>496</v>
      </c>
      <c r="B99" s="25"/>
      <c r="C99" s="25">
        <v>0</v>
      </c>
    </row>
    <row r="100" spans="1:3" ht="12.75">
      <c r="A100" s="17" t="s">
        <v>497</v>
      </c>
      <c r="B100" s="25"/>
      <c r="C100" s="25">
        <v>0</v>
      </c>
    </row>
    <row r="101" spans="1:3" ht="12.75">
      <c r="A101" s="17" t="s">
        <v>498</v>
      </c>
      <c r="B101" s="25"/>
      <c r="C101" s="25">
        <v>0</v>
      </c>
    </row>
    <row r="102" spans="1:3" ht="12.75">
      <c r="A102" s="17" t="s">
        <v>499</v>
      </c>
      <c r="B102" s="25"/>
      <c r="C102" s="25">
        <v>0</v>
      </c>
    </row>
    <row r="103" spans="1:3" ht="12.75">
      <c r="A103" s="17" t="s">
        <v>500</v>
      </c>
      <c r="B103" s="25"/>
      <c r="C103" s="25">
        <v>0</v>
      </c>
    </row>
    <row r="104" spans="1:3" ht="12.75">
      <c r="A104" s="17" t="s">
        <v>501</v>
      </c>
      <c r="B104" s="25"/>
      <c r="C104" s="25">
        <v>45874</v>
      </c>
    </row>
    <row r="105" spans="1:3" ht="12.75">
      <c r="A105" s="17" t="s">
        <v>502</v>
      </c>
      <c r="B105" s="25"/>
      <c r="C105" s="25">
        <v>573670</v>
      </c>
    </row>
    <row r="106" spans="1:3" ht="12.75">
      <c r="A106" s="17" t="s">
        <v>716</v>
      </c>
      <c r="B106" s="100"/>
      <c r="C106" s="100">
        <v>0</v>
      </c>
    </row>
    <row r="111" ht="12.75">
      <c r="C111" s="4"/>
    </row>
  </sheetData>
  <sheetProtection/>
  <mergeCells count="2">
    <mergeCell ref="A1:C1"/>
    <mergeCell ref="A4:C4"/>
  </mergeCells>
  <printOptions/>
  <pageMargins left="0.6" right="0.27" top="0.56" bottom="1" header="0.36" footer="0.5"/>
  <pageSetup fitToHeight="2" fitToWidth="1" horizontalDpi="600" verticalDpi="600" orientation="portrait" paperSize="9" scale="5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114.28125" style="24" bestFit="1" customWidth="1"/>
    <col min="2" max="2" width="9.421875" style="24" bestFit="1" customWidth="1"/>
    <col min="3" max="3" width="11.57421875" style="24" bestFit="1" customWidth="1"/>
    <col min="4" max="16384" width="9.140625" style="24" customWidth="1"/>
  </cols>
  <sheetData>
    <row r="1" spans="1:3" ht="12.75">
      <c r="A1" s="383" t="s">
        <v>912</v>
      </c>
      <c r="B1" s="383"/>
      <c r="C1" s="383"/>
    </row>
    <row r="4" spans="1:3" ht="12.75">
      <c r="A4" s="384" t="s">
        <v>358</v>
      </c>
      <c r="B4" s="384"/>
      <c r="C4" s="384"/>
    </row>
    <row r="8" spans="2:3" ht="12.75">
      <c r="B8" s="385" t="s">
        <v>659</v>
      </c>
      <c r="C8" s="385"/>
    </row>
    <row r="9" spans="1:3" s="2" customFormat="1" ht="12.75">
      <c r="A9" s="3" t="s">
        <v>359</v>
      </c>
      <c r="B9" s="4"/>
      <c r="C9" s="4">
        <f>SUM(C11:C28)</f>
        <v>96295920</v>
      </c>
    </row>
    <row r="10" spans="1:3" s="2" customFormat="1" ht="12.75">
      <c r="A10" s="3"/>
      <c r="B10" s="4"/>
      <c r="C10" s="4"/>
    </row>
    <row r="11" spans="1:3" s="2" customFormat="1" ht="12.75">
      <c r="A11" s="100" t="s">
        <v>717</v>
      </c>
      <c r="B11" s="25"/>
      <c r="C11" s="25">
        <f>619259-390000</f>
        <v>229259</v>
      </c>
    </row>
    <row r="12" spans="1:3" s="2" customFormat="1" ht="12.75">
      <c r="A12" s="100" t="s">
        <v>718</v>
      </c>
      <c r="B12" s="25"/>
      <c r="C12" s="25">
        <v>280360</v>
      </c>
    </row>
    <row r="13" spans="1:3" s="2" customFormat="1" ht="12.75">
      <c r="A13" s="100" t="s">
        <v>719</v>
      </c>
      <c r="B13" s="25"/>
      <c r="C13" s="25">
        <v>450000</v>
      </c>
    </row>
    <row r="14" spans="1:3" s="2" customFormat="1" ht="12.75">
      <c r="A14" s="100" t="s">
        <v>720</v>
      </c>
      <c r="B14" s="25"/>
      <c r="C14" s="25">
        <v>1200000</v>
      </c>
    </row>
    <row r="15" spans="1:3" s="2" customFormat="1" ht="12.75">
      <c r="A15" s="100" t="s">
        <v>721</v>
      </c>
      <c r="B15" s="25"/>
      <c r="C15" s="25">
        <v>1575000</v>
      </c>
    </row>
    <row r="16" spans="1:3" ht="12.75">
      <c r="A16" s="100" t="s">
        <v>713</v>
      </c>
      <c r="B16" s="25"/>
      <c r="C16" s="25">
        <v>910</v>
      </c>
    </row>
    <row r="17" spans="1:3" s="2" customFormat="1" ht="12.75">
      <c r="A17" s="100" t="s">
        <v>722</v>
      </c>
      <c r="B17" s="25"/>
      <c r="C17" s="25">
        <f>116200-114122</f>
        <v>2078</v>
      </c>
    </row>
    <row r="18" spans="1:3" ht="12.75">
      <c r="A18" s="100" t="s">
        <v>505</v>
      </c>
      <c r="B18" s="25"/>
      <c r="C18" s="25">
        <f>3409319-2287583</f>
        <v>1121736</v>
      </c>
    </row>
    <row r="19" spans="1:3" ht="12.75">
      <c r="A19" s="100" t="s">
        <v>506</v>
      </c>
      <c r="B19" s="25"/>
      <c r="C19" s="25">
        <v>460867</v>
      </c>
    </row>
    <row r="20" spans="1:3" ht="12.75">
      <c r="A20" s="100" t="s">
        <v>507</v>
      </c>
      <c r="B20" s="25"/>
      <c r="C20" s="25">
        <v>242789</v>
      </c>
    </row>
    <row r="21" spans="1:3" ht="12.75">
      <c r="A21" s="100" t="s">
        <v>508</v>
      </c>
      <c r="B21" s="25"/>
      <c r="C21" s="25">
        <f>2880327-571765</f>
        <v>2308562</v>
      </c>
    </row>
    <row r="22" spans="1:3" ht="12.75">
      <c r="A22" s="100" t="s">
        <v>509</v>
      </c>
      <c r="B22" s="25"/>
      <c r="C22" s="25">
        <v>1661884</v>
      </c>
    </row>
    <row r="23" spans="1:3" ht="12.75">
      <c r="A23" s="100" t="s">
        <v>510</v>
      </c>
      <c r="B23" s="25"/>
      <c r="C23" s="25">
        <f>85690+82099</f>
        <v>167789</v>
      </c>
    </row>
    <row r="24" spans="1:3" ht="12.75">
      <c r="A24" s="100" t="s">
        <v>511</v>
      </c>
      <c r="B24" s="25"/>
      <c r="C24" s="25">
        <v>50000</v>
      </c>
    </row>
    <row r="25" spans="1:3" ht="12.75">
      <c r="A25" s="100" t="s">
        <v>512</v>
      </c>
      <c r="B25" s="25"/>
      <c r="C25" s="25">
        <v>600000</v>
      </c>
    </row>
    <row r="26" spans="1:3" ht="12.75">
      <c r="A26" s="100" t="s">
        <v>513</v>
      </c>
      <c r="B26" s="25"/>
      <c r="C26" s="25">
        <v>2500000</v>
      </c>
    </row>
    <row r="27" spans="1:3" ht="12.75">
      <c r="A27" s="100" t="s">
        <v>514</v>
      </c>
      <c r="B27" s="25"/>
      <c r="C27" s="25">
        <v>400000</v>
      </c>
    </row>
    <row r="28" spans="1:3" ht="12.75">
      <c r="A28" s="100" t="s">
        <v>515</v>
      </c>
      <c r="B28" s="25"/>
      <c r="C28" s="25">
        <f>11184863+58379401+18195966-4677717-37827</f>
        <v>83044686</v>
      </c>
    </row>
  </sheetData>
  <sheetProtection/>
  <mergeCells count="3">
    <mergeCell ref="A1:C1"/>
    <mergeCell ref="A4:C4"/>
    <mergeCell ref="B8:C8"/>
  </mergeCells>
  <printOptions/>
  <pageMargins left="0.75" right="0.75" top="1" bottom="1" header="0.5" footer="0.5"/>
  <pageSetup fitToHeight="1" fitToWidth="1" horizontalDpi="600" verticalDpi="600" orientation="portrait" paperSize="9" scale="65" r:id="rId1"/>
  <colBreaks count="1" manualBreakCount="1">
    <brk id="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SheetLayoutView="100" zoomScalePageLayoutView="0" workbookViewId="0" topLeftCell="A1">
      <selection activeCell="C1" sqref="C1:F1"/>
    </sheetView>
  </sheetViews>
  <sheetFormatPr defaultColWidth="8.8515625" defaultRowHeight="12.75"/>
  <cols>
    <col min="1" max="1" width="16.421875" style="111" customWidth="1"/>
    <col min="2" max="2" width="44.28125" style="111" customWidth="1"/>
    <col min="3" max="3" width="14.28125" style="111" bestFit="1" customWidth="1"/>
    <col min="4" max="4" width="14.28125" style="111" customWidth="1"/>
    <col min="5" max="5" width="11.7109375" style="111" bestFit="1" customWidth="1"/>
    <col min="6" max="6" width="12.7109375" style="111" bestFit="1" customWidth="1"/>
    <col min="7" max="7" width="11.421875" style="111" bestFit="1" customWidth="1"/>
    <col min="8" max="16384" width="8.8515625" style="111" customWidth="1"/>
  </cols>
  <sheetData>
    <row r="1" spans="1:6" s="117" customFormat="1" ht="12.75">
      <c r="A1" s="102"/>
      <c r="B1" s="102"/>
      <c r="C1" s="421" t="s">
        <v>914</v>
      </c>
      <c r="D1" s="421"/>
      <c r="E1" s="421"/>
      <c r="F1" s="421"/>
    </row>
    <row r="2" spans="1:6" s="117" customFormat="1" ht="12.75">
      <c r="A2" s="102"/>
      <c r="B2" s="102"/>
      <c r="C2" s="102"/>
      <c r="D2" s="102"/>
      <c r="E2" s="102"/>
      <c r="F2" s="102"/>
    </row>
    <row r="3" spans="1:6" s="104" customFormat="1" ht="12.75">
      <c r="A3" s="420" t="s">
        <v>535</v>
      </c>
      <c r="B3" s="420"/>
      <c r="C3" s="420"/>
      <c r="D3" s="420"/>
      <c r="E3" s="420"/>
      <c r="F3" s="420"/>
    </row>
    <row r="4" spans="1:6" s="104" customFormat="1" ht="12.75">
      <c r="A4" s="103"/>
      <c r="B4" s="103"/>
      <c r="C4" s="103"/>
      <c r="D4" s="103"/>
      <c r="E4" s="422" t="s">
        <v>26</v>
      </c>
      <c r="F4" s="422"/>
    </row>
    <row r="5" spans="1:7" s="104" customFormat="1" ht="48">
      <c r="A5" s="105" t="s">
        <v>374</v>
      </c>
      <c r="B5" s="105" t="s">
        <v>375</v>
      </c>
      <c r="C5" s="105" t="s">
        <v>376</v>
      </c>
      <c r="D5" s="105" t="s">
        <v>523</v>
      </c>
      <c r="E5" s="105" t="s">
        <v>527</v>
      </c>
      <c r="F5" s="105" t="s">
        <v>377</v>
      </c>
      <c r="G5" s="106"/>
    </row>
    <row r="6" spans="1:6" s="108" customFormat="1" ht="36">
      <c r="A6" s="107" t="s">
        <v>417</v>
      </c>
      <c r="B6" s="107" t="s">
        <v>528</v>
      </c>
      <c r="C6" s="118">
        <v>130398</v>
      </c>
      <c r="D6" s="118">
        <v>3112</v>
      </c>
      <c r="E6" s="118">
        <v>4255</v>
      </c>
      <c r="F6" s="118">
        <v>126143</v>
      </c>
    </row>
    <row r="7" spans="1:7" s="108" customFormat="1" ht="36">
      <c r="A7" s="107" t="s">
        <v>418</v>
      </c>
      <c r="B7" s="107" t="s">
        <v>529</v>
      </c>
      <c r="C7" s="118">
        <v>466798</v>
      </c>
      <c r="D7" s="118">
        <v>11804</v>
      </c>
      <c r="E7" s="118">
        <v>6250</v>
      </c>
      <c r="F7" s="118">
        <v>460548</v>
      </c>
      <c r="G7" s="109"/>
    </row>
    <row r="8" spans="1:7" s="108" customFormat="1" ht="48">
      <c r="A8" s="107" t="s">
        <v>419</v>
      </c>
      <c r="B8" s="107" t="s">
        <v>530</v>
      </c>
      <c r="C8" s="118">
        <v>63416</v>
      </c>
      <c r="D8" s="118"/>
      <c r="E8" s="118">
        <v>3580</v>
      </c>
      <c r="F8" s="118">
        <v>63413</v>
      </c>
      <c r="G8" s="109"/>
    </row>
    <row r="9" spans="1:7" s="108" customFormat="1" ht="36">
      <c r="A9" s="107" t="s">
        <v>420</v>
      </c>
      <c r="B9" s="107" t="s">
        <v>531</v>
      </c>
      <c r="C9" s="118">
        <v>30278</v>
      </c>
      <c r="D9" s="118"/>
      <c r="E9" s="118">
        <v>14168</v>
      </c>
      <c r="F9" s="118">
        <v>19519</v>
      </c>
      <c r="G9" s="109"/>
    </row>
    <row r="10" spans="1:7" s="108" customFormat="1" ht="33" customHeight="1">
      <c r="A10" s="107" t="s">
        <v>421</v>
      </c>
      <c r="B10" s="107" t="s">
        <v>532</v>
      </c>
      <c r="C10" s="118">
        <v>108699</v>
      </c>
      <c r="D10" s="118"/>
      <c r="E10" s="118">
        <v>48699</v>
      </c>
      <c r="F10" s="118">
        <v>60000</v>
      </c>
      <c r="G10" s="109"/>
    </row>
    <row r="11" spans="1:7" s="108" customFormat="1" ht="39.75" customHeight="1">
      <c r="A11" s="107" t="s">
        <v>422</v>
      </c>
      <c r="B11" s="107" t="s">
        <v>533</v>
      </c>
      <c r="C11" s="118">
        <v>151901</v>
      </c>
      <c r="D11" s="118"/>
      <c r="E11" s="118">
        <v>2124</v>
      </c>
      <c r="F11" s="118">
        <v>149777</v>
      </c>
      <c r="G11" s="109"/>
    </row>
    <row r="12" spans="1:7" ht="33.75" customHeight="1">
      <c r="A12" s="147" t="s">
        <v>423</v>
      </c>
      <c r="B12" s="147" t="s">
        <v>534</v>
      </c>
      <c r="C12" s="148">
        <v>9906</v>
      </c>
      <c r="D12" s="148">
        <v>291000</v>
      </c>
      <c r="E12" s="148"/>
      <c r="F12" s="148">
        <v>9906</v>
      </c>
      <c r="G12" s="113"/>
    </row>
    <row r="13" spans="1:7" ht="33.75" customHeight="1">
      <c r="A13" s="147" t="s">
        <v>424</v>
      </c>
      <c r="B13" s="147" t="s">
        <v>414</v>
      </c>
      <c r="C13" s="148">
        <v>37500</v>
      </c>
      <c r="D13" s="148"/>
      <c r="E13" s="148"/>
      <c r="F13" s="148">
        <v>37500</v>
      </c>
      <c r="G13" s="113"/>
    </row>
    <row r="14" spans="1:7" s="108" customFormat="1" ht="33.75" customHeight="1">
      <c r="A14" s="107" t="s">
        <v>431</v>
      </c>
      <c r="B14" s="107" t="s">
        <v>430</v>
      </c>
      <c r="C14" s="118">
        <v>34458</v>
      </c>
      <c r="D14" s="118"/>
      <c r="E14" s="118"/>
      <c r="F14" s="118">
        <v>34458</v>
      </c>
      <c r="G14" s="109"/>
    </row>
    <row r="15" spans="1:7" s="108" customFormat="1" ht="33.75" customHeight="1">
      <c r="A15" s="107" t="s">
        <v>416</v>
      </c>
      <c r="B15" s="107" t="s">
        <v>429</v>
      </c>
      <c r="C15" s="118">
        <v>40000</v>
      </c>
      <c r="D15" s="118"/>
      <c r="E15" s="118"/>
      <c r="F15" s="118">
        <v>40000</v>
      </c>
      <c r="G15" s="109"/>
    </row>
    <row r="16" spans="1:7" s="108" customFormat="1" ht="33.75" customHeight="1">
      <c r="A16" s="107" t="s">
        <v>425</v>
      </c>
      <c r="B16" s="107" t="s">
        <v>412</v>
      </c>
      <c r="C16" s="118">
        <v>200000</v>
      </c>
      <c r="D16" s="118"/>
      <c r="E16" s="118"/>
      <c r="F16" s="118">
        <v>200000</v>
      </c>
      <c r="G16" s="109"/>
    </row>
    <row r="17" spans="1:7" s="108" customFormat="1" ht="33.75" customHeight="1">
      <c r="A17" s="107" t="s">
        <v>426</v>
      </c>
      <c r="B17" s="107" t="s">
        <v>413</v>
      </c>
      <c r="C17" s="118">
        <v>195000</v>
      </c>
      <c r="D17" s="118">
        <v>5000</v>
      </c>
      <c r="E17" s="118"/>
      <c r="F17" s="118">
        <v>195000</v>
      </c>
      <c r="G17" s="109"/>
    </row>
    <row r="18" spans="1:7" s="108" customFormat="1" ht="24">
      <c r="A18" s="107" t="s">
        <v>427</v>
      </c>
      <c r="B18" s="107" t="s">
        <v>415</v>
      </c>
      <c r="C18" s="118">
        <v>1462</v>
      </c>
      <c r="D18" s="118">
        <v>37</v>
      </c>
      <c r="E18" s="118"/>
      <c r="F18" s="118">
        <v>1462</v>
      </c>
      <c r="G18" s="109"/>
    </row>
    <row r="19" spans="1:6" s="108" customFormat="1" ht="24">
      <c r="A19" s="107" t="s">
        <v>428</v>
      </c>
      <c r="B19" s="107" t="s">
        <v>522</v>
      </c>
      <c r="C19" s="118">
        <v>222885</v>
      </c>
      <c r="D19" s="118">
        <v>76830</v>
      </c>
      <c r="E19" s="118"/>
      <c r="F19" s="118">
        <v>222885</v>
      </c>
    </row>
    <row r="20" spans="1:6" s="108" customFormat="1" ht="12.75">
      <c r="A20" s="418" t="s">
        <v>299</v>
      </c>
      <c r="B20" s="419"/>
      <c r="C20" s="149">
        <f>SUM(C6:C19)</f>
        <v>1692701</v>
      </c>
      <c r="D20" s="149">
        <f>SUM(D6:D19)</f>
        <v>387783</v>
      </c>
      <c r="E20" s="149">
        <f>SUM(E6:E19)</f>
        <v>79076</v>
      </c>
      <c r="F20" s="149">
        <f>SUM(F6:F19)</f>
        <v>1620611</v>
      </c>
    </row>
    <row r="21" spans="1:6" ht="12.75">
      <c r="A21" s="112"/>
      <c r="B21" s="112"/>
      <c r="C21" s="114"/>
      <c r="D21" s="114"/>
      <c r="E21" s="114"/>
      <c r="F21" s="114"/>
    </row>
    <row r="22" spans="1:6" ht="12.75">
      <c r="A22" s="112"/>
      <c r="B22" s="112"/>
      <c r="C22" s="114"/>
      <c r="D22" s="114"/>
      <c r="E22" s="114"/>
      <c r="F22" s="114"/>
    </row>
    <row r="23" spans="1:6" ht="12.75">
      <c r="A23" s="112"/>
      <c r="B23" s="112"/>
      <c r="C23" s="114"/>
      <c r="D23" s="114"/>
      <c r="E23" s="114"/>
      <c r="F23" s="114"/>
    </row>
    <row r="24" spans="2:6" ht="12.75">
      <c r="B24" s="112"/>
      <c r="C24" s="114"/>
      <c r="D24" s="114"/>
      <c r="E24" s="114"/>
      <c r="F24" s="114"/>
    </row>
    <row r="25" spans="2:6" ht="12.75">
      <c r="B25" s="112"/>
      <c r="C25" s="113"/>
      <c r="D25" s="113"/>
      <c r="E25" s="113"/>
      <c r="F25" s="113"/>
    </row>
    <row r="26" spans="2:6" ht="12.75">
      <c r="B26" s="112"/>
      <c r="C26" s="113"/>
      <c r="D26" s="113"/>
      <c r="E26" s="113"/>
      <c r="F26" s="113"/>
    </row>
    <row r="27" spans="3:6" ht="12.75">
      <c r="C27" s="113"/>
      <c r="D27" s="113"/>
      <c r="E27" s="113"/>
      <c r="F27" s="113"/>
    </row>
  </sheetData>
  <sheetProtection/>
  <mergeCells count="4">
    <mergeCell ref="A20:B20"/>
    <mergeCell ref="A3:F3"/>
    <mergeCell ref="C1:F1"/>
    <mergeCell ref="E4:F4"/>
  </mergeCells>
  <printOptions horizont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35.7109375" style="41" customWidth="1"/>
    <col min="2" max="2" width="47.28125" style="41" customWidth="1"/>
    <col min="3" max="3" width="18.140625" style="41" customWidth="1"/>
    <col min="4" max="16384" width="9.140625" style="41" customWidth="1"/>
  </cols>
  <sheetData>
    <row r="1" ht="12.75">
      <c r="C1" s="42" t="s">
        <v>913</v>
      </c>
    </row>
    <row r="4" spans="1:3" ht="15.75">
      <c r="A4" s="423" t="s">
        <v>360</v>
      </c>
      <c r="B4" s="423"/>
      <c r="C4" s="423"/>
    </row>
    <row r="5" spans="1:3" ht="15.75">
      <c r="A5" s="423" t="s">
        <v>280</v>
      </c>
      <c r="B5" s="423"/>
      <c r="C5" s="423"/>
    </row>
    <row r="8" ht="12.75">
      <c r="C8" s="43" t="s">
        <v>723</v>
      </c>
    </row>
    <row r="9" spans="1:3" ht="51">
      <c r="A9" s="44" t="s">
        <v>361</v>
      </c>
      <c r="B9" s="44" t="s">
        <v>362</v>
      </c>
      <c r="C9" s="44" t="s">
        <v>373</v>
      </c>
    </row>
    <row r="10" spans="1:3" ht="12.75">
      <c r="A10" s="45" t="s">
        <v>363</v>
      </c>
      <c r="B10" s="45" t="s">
        <v>741</v>
      </c>
      <c r="C10" s="45" t="s">
        <v>742</v>
      </c>
    </row>
    <row r="11" spans="1:3" ht="12.75">
      <c r="A11" s="46" t="s">
        <v>364</v>
      </c>
      <c r="B11" s="47" t="s">
        <v>365</v>
      </c>
      <c r="C11" s="48">
        <v>10575</v>
      </c>
    </row>
    <row r="12" spans="1:3" ht="12.75">
      <c r="A12" s="424" t="s">
        <v>366</v>
      </c>
      <c r="B12" s="47" t="s">
        <v>367</v>
      </c>
      <c r="C12" s="49">
        <v>19355</v>
      </c>
    </row>
    <row r="13" spans="1:3" ht="12.75">
      <c r="A13" s="425"/>
      <c r="B13" s="47" t="s">
        <v>368</v>
      </c>
      <c r="C13" s="49">
        <v>1981</v>
      </c>
    </row>
    <row r="14" spans="1:3" ht="12.75">
      <c r="A14" s="426"/>
      <c r="B14" s="47" t="s">
        <v>369</v>
      </c>
      <c r="C14" s="49">
        <v>16</v>
      </c>
    </row>
    <row r="15" spans="1:3" ht="12.75">
      <c r="A15" s="46" t="s">
        <v>370</v>
      </c>
      <c r="B15" s="47" t="s">
        <v>371</v>
      </c>
      <c r="C15" s="49">
        <v>831</v>
      </c>
    </row>
    <row r="16" spans="1:3" ht="12.75">
      <c r="A16" s="50"/>
      <c r="B16" s="51" t="s">
        <v>372</v>
      </c>
      <c r="C16" s="52">
        <f>SUM(C11:C15)</f>
        <v>32758</v>
      </c>
    </row>
  </sheetData>
  <sheetProtection selectLockedCells="1" selectUnlockedCells="1"/>
  <mergeCells count="3">
    <mergeCell ref="A4:C4"/>
    <mergeCell ref="A5:C5"/>
    <mergeCell ref="A12:A1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75" zoomScaleSheetLayoutView="75" zoomScalePageLayoutView="0" workbookViewId="0" topLeftCell="A1">
      <selection activeCell="B3" sqref="B3"/>
    </sheetView>
  </sheetViews>
  <sheetFormatPr defaultColWidth="9.140625" defaultRowHeight="12.75"/>
  <cols>
    <col min="1" max="1" width="73.8515625" style="19" bestFit="1" customWidth="1"/>
    <col min="2" max="2" width="11.57421875" style="19" customWidth="1"/>
    <col min="3" max="3" width="14.28125" style="19" customWidth="1"/>
    <col min="4" max="4" width="13.8515625" style="19" customWidth="1"/>
    <col min="5" max="5" width="12.7109375" style="19" customWidth="1"/>
    <col min="6" max="6" width="13.8515625" style="19" customWidth="1"/>
    <col min="7" max="16384" width="9.140625" style="19" customWidth="1"/>
  </cols>
  <sheetData>
    <row r="1" spans="1:7" s="18" customFormat="1" ht="12.75">
      <c r="A1" s="20"/>
      <c r="G1" s="20"/>
    </row>
    <row r="2" spans="1:7" s="21" customFormat="1" ht="12.75">
      <c r="A2" s="20"/>
      <c r="B2" s="334" t="s">
        <v>894</v>
      </c>
      <c r="C2" s="334"/>
      <c r="D2" s="334"/>
      <c r="E2" s="334"/>
      <c r="F2" s="334"/>
      <c r="G2" s="334"/>
    </row>
    <row r="3" spans="1:7" s="21" customFormat="1" ht="12.75">
      <c r="A3" s="22"/>
      <c r="G3" s="22"/>
    </row>
    <row r="4" spans="1:7" s="63" customFormat="1" ht="15.75">
      <c r="A4" s="335" t="s">
        <v>666</v>
      </c>
      <c r="B4" s="335"/>
      <c r="C4" s="335"/>
      <c r="D4" s="335"/>
      <c r="E4" s="335"/>
      <c r="F4" s="335"/>
      <c r="G4" s="335"/>
    </row>
    <row r="5" spans="1:7" s="63" customFormat="1" ht="15">
      <c r="A5" s="37"/>
      <c r="B5" s="38"/>
      <c r="C5" s="38"/>
      <c r="D5" s="38"/>
      <c r="E5" s="38"/>
      <c r="F5" s="38"/>
      <c r="G5" s="37"/>
    </row>
    <row r="6" spans="1:7" s="63" customFormat="1" ht="15">
      <c r="A6" s="37"/>
      <c r="B6" s="38"/>
      <c r="C6" s="38"/>
      <c r="D6" s="38"/>
      <c r="E6" s="38"/>
      <c r="F6" s="38"/>
      <c r="G6" s="37"/>
    </row>
    <row r="7" spans="1:7" s="63" customFormat="1" ht="15.75">
      <c r="A7" s="37"/>
      <c r="B7" s="38"/>
      <c r="C7" s="38"/>
      <c r="D7" s="38"/>
      <c r="E7" s="336" t="s">
        <v>26</v>
      </c>
      <c r="F7" s="336"/>
      <c r="G7" s="336"/>
    </row>
    <row r="8" spans="1:7" s="64" customFormat="1" ht="47.25">
      <c r="A8" s="54" t="s">
        <v>27</v>
      </c>
      <c r="B8" s="54" t="s">
        <v>660</v>
      </c>
      <c r="C8" s="54" t="s">
        <v>736</v>
      </c>
      <c r="D8" s="54" t="s">
        <v>737</v>
      </c>
      <c r="E8" s="54" t="s">
        <v>738</v>
      </c>
      <c r="F8" s="54" t="s">
        <v>661</v>
      </c>
      <c r="G8" s="54" t="s">
        <v>739</v>
      </c>
    </row>
    <row r="9" spans="1:7" s="66" customFormat="1" ht="15">
      <c r="A9" s="65" t="s">
        <v>751</v>
      </c>
      <c r="B9" s="57" t="s">
        <v>752</v>
      </c>
      <c r="C9" s="57" t="s">
        <v>753</v>
      </c>
      <c r="D9" s="57" t="s">
        <v>754</v>
      </c>
      <c r="E9" s="57" t="s">
        <v>755</v>
      </c>
      <c r="F9" s="57" t="s">
        <v>756</v>
      </c>
      <c r="G9" s="65" t="s">
        <v>757</v>
      </c>
    </row>
    <row r="10" spans="1:8" s="63" customFormat="1" ht="15">
      <c r="A10" s="37" t="s">
        <v>65</v>
      </c>
      <c r="B10" s="39">
        <v>13000</v>
      </c>
      <c r="C10" s="39">
        <v>0</v>
      </c>
      <c r="D10" s="39">
        <v>13000</v>
      </c>
      <c r="E10" s="39">
        <v>0</v>
      </c>
      <c r="F10" s="39">
        <f aca="true" t="shared" si="0" ref="F10:F15">SUM(C10:E10)</f>
        <v>13000</v>
      </c>
      <c r="G10" s="40" t="s">
        <v>803</v>
      </c>
      <c r="H10" s="63">
        <f>SUM(C10:E10)</f>
        <v>13000</v>
      </c>
    </row>
    <row r="11" spans="1:7" s="63" customFormat="1" ht="15">
      <c r="A11" s="37" t="s">
        <v>66</v>
      </c>
      <c r="B11" s="39">
        <v>803</v>
      </c>
      <c r="C11" s="39">
        <v>0</v>
      </c>
      <c r="D11" s="39">
        <v>803</v>
      </c>
      <c r="E11" s="39">
        <v>0</v>
      </c>
      <c r="F11" s="39">
        <f t="shared" si="0"/>
        <v>803</v>
      </c>
      <c r="G11" s="40" t="s">
        <v>803</v>
      </c>
    </row>
    <row r="12" spans="1:7" s="63" customFormat="1" ht="15">
      <c r="A12" s="37" t="s">
        <v>379</v>
      </c>
      <c r="B12" s="39">
        <v>3150</v>
      </c>
      <c r="C12" s="39">
        <v>0</v>
      </c>
      <c r="D12" s="39">
        <v>3150</v>
      </c>
      <c r="E12" s="39">
        <v>0</v>
      </c>
      <c r="F12" s="39">
        <f t="shared" si="0"/>
        <v>3150</v>
      </c>
      <c r="G12" s="40" t="s">
        <v>803</v>
      </c>
    </row>
    <row r="13" spans="1:7" s="63" customFormat="1" ht="15">
      <c r="A13" s="37" t="s">
        <v>100</v>
      </c>
      <c r="B13" s="39">
        <v>24061</v>
      </c>
      <c r="C13" s="39">
        <v>0</v>
      </c>
      <c r="D13" s="39">
        <v>0</v>
      </c>
      <c r="E13" s="39">
        <v>24061</v>
      </c>
      <c r="F13" s="39">
        <f t="shared" si="0"/>
        <v>24061</v>
      </c>
      <c r="G13" s="40" t="s">
        <v>803</v>
      </c>
    </row>
    <row r="14" spans="1:7" s="63" customFormat="1" ht="15">
      <c r="A14" s="37" t="s">
        <v>101</v>
      </c>
      <c r="B14" s="39">
        <v>0</v>
      </c>
      <c r="C14" s="39">
        <v>0</v>
      </c>
      <c r="D14" s="39">
        <v>0</v>
      </c>
      <c r="E14" s="39">
        <v>0</v>
      </c>
      <c r="F14" s="39">
        <f t="shared" si="0"/>
        <v>0</v>
      </c>
      <c r="G14" s="40" t="s">
        <v>803</v>
      </c>
    </row>
    <row r="15" spans="1:8" s="63" customFormat="1" ht="15">
      <c r="A15" s="37" t="s">
        <v>67</v>
      </c>
      <c r="B15" s="39">
        <v>0</v>
      </c>
      <c r="C15" s="39">
        <v>0</v>
      </c>
      <c r="D15" s="39">
        <v>0</v>
      </c>
      <c r="E15" s="39">
        <v>0</v>
      </c>
      <c r="F15" s="39">
        <f t="shared" si="0"/>
        <v>0</v>
      </c>
      <c r="G15" s="40" t="s">
        <v>803</v>
      </c>
      <c r="H15" s="63">
        <f aca="true" t="shared" si="1" ref="H15:H20">SUM(C15:E15)</f>
        <v>0</v>
      </c>
    </row>
    <row r="16" spans="1:8" s="67" customFormat="1" ht="15.75">
      <c r="A16" s="58" t="s">
        <v>68</v>
      </c>
      <c r="B16" s="59">
        <f>SUM(B10:B15)</f>
        <v>41014</v>
      </c>
      <c r="C16" s="59">
        <f>SUM(C10:C15)</f>
        <v>0</v>
      </c>
      <c r="D16" s="59">
        <f>SUM(D10:D15)</f>
        <v>16953</v>
      </c>
      <c r="E16" s="59">
        <f>SUM(E10:E15)</f>
        <v>24061</v>
      </c>
      <c r="F16" s="59">
        <f>SUM(F10:F15)</f>
        <v>41014</v>
      </c>
      <c r="G16" s="60" t="s">
        <v>803</v>
      </c>
      <c r="H16" s="67">
        <f t="shared" si="1"/>
        <v>41014</v>
      </c>
    </row>
    <row r="17" spans="1:8" s="63" customFormat="1" ht="15">
      <c r="A17" s="37" t="s">
        <v>69</v>
      </c>
      <c r="B17" s="39">
        <v>1000</v>
      </c>
      <c r="C17" s="39">
        <v>0</v>
      </c>
      <c r="D17" s="39">
        <v>1000</v>
      </c>
      <c r="E17" s="39">
        <v>0</v>
      </c>
      <c r="F17" s="39">
        <f>SUM(C17:E17)</f>
        <v>1000</v>
      </c>
      <c r="G17" s="40" t="s">
        <v>846</v>
      </c>
      <c r="H17" s="63">
        <f t="shared" si="1"/>
        <v>1000</v>
      </c>
    </row>
    <row r="18" spans="1:8" s="63" customFormat="1" ht="15">
      <c r="A18" s="37" t="s">
        <v>70</v>
      </c>
      <c r="B18" s="39">
        <v>1000</v>
      </c>
      <c r="C18" s="39">
        <v>0</v>
      </c>
      <c r="D18" s="39">
        <v>1000</v>
      </c>
      <c r="E18" s="39">
        <v>0</v>
      </c>
      <c r="F18" s="39">
        <f>SUM(C18:E18)</f>
        <v>1000</v>
      </c>
      <c r="G18" s="40" t="s">
        <v>846</v>
      </c>
      <c r="H18" s="63">
        <f t="shared" si="1"/>
        <v>1000</v>
      </c>
    </row>
    <row r="19" spans="1:8" s="67" customFormat="1" ht="15.75">
      <c r="A19" s="58" t="s">
        <v>845</v>
      </c>
      <c r="B19" s="59">
        <f>SUM(B17:B18)</f>
        <v>2000</v>
      </c>
      <c r="C19" s="59">
        <f>SUM(C17:C18)</f>
        <v>0</v>
      </c>
      <c r="D19" s="59">
        <f>SUM(D17:D18)</f>
        <v>2000</v>
      </c>
      <c r="E19" s="59">
        <f>SUM(E17:E18)</f>
        <v>0</v>
      </c>
      <c r="F19" s="59">
        <f>SUM(C19:E19)</f>
        <v>2000</v>
      </c>
      <c r="G19" s="60" t="s">
        <v>846</v>
      </c>
      <c r="H19" s="67">
        <f t="shared" si="1"/>
        <v>2000</v>
      </c>
    </row>
    <row r="20" spans="1:8" s="67" customFormat="1" ht="15.75">
      <c r="A20" s="58" t="s">
        <v>64</v>
      </c>
      <c r="B20" s="59">
        <f>B19+B16</f>
        <v>43014</v>
      </c>
      <c r="C20" s="59">
        <f>C19+C16</f>
        <v>0</v>
      </c>
      <c r="D20" s="59">
        <f>D19+D16</f>
        <v>18953</v>
      </c>
      <c r="E20" s="59">
        <f>E19+E16</f>
        <v>24061</v>
      </c>
      <c r="F20" s="59">
        <f>F19+F16</f>
        <v>43014</v>
      </c>
      <c r="G20" s="60"/>
      <c r="H20" s="67">
        <f t="shared" si="1"/>
        <v>43014</v>
      </c>
    </row>
    <row r="29" ht="12.75">
      <c r="C29" s="23"/>
    </row>
  </sheetData>
  <sheetProtection/>
  <mergeCells count="3">
    <mergeCell ref="B2:G2"/>
    <mergeCell ref="A4:G4"/>
    <mergeCell ref="E7:G7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="75" zoomScaleSheetLayoutView="75" zoomScalePageLayoutView="0" workbookViewId="0" topLeftCell="A1">
      <selection activeCell="B3" sqref="B3"/>
    </sheetView>
  </sheetViews>
  <sheetFormatPr defaultColWidth="9.140625" defaultRowHeight="12.75"/>
  <cols>
    <col min="1" max="1" width="73.8515625" style="19" bestFit="1" customWidth="1"/>
    <col min="2" max="2" width="12.140625" style="19" customWidth="1"/>
    <col min="3" max="3" width="12.57421875" style="19" customWidth="1"/>
    <col min="4" max="4" width="13.140625" style="19" customWidth="1"/>
    <col min="5" max="5" width="11.8515625" style="19" customWidth="1"/>
    <col min="6" max="6" width="13.28125" style="19" customWidth="1"/>
    <col min="7" max="16384" width="9.140625" style="19" customWidth="1"/>
  </cols>
  <sheetData>
    <row r="1" spans="1:7" s="18" customFormat="1" ht="12.75">
      <c r="A1" s="20"/>
      <c r="G1" s="20"/>
    </row>
    <row r="2" spans="1:7" s="21" customFormat="1" ht="12.75">
      <c r="A2" s="20"/>
      <c r="B2" s="334" t="s">
        <v>895</v>
      </c>
      <c r="C2" s="334"/>
      <c r="D2" s="334"/>
      <c r="E2" s="334"/>
      <c r="F2" s="334"/>
      <c r="G2" s="334"/>
    </row>
    <row r="3" spans="1:7" s="21" customFormat="1" ht="12.75">
      <c r="A3" s="22"/>
      <c r="G3" s="22"/>
    </row>
    <row r="4" spans="1:7" s="63" customFormat="1" ht="15.75">
      <c r="A4" s="335" t="s">
        <v>667</v>
      </c>
      <c r="B4" s="335"/>
      <c r="C4" s="335"/>
      <c r="D4" s="335"/>
      <c r="E4" s="335"/>
      <c r="F4" s="335"/>
      <c r="G4" s="335"/>
    </row>
    <row r="5" spans="1:7" s="63" customFormat="1" ht="15">
      <c r="A5" s="37"/>
      <c r="B5" s="38"/>
      <c r="C5" s="38"/>
      <c r="D5" s="38"/>
      <c r="E5" s="38"/>
      <c r="F5" s="38"/>
      <c r="G5" s="37"/>
    </row>
    <row r="6" spans="1:7" s="63" customFormat="1" ht="15">
      <c r="A6" s="37"/>
      <c r="B6" s="38"/>
      <c r="C6" s="38"/>
      <c r="D6" s="38"/>
      <c r="E6" s="38"/>
      <c r="F6" s="38"/>
      <c r="G6" s="37"/>
    </row>
    <row r="7" spans="1:7" s="63" customFormat="1" ht="15.75">
      <c r="A7" s="79"/>
      <c r="B7" s="79"/>
      <c r="C7" s="79"/>
      <c r="D7" s="79"/>
      <c r="E7" s="337" t="s">
        <v>26</v>
      </c>
      <c r="F7" s="337"/>
      <c r="G7" s="337"/>
    </row>
    <row r="8" spans="1:7" s="64" customFormat="1" ht="31.5">
      <c r="A8" s="54" t="s">
        <v>27</v>
      </c>
      <c r="B8" s="54" t="s">
        <v>660</v>
      </c>
      <c r="C8" s="54" t="s">
        <v>736</v>
      </c>
      <c r="D8" s="54" t="s">
        <v>737</v>
      </c>
      <c r="E8" s="54" t="s">
        <v>738</v>
      </c>
      <c r="F8" s="54" t="s">
        <v>661</v>
      </c>
      <c r="G8" s="54" t="s">
        <v>739</v>
      </c>
    </row>
    <row r="9" spans="1:7" s="66" customFormat="1" ht="15">
      <c r="A9" s="56" t="s">
        <v>751</v>
      </c>
      <c r="B9" s="56" t="s">
        <v>752</v>
      </c>
      <c r="C9" s="56" t="s">
        <v>753</v>
      </c>
      <c r="D9" s="56" t="s">
        <v>754</v>
      </c>
      <c r="E9" s="56" t="s">
        <v>755</v>
      </c>
      <c r="F9" s="56" t="s">
        <v>756</v>
      </c>
      <c r="G9" s="56" t="s">
        <v>757</v>
      </c>
    </row>
    <row r="10" spans="1:7" s="63" customFormat="1" ht="15">
      <c r="A10" s="37" t="s">
        <v>66</v>
      </c>
      <c r="B10" s="39">
        <v>452</v>
      </c>
      <c r="C10" s="39">
        <v>0</v>
      </c>
      <c r="D10" s="39">
        <v>452</v>
      </c>
      <c r="E10" s="39">
        <v>0</v>
      </c>
      <c r="F10" s="39">
        <f>SUM(C10:E10)</f>
        <v>452</v>
      </c>
      <c r="G10" s="40" t="s">
        <v>803</v>
      </c>
    </row>
    <row r="11" spans="1:7" s="63" customFormat="1" ht="15">
      <c r="A11" s="37" t="s">
        <v>379</v>
      </c>
      <c r="B11" s="39">
        <v>2103</v>
      </c>
      <c r="C11" s="39">
        <v>0</v>
      </c>
      <c r="D11" s="39">
        <v>2103</v>
      </c>
      <c r="E11" s="39">
        <v>0</v>
      </c>
      <c r="F11" s="39">
        <f>SUM(C11:E11)</f>
        <v>2103</v>
      </c>
      <c r="G11" s="40" t="s">
        <v>803</v>
      </c>
    </row>
    <row r="12" spans="1:8" s="67" customFormat="1" ht="15.75">
      <c r="A12" s="58" t="s">
        <v>68</v>
      </c>
      <c r="B12" s="59">
        <f>SUM(B10:B11)</f>
        <v>2555</v>
      </c>
      <c r="C12" s="59">
        <f>SUM(C10:C11)</f>
        <v>0</v>
      </c>
      <c r="D12" s="59">
        <f>SUM(D10:D11)</f>
        <v>2555</v>
      </c>
      <c r="E12" s="59">
        <f>SUM(E10:E11)</f>
        <v>0</v>
      </c>
      <c r="F12" s="59">
        <f>SUM(F10:F11)</f>
        <v>2555</v>
      </c>
      <c r="G12" s="60" t="s">
        <v>803</v>
      </c>
      <c r="H12" s="67">
        <f>SUM(C12:E12)</f>
        <v>2555</v>
      </c>
    </row>
    <row r="13" spans="1:8" s="63" customFormat="1" ht="15">
      <c r="A13" s="76" t="s">
        <v>71</v>
      </c>
      <c r="B13" s="77">
        <v>1719</v>
      </c>
      <c r="C13" s="77">
        <v>0</v>
      </c>
      <c r="D13" s="77">
        <v>1719</v>
      </c>
      <c r="E13" s="77">
        <v>0</v>
      </c>
      <c r="F13" s="77">
        <f>SUM(C13:E13)</f>
        <v>1719</v>
      </c>
      <c r="G13" s="78" t="s">
        <v>846</v>
      </c>
      <c r="H13" s="63">
        <f>SUM(C13:E13)</f>
        <v>1719</v>
      </c>
    </row>
    <row r="14" spans="1:8" s="67" customFormat="1" ht="15.75">
      <c r="A14" s="83" t="s">
        <v>845</v>
      </c>
      <c r="B14" s="85">
        <f>SUM(B13:B13)</f>
        <v>1719</v>
      </c>
      <c r="C14" s="85">
        <f>SUM(C13:C13)</f>
        <v>0</v>
      </c>
      <c r="D14" s="85">
        <f>SUM(D13:D13)</f>
        <v>1719</v>
      </c>
      <c r="E14" s="85">
        <f>SUM(E13:E13)</f>
        <v>0</v>
      </c>
      <c r="F14" s="85">
        <f>SUM(F13:F13)</f>
        <v>1719</v>
      </c>
      <c r="G14" s="53" t="s">
        <v>846</v>
      </c>
      <c r="H14" s="67">
        <f>SUM(C14:E14)</f>
        <v>1719</v>
      </c>
    </row>
    <row r="15" spans="1:7" s="67" customFormat="1" ht="15.75">
      <c r="A15" s="58" t="s">
        <v>72</v>
      </c>
      <c r="B15" s="59">
        <v>0</v>
      </c>
      <c r="C15" s="59">
        <v>0</v>
      </c>
      <c r="D15" s="59">
        <v>0</v>
      </c>
      <c r="E15" s="59">
        <v>0</v>
      </c>
      <c r="F15" s="59">
        <f>SUM(C15:E15)</f>
        <v>0</v>
      </c>
      <c r="G15" s="60" t="s">
        <v>862</v>
      </c>
    </row>
    <row r="16" spans="1:8" s="67" customFormat="1" ht="15.75">
      <c r="A16" s="58" t="s">
        <v>64</v>
      </c>
      <c r="B16" s="59">
        <f>B14+B12+B15</f>
        <v>4274</v>
      </c>
      <c r="C16" s="59">
        <f>C14+C12</f>
        <v>0</v>
      </c>
      <c r="D16" s="59">
        <f>D14+D12</f>
        <v>4274</v>
      </c>
      <c r="E16" s="59">
        <f>E14+E12</f>
        <v>0</v>
      </c>
      <c r="F16" s="59">
        <f>F14+F12+F15</f>
        <v>4274</v>
      </c>
      <c r="G16" s="58"/>
      <c r="H16" s="67">
        <f>SUM(C16:E16)</f>
        <v>4274</v>
      </c>
    </row>
    <row r="17" spans="1:7" ht="12.75">
      <c r="A17" s="93"/>
      <c r="B17" s="93"/>
      <c r="C17" s="93"/>
      <c r="D17" s="93"/>
      <c r="E17" s="93"/>
      <c r="F17" s="93"/>
      <c r="G17" s="93"/>
    </row>
    <row r="18" ht="12.75">
      <c r="A18" s="23"/>
    </row>
  </sheetData>
  <sheetProtection/>
  <mergeCells count="3">
    <mergeCell ref="B2:G2"/>
    <mergeCell ref="A4:G4"/>
    <mergeCell ref="E7:G7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="75" zoomScaleSheetLayoutView="75" zoomScalePageLayoutView="0" workbookViewId="0" topLeftCell="A1">
      <selection activeCell="B3" sqref="B3"/>
    </sheetView>
  </sheetViews>
  <sheetFormatPr defaultColWidth="9.140625" defaultRowHeight="12.75"/>
  <cols>
    <col min="1" max="1" width="87.140625" style="38" bestFit="1" customWidth="1"/>
    <col min="2" max="2" width="13.00390625" style="38" customWidth="1"/>
    <col min="3" max="3" width="13.7109375" style="38" customWidth="1"/>
    <col min="4" max="4" width="12.140625" style="38" customWidth="1"/>
    <col min="5" max="5" width="12.7109375" style="38" customWidth="1"/>
    <col min="6" max="6" width="12.8515625" style="38" customWidth="1"/>
    <col min="7" max="7" width="9.140625" style="38" customWidth="1"/>
    <col min="8" max="8" width="9.28125" style="38" bestFit="1" customWidth="1"/>
    <col min="9" max="16384" width="9.140625" style="38" customWidth="1"/>
  </cols>
  <sheetData>
    <row r="1" spans="1:7" ht="15">
      <c r="A1" s="37"/>
      <c r="G1" s="37"/>
    </row>
    <row r="2" spans="1:7" ht="15">
      <c r="A2" s="37"/>
      <c r="B2" s="334" t="s">
        <v>896</v>
      </c>
      <c r="C2" s="334"/>
      <c r="D2" s="334"/>
      <c r="E2" s="334"/>
      <c r="F2" s="334"/>
      <c r="G2" s="334"/>
    </row>
    <row r="3" spans="1:7" ht="15">
      <c r="A3" s="37"/>
      <c r="G3" s="37"/>
    </row>
    <row r="4" spans="1:7" ht="15.75">
      <c r="A4" s="335" t="s">
        <v>668</v>
      </c>
      <c r="B4" s="335"/>
      <c r="C4" s="335"/>
      <c r="D4" s="335"/>
      <c r="E4" s="335"/>
      <c r="F4" s="335"/>
      <c r="G4" s="335"/>
    </row>
    <row r="5" spans="1:7" ht="15">
      <c r="A5" s="37"/>
      <c r="G5" s="37"/>
    </row>
    <row r="6" spans="1:7" ht="15">
      <c r="A6" s="37"/>
      <c r="G6" s="37"/>
    </row>
    <row r="7" spans="1:7" ht="15.75">
      <c r="A7" s="79"/>
      <c r="B7" s="79"/>
      <c r="C7" s="79"/>
      <c r="D7" s="79"/>
      <c r="E7" s="338" t="s">
        <v>26</v>
      </c>
      <c r="F7" s="338"/>
      <c r="G7" s="338"/>
    </row>
    <row r="8" spans="1:7" s="55" customFormat="1" ht="31.5">
      <c r="A8" s="80" t="s">
        <v>27</v>
      </c>
      <c r="B8" s="55" t="s">
        <v>660</v>
      </c>
      <c r="C8" s="55" t="s">
        <v>736</v>
      </c>
      <c r="D8" s="55" t="s">
        <v>737</v>
      </c>
      <c r="E8" s="55" t="s">
        <v>738</v>
      </c>
      <c r="F8" s="55" t="s">
        <v>661</v>
      </c>
      <c r="G8" s="80" t="s">
        <v>739</v>
      </c>
    </row>
    <row r="9" spans="1:7" s="57" customFormat="1" ht="15">
      <c r="A9" s="56" t="s">
        <v>751</v>
      </c>
      <c r="B9" s="56" t="s">
        <v>752</v>
      </c>
      <c r="C9" s="56" t="s">
        <v>753</v>
      </c>
      <c r="D9" s="56" t="s">
        <v>754</v>
      </c>
      <c r="E9" s="56" t="s">
        <v>755</v>
      </c>
      <c r="F9" s="56" t="s">
        <v>756</v>
      </c>
      <c r="G9" s="56" t="s">
        <v>757</v>
      </c>
    </row>
    <row r="10" spans="1:7" ht="15">
      <c r="A10" s="37" t="s">
        <v>66</v>
      </c>
      <c r="B10" s="81">
        <v>571</v>
      </c>
      <c r="C10" s="81">
        <v>0</v>
      </c>
      <c r="D10" s="81">
        <v>571</v>
      </c>
      <c r="E10" s="81">
        <v>0</v>
      </c>
      <c r="F10" s="81">
        <f>SUM(C10:E10)</f>
        <v>571</v>
      </c>
      <c r="G10" s="40" t="s">
        <v>803</v>
      </c>
    </row>
    <row r="11" spans="1:7" ht="15">
      <c r="A11" s="37" t="s">
        <v>379</v>
      </c>
      <c r="B11" s="81">
        <v>2232</v>
      </c>
      <c r="C11" s="81">
        <v>0</v>
      </c>
      <c r="D11" s="81">
        <v>2232</v>
      </c>
      <c r="E11" s="81">
        <v>0</v>
      </c>
      <c r="F11" s="81">
        <f>SUM(C11:E11)</f>
        <v>2232</v>
      </c>
      <c r="G11" s="40" t="s">
        <v>803</v>
      </c>
    </row>
    <row r="12" spans="1:7" ht="15">
      <c r="A12" s="37" t="s">
        <v>102</v>
      </c>
      <c r="B12" s="81">
        <v>34458</v>
      </c>
      <c r="C12" s="81">
        <v>0</v>
      </c>
      <c r="D12" s="81">
        <v>0</v>
      </c>
      <c r="E12" s="81">
        <v>34458</v>
      </c>
      <c r="F12" s="81">
        <f>SUM(C12:E12)</f>
        <v>34458</v>
      </c>
      <c r="G12" s="40" t="s">
        <v>803</v>
      </c>
    </row>
    <row r="13" spans="1:7" ht="15">
      <c r="A13" s="37" t="s">
        <v>73</v>
      </c>
      <c r="B13" s="81">
        <v>0</v>
      </c>
      <c r="C13" s="81">
        <v>0</v>
      </c>
      <c r="D13" s="81">
        <v>0</v>
      </c>
      <c r="E13" s="81">
        <v>0</v>
      </c>
      <c r="F13" s="81">
        <f>SUM(C13:E13)</f>
        <v>0</v>
      </c>
      <c r="G13" s="40" t="s">
        <v>803</v>
      </c>
    </row>
    <row r="14" spans="1:8" s="61" customFormat="1" ht="15.75">
      <c r="A14" s="58" t="s">
        <v>68</v>
      </c>
      <c r="B14" s="82">
        <f>SUM(B10:B13)</f>
        <v>37261</v>
      </c>
      <c r="C14" s="82">
        <f>SUM(C10:C13)</f>
        <v>0</v>
      </c>
      <c r="D14" s="82">
        <f>SUM(D10:D13)</f>
        <v>2803</v>
      </c>
      <c r="E14" s="82">
        <f>SUM(E10:E13)</f>
        <v>34458</v>
      </c>
      <c r="F14" s="82">
        <f>SUM(F10:F13)</f>
        <v>37261</v>
      </c>
      <c r="G14" s="60" t="s">
        <v>803</v>
      </c>
      <c r="H14" s="61">
        <f>SUM(C14:E14)</f>
        <v>37261</v>
      </c>
    </row>
    <row r="15" spans="1:8" ht="15">
      <c r="A15" s="37" t="s">
        <v>74</v>
      </c>
      <c r="B15" s="81">
        <v>1050</v>
      </c>
      <c r="C15" s="81">
        <v>0</v>
      </c>
      <c r="D15" s="81">
        <v>0</v>
      </c>
      <c r="E15" s="81">
        <v>1050</v>
      </c>
      <c r="F15" s="81">
        <f aca="true" t="shared" si="0" ref="F15:F20">SUM(C15:E15)</f>
        <v>1050</v>
      </c>
      <c r="G15" s="40" t="s">
        <v>846</v>
      </c>
      <c r="H15" s="38">
        <f>SUM(C15:E15)</f>
        <v>1050</v>
      </c>
    </row>
    <row r="16" spans="1:7" ht="15">
      <c r="A16" s="37" t="s">
        <v>75</v>
      </c>
      <c r="B16" s="81">
        <v>1500</v>
      </c>
      <c r="C16" s="81">
        <v>0</v>
      </c>
      <c r="D16" s="81">
        <v>1500</v>
      </c>
      <c r="E16" s="81">
        <v>0</v>
      </c>
      <c r="F16" s="81">
        <f t="shared" si="0"/>
        <v>1500</v>
      </c>
      <c r="G16" s="40" t="s">
        <v>846</v>
      </c>
    </row>
    <row r="17" spans="1:7" ht="15">
      <c r="A17" s="37" t="s">
        <v>76</v>
      </c>
      <c r="B17" s="81">
        <v>59594</v>
      </c>
      <c r="C17" s="81">
        <v>0</v>
      </c>
      <c r="D17" s="81">
        <v>0</v>
      </c>
      <c r="E17" s="81">
        <v>59594</v>
      </c>
      <c r="F17" s="81">
        <f t="shared" si="0"/>
        <v>59594</v>
      </c>
      <c r="G17" s="40" t="s">
        <v>846</v>
      </c>
    </row>
    <row r="18" spans="1:7" ht="15">
      <c r="A18" s="37" t="s">
        <v>77</v>
      </c>
      <c r="B18" s="81">
        <v>0</v>
      </c>
      <c r="C18" s="81">
        <v>0</v>
      </c>
      <c r="D18" s="81">
        <v>0</v>
      </c>
      <c r="E18" s="81">
        <v>0</v>
      </c>
      <c r="F18" s="81">
        <f t="shared" si="0"/>
        <v>0</v>
      </c>
      <c r="G18" s="40" t="s">
        <v>846</v>
      </c>
    </row>
    <row r="19" spans="1:7" ht="15">
      <c r="A19" s="37" t="s">
        <v>78</v>
      </c>
      <c r="B19" s="81">
        <v>0</v>
      </c>
      <c r="C19" s="81">
        <v>0</v>
      </c>
      <c r="D19" s="81">
        <v>0</v>
      </c>
      <c r="E19" s="81">
        <v>0</v>
      </c>
      <c r="F19" s="81">
        <f t="shared" si="0"/>
        <v>0</v>
      </c>
      <c r="G19" s="40" t="s">
        <v>846</v>
      </c>
    </row>
    <row r="20" spans="1:7" ht="15">
      <c r="A20" s="37" t="s">
        <v>103</v>
      </c>
      <c r="B20" s="81">
        <v>0</v>
      </c>
      <c r="C20" s="81">
        <v>0</v>
      </c>
      <c r="D20" s="81">
        <v>0</v>
      </c>
      <c r="E20" s="81">
        <v>0</v>
      </c>
      <c r="F20" s="81">
        <f t="shared" si="0"/>
        <v>0</v>
      </c>
      <c r="G20" s="40" t="s">
        <v>846</v>
      </c>
    </row>
    <row r="21" spans="1:8" s="61" customFormat="1" ht="15.75">
      <c r="A21" s="58" t="s">
        <v>845</v>
      </c>
      <c r="B21" s="82">
        <f>SUM(B15:B20)</f>
        <v>62144</v>
      </c>
      <c r="C21" s="82">
        <f>SUM(C15:C20)</f>
        <v>0</v>
      </c>
      <c r="D21" s="82">
        <f>SUM(D15:D20)</f>
        <v>1500</v>
      </c>
      <c r="E21" s="82">
        <f>SUM(E15:E20)</f>
        <v>60644</v>
      </c>
      <c r="F21" s="82">
        <f>SUM(F15:F19)</f>
        <v>62144</v>
      </c>
      <c r="G21" s="60" t="s">
        <v>846</v>
      </c>
      <c r="H21" s="61">
        <f>SUM(C21:E21)</f>
        <v>62144</v>
      </c>
    </row>
    <row r="22" spans="1:7" s="61" customFormat="1" ht="15.75">
      <c r="A22" s="83" t="s">
        <v>72</v>
      </c>
      <c r="B22" s="84">
        <v>0</v>
      </c>
      <c r="C22" s="84">
        <v>0</v>
      </c>
      <c r="D22" s="84">
        <v>0</v>
      </c>
      <c r="E22" s="84">
        <v>0</v>
      </c>
      <c r="F22" s="84">
        <f>SUM(C22:E22)</f>
        <v>0</v>
      </c>
      <c r="G22" s="53" t="s">
        <v>862</v>
      </c>
    </row>
    <row r="23" spans="1:8" s="61" customFormat="1" ht="15.75">
      <c r="A23" s="58" t="s">
        <v>64</v>
      </c>
      <c r="B23" s="82">
        <f>B21+B14+B22</f>
        <v>99405</v>
      </c>
      <c r="C23" s="82">
        <f>C21+C14+C22</f>
        <v>0</v>
      </c>
      <c r="D23" s="82">
        <f>D21+D14+D22</f>
        <v>4303</v>
      </c>
      <c r="E23" s="82">
        <f>E21+E14+E22</f>
        <v>95102</v>
      </c>
      <c r="F23" s="82">
        <f>F21+F14+F22</f>
        <v>99405</v>
      </c>
      <c r="G23" s="58"/>
      <c r="H23" s="61">
        <f>SUM(C23:E23)</f>
        <v>99405</v>
      </c>
    </row>
  </sheetData>
  <sheetProtection/>
  <mergeCells count="3">
    <mergeCell ref="B2:G2"/>
    <mergeCell ref="A4:G4"/>
    <mergeCell ref="E7:G7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="75" zoomScaleSheetLayoutView="75" zoomScalePageLayoutView="0" workbookViewId="0" topLeftCell="A1">
      <selection activeCell="B3" sqref="B3"/>
    </sheetView>
  </sheetViews>
  <sheetFormatPr defaultColWidth="9.140625" defaultRowHeight="12.75"/>
  <cols>
    <col min="1" max="1" width="73.8515625" style="38" bestFit="1" customWidth="1"/>
    <col min="2" max="2" width="12.28125" style="38" customWidth="1"/>
    <col min="3" max="3" width="14.421875" style="38" customWidth="1"/>
    <col min="4" max="4" width="12.140625" style="38" customWidth="1"/>
    <col min="5" max="5" width="11.00390625" style="38" customWidth="1"/>
    <col min="6" max="6" width="13.00390625" style="38" customWidth="1"/>
    <col min="7" max="16384" width="9.140625" style="38" customWidth="1"/>
  </cols>
  <sheetData>
    <row r="1" spans="1:7" ht="15">
      <c r="A1" s="37"/>
      <c r="G1" s="37"/>
    </row>
    <row r="2" spans="1:7" ht="15">
      <c r="A2" s="37"/>
      <c r="B2" s="334" t="s">
        <v>897</v>
      </c>
      <c r="C2" s="334"/>
      <c r="D2" s="334"/>
      <c r="E2" s="334"/>
      <c r="F2" s="334"/>
      <c r="G2" s="334"/>
    </row>
    <row r="3" spans="1:7" ht="15">
      <c r="A3" s="37"/>
      <c r="G3" s="37"/>
    </row>
    <row r="4" spans="1:7" ht="15.75">
      <c r="A4" s="335" t="s">
        <v>669</v>
      </c>
      <c r="B4" s="335"/>
      <c r="C4" s="335"/>
      <c r="D4" s="335"/>
      <c r="E4" s="335"/>
      <c r="F4" s="335"/>
      <c r="G4" s="335"/>
    </row>
    <row r="5" spans="1:7" ht="15">
      <c r="A5" s="37"/>
      <c r="G5" s="37"/>
    </row>
    <row r="6" spans="1:7" ht="15">
      <c r="A6" s="37"/>
      <c r="G6" s="37"/>
    </row>
    <row r="7" spans="1:7" ht="15.75">
      <c r="A7" s="37"/>
      <c r="E7" s="336" t="s">
        <v>26</v>
      </c>
      <c r="F7" s="336"/>
      <c r="G7" s="336"/>
    </row>
    <row r="8" spans="1:7" ht="31.5">
      <c r="A8" s="54" t="s">
        <v>27</v>
      </c>
      <c r="B8" s="54" t="s">
        <v>660</v>
      </c>
      <c r="C8" s="54" t="s">
        <v>736</v>
      </c>
      <c r="D8" s="54" t="s">
        <v>737</v>
      </c>
      <c r="E8" s="54" t="s">
        <v>738</v>
      </c>
      <c r="F8" s="54" t="s">
        <v>661</v>
      </c>
      <c r="G8" s="54" t="s">
        <v>739</v>
      </c>
    </row>
    <row r="9" spans="1:7" s="57" customFormat="1" ht="15">
      <c r="A9" s="56" t="s">
        <v>751</v>
      </c>
      <c r="B9" s="56" t="s">
        <v>752</v>
      </c>
      <c r="C9" s="56" t="s">
        <v>753</v>
      </c>
      <c r="D9" s="56" t="s">
        <v>754</v>
      </c>
      <c r="E9" s="56" t="s">
        <v>755</v>
      </c>
      <c r="F9" s="56" t="s">
        <v>756</v>
      </c>
      <c r="G9" s="56" t="s">
        <v>757</v>
      </c>
    </row>
    <row r="10" spans="1:7" ht="15">
      <c r="A10" s="37" t="s">
        <v>66</v>
      </c>
      <c r="B10" s="39">
        <v>468</v>
      </c>
      <c r="C10" s="39">
        <v>0</v>
      </c>
      <c r="D10" s="39">
        <v>468</v>
      </c>
      <c r="E10" s="39">
        <v>0</v>
      </c>
      <c r="F10" s="39">
        <f>SUM(C10:E10)</f>
        <v>468</v>
      </c>
      <c r="G10" s="40" t="s">
        <v>803</v>
      </c>
    </row>
    <row r="11" spans="1:7" ht="15">
      <c r="A11" s="37" t="s">
        <v>383</v>
      </c>
      <c r="B11" s="39">
        <v>2748</v>
      </c>
      <c r="C11" s="39">
        <v>0</v>
      </c>
      <c r="D11" s="39">
        <v>2748</v>
      </c>
      <c r="E11" s="39">
        <v>0</v>
      </c>
      <c r="F11" s="39">
        <f>SUM(C11:E11)</f>
        <v>2748</v>
      </c>
      <c r="G11" s="40" t="s">
        <v>803</v>
      </c>
    </row>
    <row r="12" spans="1:7" ht="15">
      <c r="A12" s="37" t="s">
        <v>73</v>
      </c>
      <c r="B12" s="39">
        <v>0</v>
      </c>
      <c r="C12" s="39">
        <v>0</v>
      </c>
      <c r="D12" s="39">
        <v>0</v>
      </c>
      <c r="E12" s="39">
        <v>0</v>
      </c>
      <c r="F12" s="39">
        <f>SUM(C12:E12)</f>
        <v>0</v>
      </c>
      <c r="G12" s="40" t="s">
        <v>803</v>
      </c>
    </row>
    <row r="13" spans="1:7" ht="15">
      <c r="A13" s="37" t="s">
        <v>79</v>
      </c>
      <c r="B13" s="39">
        <v>0</v>
      </c>
      <c r="C13" s="39">
        <v>0</v>
      </c>
      <c r="D13" s="39">
        <v>0</v>
      </c>
      <c r="E13" s="39">
        <v>0</v>
      </c>
      <c r="F13" s="39">
        <f>SUM(C13:E13)</f>
        <v>0</v>
      </c>
      <c r="G13" s="40" t="s">
        <v>803</v>
      </c>
    </row>
    <row r="14" spans="1:8" s="61" customFormat="1" ht="15.75">
      <c r="A14" s="58" t="s">
        <v>68</v>
      </c>
      <c r="B14" s="59">
        <f>SUM(B10:B13)</f>
        <v>3216</v>
      </c>
      <c r="C14" s="59">
        <f>SUM(C10:C13)</f>
        <v>0</v>
      </c>
      <c r="D14" s="59">
        <f>SUM(D10:D13)</f>
        <v>3216</v>
      </c>
      <c r="E14" s="59">
        <f>SUM(E10:E13)</f>
        <v>0</v>
      </c>
      <c r="F14" s="59">
        <f>SUM(F10:F13)</f>
        <v>3216</v>
      </c>
      <c r="G14" s="60" t="s">
        <v>803</v>
      </c>
      <c r="H14" s="61">
        <f>SUM(C14:E14)</f>
        <v>3216</v>
      </c>
    </row>
    <row r="15" spans="1:8" ht="15">
      <c r="A15" s="37" t="s">
        <v>80</v>
      </c>
      <c r="B15" s="39">
        <v>150</v>
      </c>
      <c r="C15" s="39">
        <v>0</v>
      </c>
      <c r="D15" s="39">
        <v>150</v>
      </c>
      <c r="E15" s="39">
        <v>0</v>
      </c>
      <c r="F15" s="39">
        <f>SUM(C15:E15)</f>
        <v>150</v>
      </c>
      <c r="G15" s="40" t="s">
        <v>846</v>
      </c>
      <c r="H15" s="38">
        <f>SUM(C15:E15)</f>
        <v>150</v>
      </c>
    </row>
    <row r="16" spans="1:8" s="61" customFormat="1" ht="15.75">
      <c r="A16" s="58" t="s">
        <v>845</v>
      </c>
      <c r="B16" s="59">
        <f>SUM(B15:B15)</f>
        <v>150</v>
      </c>
      <c r="C16" s="59">
        <f>SUM(C15:C15)</f>
        <v>0</v>
      </c>
      <c r="D16" s="59">
        <f>SUM(D15:D15)</f>
        <v>150</v>
      </c>
      <c r="E16" s="59">
        <f>SUM(E15:E15)</f>
        <v>0</v>
      </c>
      <c r="F16" s="59">
        <f>SUM(F15:F15)</f>
        <v>150</v>
      </c>
      <c r="G16" s="60" t="s">
        <v>846</v>
      </c>
      <c r="H16" s="61">
        <f>SUM(C16:E16)</f>
        <v>150</v>
      </c>
    </row>
    <row r="17" spans="1:8" s="61" customFormat="1" ht="15.75">
      <c r="A17" s="58" t="s">
        <v>64</v>
      </c>
      <c r="B17" s="59">
        <f>B16+B14</f>
        <v>3366</v>
      </c>
      <c r="C17" s="59">
        <f>C16+C14</f>
        <v>0</v>
      </c>
      <c r="D17" s="59">
        <f>D16+D14</f>
        <v>3366</v>
      </c>
      <c r="E17" s="59">
        <f>E16+E14</f>
        <v>0</v>
      </c>
      <c r="F17" s="59">
        <f>F16+F14</f>
        <v>3366</v>
      </c>
      <c r="G17" s="58"/>
      <c r="H17" s="61">
        <f>SUM(C17:E17)</f>
        <v>3366</v>
      </c>
    </row>
    <row r="18" ht="15">
      <c r="A18" s="37"/>
    </row>
  </sheetData>
  <sheetProtection/>
  <mergeCells count="3">
    <mergeCell ref="B2:G2"/>
    <mergeCell ref="A4:G4"/>
    <mergeCell ref="E7:G7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74"/>
  <sheetViews>
    <sheetView view="pageBreakPreview" zoomScale="75" zoomScaleSheetLayoutView="75" zoomScalePageLayoutView="0" workbookViewId="0" topLeftCell="A1">
      <pane xSplit="12" ySplit="7" topLeftCell="M104" activePane="bottomRight" state="frozen"/>
      <selection pane="topLeft" activeCell="A1" sqref="A1"/>
      <selection pane="topRight" activeCell="N1" sqref="N1"/>
      <selection pane="bottomLeft" activeCell="A8" sqref="A8"/>
      <selection pane="bottomRight" activeCell="M1" sqref="M1:R1"/>
    </sheetView>
  </sheetViews>
  <sheetFormatPr defaultColWidth="9.140625" defaultRowHeight="12.75"/>
  <cols>
    <col min="1" max="1" width="3.00390625" style="38" customWidth="1"/>
    <col min="2" max="2" width="2.7109375" style="38" customWidth="1"/>
    <col min="3" max="4" width="2.57421875" style="38" customWidth="1"/>
    <col min="5" max="5" width="4.57421875" style="38" customWidth="1"/>
    <col min="6" max="6" width="5.57421875" style="38" customWidth="1"/>
    <col min="7" max="7" width="3.28125" style="38" customWidth="1"/>
    <col min="8" max="8" width="2.57421875" style="38" customWidth="1"/>
    <col min="9" max="9" width="3.00390625" style="38" customWidth="1"/>
    <col min="10" max="10" width="3.28125" style="38" customWidth="1"/>
    <col min="11" max="11" width="4.00390625" style="38" customWidth="1"/>
    <col min="12" max="12" width="81.28125" style="38" customWidth="1"/>
    <col min="13" max="13" width="13.00390625" style="38" customWidth="1"/>
    <col min="14" max="14" width="12.00390625" style="38" customWidth="1"/>
    <col min="15" max="15" width="12.8515625" style="38" customWidth="1"/>
    <col min="16" max="16" width="13.00390625" style="38" customWidth="1"/>
    <col min="17" max="17" width="11.7109375" style="38" customWidth="1"/>
    <col min="18" max="18" width="9.140625" style="174" customWidth="1"/>
    <col min="19" max="19" width="17.140625" style="39" customWidth="1"/>
    <col min="20" max="20" width="9.28125" style="38" bestFit="1" customWidth="1"/>
    <col min="21" max="16384" width="9.140625" style="38" customWidth="1"/>
  </cols>
  <sheetData>
    <row r="1" spans="1:18" ht="15">
      <c r="A1" s="37"/>
      <c r="M1" s="334" t="s">
        <v>898</v>
      </c>
      <c r="N1" s="334"/>
      <c r="O1" s="334"/>
      <c r="P1" s="334"/>
      <c r="Q1" s="334"/>
      <c r="R1" s="334"/>
    </row>
    <row r="2" spans="1:18" ht="15">
      <c r="A2" s="37"/>
      <c r="R2" s="40"/>
    </row>
    <row r="3" spans="1:18" ht="15.75" customHeight="1">
      <c r="A3" s="335" t="s">
        <v>670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</row>
    <row r="4" spans="1:18" ht="15">
      <c r="A4" s="37"/>
      <c r="R4" s="40"/>
    </row>
    <row r="5" spans="1:18" ht="15.75">
      <c r="A5" s="37"/>
      <c r="P5" s="336" t="s">
        <v>723</v>
      </c>
      <c r="Q5" s="336"/>
      <c r="R5" s="336"/>
    </row>
    <row r="6" spans="1:19" s="57" customFormat="1" ht="95.25">
      <c r="A6" s="175" t="s">
        <v>724</v>
      </c>
      <c r="B6" s="175" t="s">
        <v>725</v>
      </c>
      <c r="C6" s="175" t="s">
        <v>726</v>
      </c>
      <c r="D6" s="175" t="s">
        <v>727</v>
      </c>
      <c r="E6" s="175" t="s">
        <v>728</v>
      </c>
      <c r="F6" s="175" t="s">
        <v>729</v>
      </c>
      <c r="G6" s="175" t="s">
        <v>730</v>
      </c>
      <c r="H6" s="175" t="s">
        <v>731</v>
      </c>
      <c r="I6" s="175" t="s">
        <v>732</v>
      </c>
      <c r="J6" s="175" t="s">
        <v>733</v>
      </c>
      <c r="K6" s="175" t="s">
        <v>734</v>
      </c>
      <c r="L6" s="176" t="s">
        <v>735</v>
      </c>
      <c r="M6" s="176" t="s">
        <v>660</v>
      </c>
      <c r="N6" s="176" t="s">
        <v>736</v>
      </c>
      <c r="O6" s="176" t="s">
        <v>737</v>
      </c>
      <c r="P6" s="176" t="s">
        <v>738</v>
      </c>
      <c r="Q6" s="176" t="s">
        <v>661</v>
      </c>
      <c r="R6" s="176" t="s">
        <v>739</v>
      </c>
      <c r="S6" s="173"/>
    </row>
    <row r="7" spans="1:19" s="57" customFormat="1" ht="15">
      <c r="A7" s="56" t="s">
        <v>740</v>
      </c>
      <c r="B7" s="56" t="s">
        <v>741</v>
      </c>
      <c r="C7" s="56" t="s">
        <v>742</v>
      </c>
      <c r="D7" s="56" t="s">
        <v>743</v>
      </c>
      <c r="E7" s="56" t="s">
        <v>744</v>
      </c>
      <c r="F7" s="56" t="s">
        <v>745</v>
      </c>
      <c r="G7" s="56" t="s">
        <v>746</v>
      </c>
      <c r="H7" s="56" t="s">
        <v>747</v>
      </c>
      <c r="I7" s="56" t="s">
        <v>748</v>
      </c>
      <c r="J7" s="56" t="s">
        <v>749</v>
      </c>
      <c r="K7" s="56" t="s">
        <v>750</v>
      </c>
      <c r="L7" s="56" t="s">
        <v>751</v>
      </c>
      <c r="M7" s="56" t="s">
        <v>752</v>
      </c>
      <c r="N7" s="56" t="s">
        <v>753</v>
      </c>
      <c r="O7" s="56" t="s">
        <v>754</v>
      </c>
      <c r="P7" s="56" t="s">
        <v>755</v>
      </c>
      <c r="Q7" s="56" t="s">
        <v>756</v>
      </c>
      <c r="R7" s="56" t="s">
        <v>757</v>
      </c>
      <c r="S7" s="173"/>
    </row>
    <row r="8" spans="1:18" ht="15">
      <c r="A8" s="37" t="s">
        <v>758</v>
      </c>
      <c r="G8" s="38" t="s">
        <v>759</v>
      </c>
      <c r="R8" s="40"/>
    </row>
    <row r="9" spans="1:18" ht="15">
      <c r="A9" s="37"/>
      <c r="D9" s="38" t="s">
        <v>758</v>
      </c>
      <c r="J9" s="38" t="s">
        <v>81</v>
      </c>
      <c r="R9" s="40"/>
    </row>
    <row r="10" spans="1:20" ht="15">
      <c r="A10" s="37"/>
      <c r="E10" s="38" t="s">
        <v>765</v>
      </c>
      <c r="K10" s="38" t="s">
        <v>82</v>
      </c>
      <c r="M10" s="39">
        <v>224068</v>
      </c>
      <c r="N10" s="39">
        <v>0</v>
      </c>
      <c r="O10" s="39">
        <v>115958</v>
      </c>
      <c r="P10" s="39">
        <v>108110</v>
      </c>
      <c r="Q10" s="39">
        <f>SUM(N10:P10)</f>
        <v>224068</v>
      </c>
      <c r="R10" s="40" t="s">
        <v>83</v>
      </c>
      <c r="S10" s="39">
        <f aca="true" t="shared" si="0" ref="S10:S45">SUM(N10:P10)</f>
        <v>224068</v>
      </c>
      <c r="T10" s="38" t="e">
        <f>#REF!+#REF!</f>
        <v>#REF!</v>
      </c>
    </row>
    <row r="11" spans="1:20" ht="15">
      <c r="A11" s="37"/>
      <c r="E11" s="38" t="s">
        <v>780</v>
      </c>
      <c r="K11" s="38" t="s">
        <v>84</v>
      </c>
      <c r="M11" s="39">
        <v>43427</v>
      </c>
      <c r="N11" s="39">
        <v>0</v>
      </c>
      <c r="O11" s="39">
        <v>16995</v>
      </c>
      <c r="P11" s="39">
        <v>26432</v>
      </c>
      <c r="Q11" s="39">
        <f>SUM(N11:P11)</f>
        <v>43427</v>
      </c>
      <c r="R11" s="40" t="s">
        <v>85</v>
      </c>
      <c r="S11" s="39">
        <f t="shared" si="0"/>
        <v>43427</v>
      </c>
      <c r="T11" s="38" t="e">
        <f>#REF!+#REF!</f>
        <v>#REF!</v>
      </c>
    </row>
    <row r="12" spans="1:20" ht="15">
      <c r="A12" s="37"/>
      <c r="E12" s="38" t="s">
        <v>793</v>
      </c>
      <c r="K12" s="38" t="s">
        <v>86</v>
      </c>
      <c r="M12" s="39"/>
      <c r="N12" s="39"/>
      <c r="O12" s="39"/>
      <c r="P12" s="39"/>
      <c r="Q12" s="39"/>
      <c r="R12" s="40" t="s">
        <v>87</v>
      </c>
      <c r="S12" s="39">
        <f t="shared" si="0"/>
        <v>0</v>
      </c>
      <c r="T12" s="38" t="e">
        <f>#REF!+#REF!</f>
        <v>#REF!</v>
      </c>
    </row>
    <row r="13" spans="1:20" ht="15">
      <c r="A13" s="37"/>
      <c r="F13" s="38" t="s">
        <v>796</v>
      </c>
      <c r="L13" s="38" t="s">
        <v>88</v>
      </c>
      <c r="M13" s="39">
        <v>5000</v>
      </c>
      <c r="N13" s="39">
        <v>0</v>
      </c>
      <c r="O13" s="39">
        <v>5000</v>
      </c>
      <c r="P13" s="39">
        <v>0</v>
      </c>
      <c r="Q13" s="39">
        <f>SUM(N13:P13)</f>
        <v>5000</v>
      </c>
      <c r="R13" s="40" t="s">
        <v>89</v>
      </c>
      <c r="S13" s="39">
        <f t="shared" si="0"/>
        <v>5000</v>
      </c>
      <c r="T13" s="38" t="e">
        <f>#REF!+#REF!</f>
        <v>#REF!</v>
      </c>
    </row>
    <row r="14" spans="1:20" ht="15">
      <c r="A14" s="37"/>
      <c r="F14" s="38" t="s">
        <v>90</v>
      </c>
      <c r="L14" s="38" t="s">
        <v>91</v>
      </c>
      <c r="M14" s="39">
        <v>595337</v>
      </c>
      <c r="N14" s="39">
        <v>0</v>
      </c>
      <c r="O14" s="39">
        <v>272837</v>
      </c>
      <c r="P14" s="39">
        <v>322500</v>
      </c>
      <c r="Q14" s="39">
        <f>SUM(N14:P14)</f>
        <v>595337</v>
      </c>
      <c r="R14" s="40" t="s">
        <v>87</v>
      </c>
      <c r="S14" s="39">
        <f t="shared" si="0"/>
        <v>595337</v>
      </c>
      <c r="T14" s="38" t="e">
        <f>#REF!+#REF!</f>
        <v>#REF!</v>
      </c>
    </row>
    <row r="15" spans="1:20" ht="15">
      <c r="A15" s="76"/>
      <c r="B15" s="76"/>
      <c r="C15" s="76"/>
      <c r="D15" s="76"/>
      <c r="E15" s="76" t="s">
        <v>793</v>
      </c>
      <c r="F15" s="76"/>
      <c r="G15" s="76"/>
      <c r="H15" s="76"/>
      <c r="I15" s="76"/>
      <c r="J15" s="76"/>
      <c r="K15" s="76" t="s">
        <v>92</v>
      </c>
      <c r="L15" s="76"/>
      <c r="M15" s="77">
        <f>SUM(M13:M14)</f>
        <v>600337</v>
      </c>
      <c r="N15" s="77">
        <f>SUM(N13:N14)</f>
        <v>0</v>
      </c>
      <c r="O15" s="77">
        <f>SUM(O13:O14)</f>
        <v>277837</v>
      </c>
      <c r="P15" s="77">
        <f>SUM(P13:P14)</f>
        <v>322500</v>
      </c>
      <c r="Q15" s="77">
        <f>SUM(Q13:Q14)</f>
        <v>600337</v>
      </c>
      <c r="R15" s="78" t="s">
        <v>87</v>
      </c>
      <c r="S15" s="39">
        <f t="shared" si="0"/>
        <v>600337</v>
      </c>
      <c r="T15" s="38" t="e">
        <f>#REF!+#REF!</f>
        <v>#REF!</v>
      </c>
    </row>
    <row r="16" spans="1:20" ht="15">
      <c r="A16" s="76"/>
      <c r="B16" s="76"/>
      <c r="C16" s="76"/>
      <c r="D16" s="76"/>
      <c r="E16" s="76" t="s">
        <v>93</v>
      </c>
      <c r="F16" s="76"/>
      <c r="G16" s="76"/>
      <c r="H16" s="76"/>
      <c r="I16" s="76"/>
      <c r="J16" s="76"/>
      <c r="K16" s="76" t="s">
        <v>94</v>
      </c>
      <c r="L16" s="76"/>
      <c r="M16" s="77">
        <v>28736</v>
      </c>
      <c r="N16" s="77">
        <v>0</v>
      </c>
      <c r="O16" s="77">
        <v>28736</v>
      </c>
      <c r="P16" s="77">
        <v>0</v>
      </c>
      <c r="Q16" s="77">
        <f>SUM(N16:P16)</f>
        <v>28736</v>
      </c>
      <c r="R16" s="78" t="s">
        <v>95</v>
      </c>
      <c r="S16" s="39">
        <f t="shared" si="0"/>
        <v>28736</v>
      </c>
      <c r="T16" s="38" t="e">
        <f>#REF!+#REF!</f>
        <v>#REF!</v>
      </c>
    </row>
    <row r="17" spans="1:20" ht="15">
      <c r="A17" s="37"/>
      <c r="E17" s="38" t="s">
        <v>96</v>
      </c>
      <c r="K17" s="38" t="s">
        <v>128</v>
      </c>
      <c r="M17" s="39"/>
      <c r="N17" s="39"/>
      <c r="O17" s="39"/>
      <c r="P17" s="39"/>
      <c r="Q17" s="39"/>
      <c r="R17" s="40" t="s">
        <v>129</v>
      </c>
      <c r="S17" s="39">
        <f t="shared" si="0"/>
        <v>0</v>
      </c>
      <c r="T17" s="38" t="e">
        <f>#REF!+#REF!</f>
        <v>#REF!</v>
      </c>
    </row>
    <row r="18" spans="1:18" ht="15">
      <c r="A18" s="37"/>
      <c r="F18" s="38" t="s">
        <v>130</v>
      </c>
      <c r="L18" s="38" t="s">
        <v>131</v>
      </c>
      <c r="M18" s="39">
        <v>0</v>
      </c>
      <c r="N18" s="39">
        <v>0</v>
      </c>
      <c r="O18" s="39">
        <v>0</v>
      </c>
      <c r="P18" s="39">
        <v>0</v>
      </c>
      <c r="Q18" s="39">
        <f aca="true" t="shared" si="1" ref="Q18:Q23">SUM(N18:P18)</f>
        <v>0</v>
      </c>
      <c r="R18" s="40" t="s">
        <v>132</v>
      </c>
    </row>
    <row r="19" spans="1:19" ht="15">
      <c r="A19" s="37"/>
      <c r="F19" s="38" t="s">
        <v>133</v>
      </c>
      <c r="L19" s="38" t="s">
        <v>134</v>
      </c>
      <c r="M19" s="39">
        <v>0</v>
      </c>
      <c r="N19" s="39">
        <v>0</v>
      </c>
      <c r="O19" s="39">
        <v>0</v>
      </c>
      <c r="P19" s="39">
        <v>0</v>
      </c>
      <c r="Q19" s="39">
        <f t="shared" si="1"/>
        <v>0</v>
      </c>
      <c r="R19" s="40" t="s">
        <v>135</v>
      </c>
      <c r="S19" s="39">
        <f t="shared" si="0"/>
        <v>0</v>
      </c>
    </row>
    <row r="20" spans="1:20" ht="15">
      <c r="A20" s="37"/>
      <c r="F20" s="38" t="s">
        <v>136</v>
      </c>
      <c r="L20" s="38" t="s">
        <v>137</v>
      </c>
      <c r="M20" s="39">
        <v>227864</v>
      </c>
      <c r="N20" s="39">
        <v>0</v>
      </c>
      <c r="O20" s="39">
        <v>227864</v>
      </c>
      <c r="P20" s="39">
        <v>0</v>
      </c>
      <c r="Q20" s="39">
        <f t="shared" si="1"/>
        <v>227864</v>
      </c>
      <c r="R20" s="40" t="s">
        <v>138</v>
      </c>
      <c r="S20" s="39">
        <f t="shared" si="0"/>
        <v>227864</v>
      </c>
      <c r="T20" s="38" t="e">
        <f>#REF!+#REF!</f>
        <v>#REF!</v>
      </c>
    </row>
    <row r="21" spans="1:20" ht="15">
      <c r="A21" s="37"/>
      <c r="F21" s="38" t="s">
        <v>139</v>
      </c>
      <c r="L21" s="38" t="s">
        <v>140</v>
      </c>
      <c r="M21" s="39">
        <v>0</v>
      </c>
      <c r="N21" s="39">
        <v>0</v>
      </c>
      <c r="O21" s="39">
        <v>0</v>
      </c>
      <c r="P21" s="39">
        <v>0</v>
      </c>
      <c r="Q21" s="39">
        <f t="shared" si="1"/>
        <v>0</v>
      </c>
      <c r="R21" s="40" t="s">
        <v>141</v>
      </c>
      <c r="S21" s="39">
        <f t="shared" si="0"/>
        <v>0</v>
      </c>
      <c r="T21" s="38" t="e">
        <f>#REF!+#REF!</f>
        <v>#REF!</v>
      </c>
    </row>
    <row r="22" spans="1:20" ht="15">
      <c r="A22" s="37"/>
      <c r="F22" s="38" t="s">
        <v>142</v>
      </c>
      <c r="L22" s="38" t="s">
        <v>143</v>
      </c>
      <c r="M22" s="39">
        <v>328340</v>
      </c>
      <c r="N22" s="39">
        <v>0</v>
      </c>
      <c r="O22" s="39">
        <v>126100</v>
      </c>
      <c r="P22" s="39">
        <v>202240</v>
      </c>
      <c r="Q22" s="39">
        <f t="shared" si="1"/>
        <v>328340</v>
      </c>
      <c r="R22" s="40" t="s">
        <v>144</v>
      </c>
      <c r="S22" s="39">
        <f t="shared" si="0"/>
        <v>328340</v>
      </c>
      <c r="T22" s="38" t="e">
        <f>#REF!+#REF!</f>
        <v>#REF!</v>
      </c>
    </row>
    <row r="23" spans="1:20" ht="15">
      <c r="A23" s="37"/>
      <c r="F23" s="38" t="s">
        <v>145</v>
      </c>
      <c r="L23" s="38" t="s">
        <v>146</v>
      </c>
      <c r="M23" s="39">
        <v>96296</v>
      </c>
      <c r="N23" s="39">
        <v>0</v>
      </c>
      <c r="O23" s="39">
        <v>96296</v>
      </c>
      <c r="P23" s="39">
        <v>0</v>
      </c>
      <c r="Q23" s="39">
        <f t="shared" si="1"/>
        <v>96296</v>
      </c>
      <c r="R23" s="40" t="s">
        <v>147</v>
      </c>
      <c r="S23" s="39">
        <f t="shared" si="0"/>
        <v>96296</v>
      </c>
      <c r="T23" s="38" t="e">
        <f>#REF!+#REF!</f>
        <v>#REF!</v>
      </c>
    </row>
    <row r="24" spans="1:19" ht="15">
      <c r="A24" s="76"/>
      <c r="B24" s="76"/>
      <c r="C24" s="76"/>
      <c r="D24" s="76"/>
      <c r="E24" s="76" t="s">
        <v>96</v>
      </c>
      <c r="F24" s="76"/>
      <c r="G24" s="76"/>
      <c r="H24" s="76"/>
      <c r="I24" s="76"/>
      <c r="J24" s="76"/>
      <c r="K24" s="76" t="s">
        <v>148</v>
      </c>
      <c r="L24" s="76"/>
      <c r="M24" s="77">
        <f>SUM(M18:M23)</f>
        <v>652500</v>
      </c>
      <c r="N24" s="77">
        <f>SUM(N18:N23)</f>
        <v>0</v>
      </c>
      <c r="O24" s="77">
        <f>SUM(O18:O23)</f>
        <v>450260</v>
      </c>
      <c r="P24" s="77">
        <f>SUM(P18:P23)</f>
        <v>202240</v>
      </c>
      <c r="Q24" s="77">
        <f>SUM(Q18:Q23)</f>
        <v>652500</v>
      </c>
      <c r="R24" s="78" t="s">
        <v>129</v>
      </c>
      <c r="S24" s="39">
        <f t="shared" si="0"/>
        <v>652500</v>
      </c>
    </row>
    <row r="25" spans="1:19" s="61" customFormat="1" ht="15.75">
      <c r="A25" s="58" t="s">
        <v>758</v>
      </c>
      <c r="B25" s="58"/>
      <c r="C25" s="58"/>
      <c r="D25" s="58"/>
      <c r="E25" s="58"/>
      <c r="F25" s="58"/>
      <c r="G25" s="58"/>
      <c r="H25" s="58" t="s">
        <v>149</v>
      </c>
      <c r="I25" s="58"/>
      <c r="J25" s="58"/>
      <c r="K25" s="58"/>
      <c r="L25" s="58"/>
      <c r="M25" s="59">
        <f>M10+M11+M15+M16+M24</f>
        <v>1549068</v>
      </c>
      <c r="N25" s="59">
        <f>N10+N11+N15+N16+N24</f>
        <v>0</v>
      </c>
      <c r="O25" s="59">
        <f>O10+O11+O15+O16+O24</f>
        <v>889786</v>
      </c>
      <c r="P25" s="59">
        <f>P10+P11+P15+P16+P24</f>
        <v>659282</v>
      </c>
      <c r="Q25" s="59">
        <f>Q10+Q11+Q15+Q16+Q24</f>
        <v>1549068</v>
      </c>
      <c r="R25" s="60"/>
      <c r="S25" s="85">
        <f t="shared" si="0"/>
        <v>1549068</v>
      </c>
    </row>
    <row r="26" spans="1:19" ht="15">
      <c r="A26" s="37" t="s">
        <v>798</v>
      </c>
      <c r="G26" s="38" t="s">
        <v>22</v>
      </c>
      <c r="M26" s="39"/>
      <c r="N26" s="39"/>
      <c r="O26" s="39"/>
      <c r="P26" s="39"/>
      <c r="Q26" s="39"/>
      <c r="R26" s="40"/>
      <c r="S26" s="39">
        <f t="shared" si="0"/>
        <v>0</v>
      </c>
    </row>
    <row r="27" spans="1:19" ht="15">
      <c r="A27" s="37"/>
      <c r="D27" s="38" t="s">
        <v>758</v>
      </c>
      <c r="J27" s="38" t="s">
        <v>81</v>
      </c>
      <c r="M27" s="39"/>
      <c r="N27" s="39"/>
      <c r="O27" s="39"/>
      <c r="P27" s="39"/>
      <c r="Q27" s="39"/>
      <c r="R27" s="40"/>
      <c r="S27" s="39">
        <f t="shared" si="0"/>
        <v>0</v>
      </c>
    </row>
    <row r="28" spans="1:19" ht="15">
      <c r="A28" s="37"/>
      <c r="E28" s="38" t="s">
        <v>765</v>
      </c>
      <c r="K28" s="38" t="s">
        <v>82</v>
      </c>
      <c r="M28" s="39">
        <v>342158</v>
      </c>
      <c r="N28" s="39">
        <v>71550</v>
      </c>
      <c r="O28" s="39">
        <v>247794</v>
      </c>
      <c r="P28" s="39">
        <v>22814</v>
      </c>
      <c r="Q28" s="39">
        <f>SUM(N28:P28)</f>
        <v>342158</v>
      </c>
      <c r="R28" s="40" t="s">
        <v>83</v>
      </c>
      <c r="S28" s="39">
        <f t="shared" si="0"/>
        <v>342158</v>
      </c>
    </row>
    <row r="29" spans="1:19" ht="15">
      <c r="A29" s="37"/>
      <c r="E29" s="38" t="s">
        <v>780</v>
      </c>
      <c r="K29" s="38" t="s">
        <v>84</v>
      </c>
      <c r="M29" s="39">
        <v>79010</v>
      </c>
      <c r="N29" s="39">
        <v>14802</v>
      </c>
      <c r="O29" s="39">
        <v>59694</v>
      </c>
      <c r="P29" s="39">
        <v>4514</v>
      </c>
      <c r="Q29" s="39">
        <f>SUM(N29:P29)</f>
        <v>79010</v>
      </c>
      <c r="R29" s="40" t="s">
        <v>85</v>
      </c>
      <c r="S29" s="39">
        <f t="shared" si="0"/>
        <v>79010</v>
      </c>
    </row>
    <row r="30" spans="1:19" ht="15">
      <c r="A30" s="37"/>
      <c r="E30" s="38" t="s">
        <v>793</v>
      </c>
      <c r="K30" s="38" t="s">
        <v>86</v>
      </c>
      <c r="M30" s="39"/>
      <c r="N30" s="39"/>
      <c r="O30" s="39"/>
      <c r="P30" s="39"/>
      <c r="Q30" s="39"/>
      <c r="R30" s="40" t="s">
        <v>87</v>
      </c>
      <c r="S30" s="39">
        <f t="shared" si="0"/>
        <v>0</v>
      </c>
    </row>
    <row r="31" spans="1:19" ht="15">
      <c r="A31" s="37"/>
      <c r="F31" s="38" t="s">
        <v>90</v>
      </c>
      <c r="L31" s="38" t="s">
        <v>91</v>
      </c>
      <c r="M31" s="39">
        <v>139414</v>
      </c>
      <c r="N31" s="39">
        <v>0</v>
      </c>
      <c r="O31" s="39">
        <v>73042</v>
      </c>
      <c r="P31" s="39">
        <v>66372</v>
      </c>
      <c r="Q31" s="39">
        <f>SUM(N31:P31)</f>
        <v>139414</v>
      </c>
      <c r="R31" s="40" t="s">
        <v>87</v>
      </c>
      <c r="S31" s="39">
        <f t="shared" si="0"/>
        <v>139414</v>
      </c>
    </row>
    <row r="32" spans="1:19" ht="15">
      <c r="A32" s="76"/>
      <c r="B32" s="76"/>
      <c r="C32" s="76"/>
      <c r="D32" s="76"/>
      <c r="E32" s="76" t="s">
        <v>793</v>
      </c>
      <c r="F32" s="76"/>
      <c r="G32" s="76"/>
      <c r="H32" s="76"/>
      <c r="I32" s="76"/>
      <c r="J32" s="76"/>
      <c r="K32" s="76" t="s">
        <v>92</v>
      </c>
      <c r="L32" s="76"/>
      <c r="M32" s="77">
        <f>SUM(M31)</f>
        <v>139414</v>
      </c>
      <c r="N32" s="77">
        <f>SUM(N31)</f>
        <v>0</v>
      </c>
      <c r="O32" s="77">
        <f>SUM(O31)</f>
        <v>73042</v>
      </c>
      <c r="P32" s="77">
        <f>SUM(P31)</f>
        <v>66372</v>
      </c>
      <c r="Q32" s="77">
        <f>SUM(Q31)</f>
        <v>139414</v>
      </c>
      <c r="R32" s="78" t="s">
        <v>87</v>
      </c>
      <c r="S32" s="39">
        <f t="shared" si="0"/>
        <v>139414</v>
      </c>
    </row>
    <row r="33" spans="1:19" ht="15">
      <c r="A33" s="76"/>
      <c r="B33" s="76"/>
      <c r="C33" s="76"/>
      <c r="D33" s="76"/>
      <c r="E33" s="76" t="s">
        <v>93</v>
      </c>
      <c r="F33" s="76"/>
      <c r="G33" s="76"/>
      <c r="H33" s="76"/>
      <c r="I33" s="76"/>
      <c r="J33" s="76"/>
      <c r="K33" s="76" t="s">
        <v>94</v>
      </c>
      <c r="L33" s="76"/>
      <c r="M33" s="77">
        <v>0</v>
      </c>
      <c r="N33" s="77">
        <v>0</v>
      </c>
      <c r="O33" s="77">
        <v>0</v>
      </c>
      <c r="P33" s="77">
        <v>0</v>
      </c>
      <c r="Q33" s="77">
        <f>SUM(N33:P33)</f>
        <v>0</v>
      </c>
      <c r="R33" s="78" t="s">
        <v>95</v>
      </c>
      <c r="S33" s="39">
        <f t="shared" si="0"/>
        <v>0</v>
      </c>
    </row>
    <row r="34" spans="1:19" ht="15">
      <c r="A34" s="37"/>
      <c r="E34" s="38" t="s">
        <v>96</v>
      </c>
      <c r="K34" s="38" t="s">
        <v>128</v>
      </c>
      <c r="M34" s="39"/>
      <c r="N34" s="39"/>
      <c r="O34" s="39"/>
      <c r="P34" s="39"/>
      <c r="Q34" s="39"/>
      <c r="R34" s="40" t="s">
        <v>129</v>
      </c>
      <c r="S34" s="39">
        <f>SUM(N34:P34)</f>
        <v>0</v>
      </c>
    </row>
    <row r="35" spans="1:19" ht="15">
      <c r="A35" s="37"/>
      <c r="F35" s="38" t="s">
        <v>136</v>
      </c>
      <c r="L35" s="38" t="s">
        <v>137</v>
      </c>
      <c r="M35" s="39">
        <v>0</v>
      </c>
      <c r="N35" s="39">
        <v>0</v>
      </c>
      <c r="O35" s="39">
        <v>0</v>
      </c>
      <c r="P35" s="39">
        <v>0</v>
      </c>
      <c r="Q35" s="39">
        <f>SUM(N35:P35)</f>
        <v>0</v>
      </c>
      <c r="R35" s="40" t="s">
        <v>138</v>
      </c>
      <c r="S35" s="39">
        <f>SUM(N35:P35)</f>
        <v>0</v>
      </c>
    </row>
    <row r="36" spans="1:19" ht="15">
      <c r="A36" s="76"/>
      <c r="B36" s="76"/>
      <c r="C36" s="76"/>
      <c r="D36" s="76"/>
      <c r="E36" s="76" t="s">
        <v>96</v>
      </c>
      <c r="F36" s="76"/>
      <c r="G36" s="76"/>
      <c r="H36" s="76"/>
      <c r="I36" s="76"/>
      <c r="J36" s="76"/>
      <c r="K36" s="76" t="s">
        <v>148</v>
      </c>
      <c r="L36" s="76"/>
      <c r="M36" s="77">
        <f>SUM(M35)</f>
        <v>0</v>
      </c>
      <c r="N36" s="77">
        <f>SUM(N35)</f>
        <v>0</v>
      </c>
      <c r="O36" s="77">
        <f>SUM(O35)</f>
        <v>0</v>
      </c>
      <c r="P36" s="77">
        <f>SUM(P35)</f>
        <v>0</v>
      </c>
      <c r="Q36" s="77">
        <f>SUM(Q35)</f>
        <v>0</v>
      </c>
      <c r="R36" s="78" t="s">
        <v>129</v>
      </c>
      <c r="S36" s="39">
        <f>SUM(N36:P36)</f>
        <v>0</v>
      </c>
    </row>
    <row r="37" spans="1:19" s="61" customFormat="1" ht="15.75">
      <c r="A37" s="58" t="s">
        <v>798</v>
      </c>
      <c r="B37" s="58"/>
      <c r="C37" s="58"/>
      <c r="D37" s="58"/>
      <c r="E37" s="58"/>
      <c r="F37" s="58"/>
      <c r="G37" s="58"/>
      <c r="H37" s="58" t="s">
        <v>883</v>
      </c>
      <c r="I37" s="58"/>
      <c r="J37" s="58"/>
      <c r="K37" s="58"/>
      <c r="L37" s="58"/>
      <c r="M37" s="59">
        <f>SUM(M28,M29,M32,M33)</f>
        <v>560582</v>
      </c>
      <c r="N37" s="59">
        <f>SUM(N28,N29,N32,N33,N36)</f>
        <v>86352</v>
      </c>
      <c r="O37" s="59">
        <f>SUM(O28,O29,O32,O33,O36)</f>
        <v>380530</v>
      </c>
      <c r="P37" s="59">
        <f>SUM(P28,P29,P32,P33,P36)</f>
        <v>93700</v>
      </c>
      <c r="Q37" s="59">
        <f>SUM(Q28,Q29,Q32,Q33,Q36)</f>
        <v>560582</v>
      </c>
      <c r="R37" s="60"/>
      <c r="S37" s="85">
        <f t="shared" si="0"/>
        <v>560582</v>
      </c>
    </row>
    <row r="38" spans="1:19" ht="15">
      <c r="A38" s="37" t="s">
        <v>801</v>
      </c>
      <c r="G38" s="38" t="s">
        <v>884</v>
      </c>
      <c r="M38" s="39"/>
      <c r="N38" s="39"/>
      <c r="O38" s="39"/>
      <c r="P38" s="39"/>
      <c r="Q38" s="39"/>
      <c r="R38" s="40"/>
      <c r="S38" s="39">
        <f t="shared" si="0"/>
        <v>0</v>
      </c>
    </row>
    <row r="39" spans="1:19" ht="15">
      <c r="A39" s="37"/>
      <c r="D39" s="38" t="s">
        <v>758</v>
      </c>
      <c r="J39" s="38" t="s">
        <v>81</v>
      </c>
      <c r="M39" s="39"/>
      <c r="N39" s="39"/>
      <c r="O39" s="39"/>
      <c r="P39" s="39"/>
      <c r="Q39" s="39"/>
      <c r="R39" s="40"/>
      <c r="S39" s="39">
        <f t="shared" si="0"/>
        <v>0</v>
      </c>
    </row>
    <row r="40" spans="1:19" ht="15">
      <c r="A40" s="37"/>
      <c r="E40" s="38" t="s">
        <v>765</v>
      </c>
      <c r="K40" s="38" t="s">
        <v>82</v>
      </c>
      <c r="M40" s="39">
        <v>129188</v>
      </c>
      <c r="N40" s="39">
        <v>0</v>
      </c>
      <c r="O40" s="39">
        <v>129188</v>
      </c>
      <c r="P40" s="39">
        <v>0</v>
      </c>
      <c r="Q40" s="39">
        <f>SUM(N40:P40)</f>
        <v>129188</v>
      </c>
      <c r="R40" s="40" t="s">
        <v>83</v>
      </c>
      <c r="S40" s="39">
        <f t="shared" si="0"/>
        <v>129188</v>
      </c>
    </row>
    <row r="41" spans="1:19" ht="15">
      <c r="A41" s="37"/>
      <c r="E41" s="38" t="s">
        <v>780</v>
      </c>
      <c r="K41" s="38" t="s">
        <v>84</v>
      </c>
      <c r="M41" s="39">
        <v>27302</v>
      </c>
      <c r="N41" s="39">
        <v>0</v>
      </c>
      <c r="O41" s="39">
        <v>27302</v>
      </c>
      <c r="P41" s="39">
        <v>0</v>
      </c>
      <c r="Q41" s="39">
        <f>SUM(N41:P41)</f>
        <v>27302</v>
      </c>
      <c r="R41" s="40" t="s">
        <v>85</v>
      </c>
      <c r="S41" s="39">
        <f t="shared" si="0"/>
        <v>27302</v>
      </c>
    </row>
    <row r="42" spans="1:19" ht="15">
      <c r="A42" s="76"/>
      <c r="B42" s="76"/>
      <c r="C42" s="76"/>
      <c r="D42" s="76"/>
      <c r="E42" s="76" t="s">
        <v>793</v>
      </c>
      <c r="F42" s="76"/>
      <c r="G42" s="76"/>
      <c r="H42" s="76"/>
      <c r="I42" s="76"/>
      <c r="J42" s="76"/>
      <c r="K42" s="76" t="s">
        <v>86</v>
      </c>
      <c r="L42" s="76"/>
      <c r="M42" s="77"/>
      <c r="N42" s="77"/>
      <c r="O42" s="77"/>
      <c r="P42" s="77"/>
      <c r="Q42" s="77"/>
      <c r="R42" s="78" t="s">
        <v>87</v>
      </c>
      <c r="S42" s="39">
        <f t="shared" si="0"/>
        <v>0</v>
      </c>
    </row>
    <row r="43" spans="1:19" ht="15">
      <c r="A43" s="37"/>
      <c r="F43" s="38" t="s">
        <v>90</v>
      </c>
      <c r="L43" s="38" t="s">
        <v>91</v>
      </c>
      <c r="M43" s="39">
        <v>21922</v>
      </c>
      <c r="N43" s="39">
        <v>0</v>
      </c>
      <c r="O43" s="39">
        <v>21922</v>
      </c>
      <c r="P43" s="39">
        <v>0</v>
      </c>
      <c r="Q43" s="39">
        <f>SUM(N43:P43)</f>
        <v>21922</v>
      </c>
      <c r="R43" s="40" t="s">
        <v>87</v>
      </c>
      <c r="S43" s="39">
        <f t="shared" si="0"/>
        <v>21922</v>
      </c>
    </row>
    <row r="44" spans="1:19" ht="15">
      <c r="A44" s="37"/>
      <c r="E44" s="38" t="s">
        <v>793</v>
      </c>
      <c r="K44" s="38" t="s">
        <v>92</v>
      </c>
      <c r="M44" s="39">
        <f>SUM(M43)</f>
        <v>21922</v>
      </c>
      <c r="N44" s="39">
        <f>SUM(N43)</f>
        <v>0</v>
      </c>
      <c r="O44" s="39">
        <f>SUM(O43)</f>
        <v>21922</v>
      </c>
      <c r="P44" s="39">
        <f>SUM(P43)</f>
        <v>0</v>
      </c>
      <c r="Q44" s="39">
        <f>SUM(Q43)</f>
        <v>21922</v>
      </c>
      <c r="R44" s="40" t="s">
        <v>87</v>
      </c>
      <c r="S44" s="39">
        <f t="shared" si="0"/>
        <v>21922</v>
      </c>
    </row>
    <row r="45" spans="1:19" ht="15">
      <c r="A45" s="37"/>
      <c r="E45" s="38" t="s">
        <v>96</v>
      </c>
      <c r="K45" s="38" t="s">
        <v>128</v>
      </c>
      <c r="M45" s="39"/>
      <c r="N45" s="39"/>
      <c r="O45" s="39"/>
      <c r="P45" s="39"/>
      <c r="Q45" s="39"/>
      <c r="R45" s="40" t="s">
        <v>129</v>
      </c>
      <c r="S45" s="39">
        <f t="shared" si="0"/>
        <v>0</v>
      </c>
    </row>
    <row r="46" spans="1:19" ht="15">
      <c r="A46" s="37"/>
      <c r="F46" s="38" t="s">
        <v>130</v>
      </c>
      <c r="L46" s="38" t="s">
        <v>131</v>
      </c>
      <c r="M46" s="39">
        <v>0</v>
      </c>
      <c r="N46" s="39">
        <v>0</v>
      </c>
      <c r="O46" s="39">
        <v>0</v>
      </c>
      <c r="P46" s="39">
        <v>0</v>
      </c>
      <c r="Q46" s="39">
        <f>M46</f>
        <v>0</v>
      </c>
      <c r="R46" s="40" t="s">
        <v>132</v>
      </c>
      <c r="S46" s="39">
        <f aca="true" t="shared" si="2" ref="S46:S77">SUM(N46:P46)</f>
        <v>0</v>
      </c>
    </row>
    <row r="47" spans="1:19" ht="15">
      <c r="A47" s="76"/>
      <c r="B47" s="76"/>
      <c r="C47" s="76"/>
      <c r="D47" s="76"/>
      <c r="E47" s="76" t="s">
        <v>96</v>
      </c>
      <c r="F47" s="76"/>
      <c r="G47" s="76"/>
      <c r="H47" s="76"/>
      <c r="I47" s="76"/>
      <c r="J47" s="76"/>
      <c r="K47" s="76" t="s">
        <v>148</v>
      </c>
      <c r="L47" s="76"/>
      <c r="M47" s="77">
        <f>SUM(M46)</f>
        <v>0</v>
      </c>
      <c r="N47" s="77">
        <f>SUM(N46)</f>
        <v>0</v>
      </c>
      <c r="O47" s="77">
        <f>SUM(O46)</f>
        <v>0</v>
      </c>
      <c r="P47" s="77">
        <f>SUM(P46)</f>
        <v>0</v>
      </c>
      <c r="Q47" s="77">
        <f>SUM(Q46)</f>
        <v>0</v>
      </c>
      <c r="R47" s="78" t="s">
        <v>129</v>
      </c>
      <c r="S47" s="39">
        <f t="shared" si="2"/>
        <v>0</v>
      </c>
    </row>
    <row r="48" spans="1:19" s="61" customFormat="1" ht="15.75">
      <c r="A48" s="58" t="s">
        <v>801</v>
      </c>
      <c r="B48" s="58"/>
      <c r="C48" s="58"/>
      <c r="D48" s="58"/>
      <c r="E48" s="58"/>
      <c r="F48" s="58"/>
      <c r="G48" s="58"/>
      <c r="H48" s="58" t="s">
        <v>885</v>
      </c>
      <c r="I48" s="58"/>
      <c r="J48" s="58"/>
      <c r="K48" s="58"/>
      <c r="L48" s="58"/>
      <c r="M48" s="59">
        <f>SUM(M40,M41,M44,M47)</f>
        <v>178412</v>
      </c>
      <c r="N48" s="59">
        <f>SUM(N40,N41,N44,N47)</f>
        <v>0</v>
      </c>
      <c r="O48" s="59">
        <f>SUM(O40,O41,O44,O47)</f>
        <v>178412</v>
      </c>
      <c r="P48" s="59">
        <f>SUM(P40,P41,P44,P47)</f>
        <v>0</v>
      </c>
      <c r="Q48" s="59">
        <f>SUM(Q40,Q41,Q44,Q47)</f>
        <v>178412</v>
      </c>
      <c r="R48" s="60"/>
      <c r="S48" s="85">
        <f t="shared" si="2"/>
        <v>178412</v>
      </c>
    </row>
    <row r="49" spans="1:19" ht="15">
      <c r="A49" s="37" t="s">
        <v>886</v>
      </c>
      <c r="G49" s="38" t="s">
        <v>887</v>
      </c>
      <c r="M49" s="39"/>
      <c r="N49" s="39"/>
      <c r="O49" s="39"/>
      <c r="P49" s="39"/>
      <c r="Q49" s="39"/>
      <c r="R49" s="40"/>
      <c r="S49" s="39">
        <f t="shared" si="2"/>
        <v>0</v>
      </c>
    </row>
    <row r="50" spans="1:19" ht="15">
      <c r="A50" s="37"/>
      <c r="D50" s="38" t="s">
        <v>758</v>
      </c>
      <c r="J50" s="38" t="s">
        <v>81</v>
      </c>
      <c r="M50" s="39"/>
      <c r="N50" s="39"/>
      <c r="O50" s="39"/>
      <c r="P50" s="39"/>
      <c r="Q50" s="39"/>
      <c r="R50" s="40"/>
      <c r="S50" s="39">
        <f t="shared" si="2"/>
        <v>0</v>
      </c>
    </row>
    <row r="51" spans="1:19" ht="15">
      <c r="A51" s="37"/>
      <c r="E51" s="38" t="s">
        <v>765</v>
      </c>
      <c r="K51" s="38" t="s">
        <v>82</v>
      </c>
      <c r="M51" s="39">
        <v>76533</v>
      </c>
      <c r="N51" s="39">
        <v>0</v>
      </c>
      <c r="O51" s="39">
        <v>23168</v>
      </c>
      <c r="P51" s="39">
        <v>53365</v>
      </c>
      <c r="Q51" s="39">
        <f>SUM(N51:P51)</f>
        <v>76533</v>
      </c>
      <c r="R51" s="40" t="s">
        <v>83</v>
      </c>
      <c r="S51" s="39">
        <f t="shared" si="2"/>
        <v>76533</v>
      </c>
    </row>
    <row r="52" spans="1:19" ht="15">
      <c r="A52" s="37"/>
      <c r="E52" s="38" t="s">
        <v>780</v>
      </c>
      <c r="K52" s="38" t="s">
        <v>84</v>
      </c>
      <c r="M52" s="39">
        <v>15126</v>
      </c>
      <c r="N52" s="39">
        <v>0</v>
      </c>
      <c r="O52" s="39">
        <v>4510</v>
      </c>
      <c r="P52" s="39">
        <v>10616</v>
      </c>
      <c r="Q52" s="39">
        <f>SUM(N52:P52)</f>
        <v>15126</v>
      </c>
      <c r="R52" s="40" t="s">
        <v>85</v>
      </c>
      <c r="S52" s="39">
        <f t="shared" si="2"/>
        <v>15126</v>
      </c>
    </row>
    <row r="53" spans="1:19" ht="15">
      <c r="A53" s="37"/>
      <c r="E53" s="38" t="s">
        <v>793</v>
      </c>
      <c r="K53" s="38" t="s">
        <v>86</v>
      </c>
      <c r="M53" s="39"/>
      <c r="N53" s="39"/>
      <c r="O53" s="39"/>
      <c r="P53" s="39"/>
      <c r="Q53" s="39"/>
      <c r="R53" s="40" t="s">
        <v>87</v>
      </c>
      <c r="S53" s="39">
        <f t="shared" si="2"/>
        <v>0</v>
      </c>
    </row>
    <row r="54" spans="1:19" ht="15">
      <c r="A54" s="37"/>
      <c r="F54" s="38" t="s">
        <v>90</v>
      </c>
      <c r="L54" s="38" t="s">
        <v>91</v>
      </c>
      <c r="M54" s="39">
        <v>105171</v>
      </c>
      <c r="N54" s="39">
        <v>0</v>
      </c>
      <c r="O54" s="39">
        <v>10730</v>
      </c>
      <c r="P54" s="39">
        <v>94441</v>
      </c>
      <c r="Q54" s="39">
        <f>SUM(N54:P54)</f>
        <v>105171</v>
      </c>
      <c r="R54" s="40" t="s">
        <v>87</v>
      </c>
      <c r="S54" s="39">
        <f t="shared" si="2"/>
        <v>105171</v>
      </c>
    </row>
    <row r="55" spans="1:19" ht="15">
      <c r="A55" s="76"/>
      <c r="B55" s="76"/>
      <c r="C55" s="76"/>
      <c r="D55" s="76"/>
      <c r="E55" s="76" t="s">
        <v>793</v>
      </c>
      <c r="F55" s="76"/>
      <c r="G55" s="76"/>
      <c r="H55" s="76"/>
      <c r="I55" s="76"/>
      <c r="J55" s="76"/>
      <c r="K55" s="76" t="s">
        <v>92</v>
      </c>
      <c r="L55" s="76"/>
      <c r="M55" s="77">
        <f>SUM(M54)</f>
        <v>105171</v>
      </c>
      <c r="N55" s="77">
        <f>SUM(N54)</f>
        <v>0</v>
      </c>
      <c r="O55" s="77">
        <f>SUM(O54)</f>
        <v>10730</v>
      </c>
      <c r="P55" s="77">
        <f>SUM(P54)</f>
        <v>94441</v>
      </c>
      <c r="Q55" s="77">
        <f>SUM(Q54)</f>
        <v>105171</v>
      </c>
      <c r="R55" s="78" t="s">
        <v>87</v>
      </c>
      <c r="S55" s="39">
        <f t="shared" si="2"/>
        <v>105171</v>
      </c>
    </row>
    <row r="56" spans="1:19" s="61" customFormat="1" ht="15.75">
      <c r="A56" s="58" t="s">
        <v>886</v>
      </c>
      <c r="B56" s="58"/>
      <c r="C56" s="58"/>
      <c r="D56" s="58"/>
      <c r="E56" s="58"/>
      <c r="F56" s="58"/>
      <c r="G56" s="58"/>
      <c r="H56" s="58" t="s">
        <v>23</v>
      </c>
      <c r="I56" s="58"/>
      <c r="J56" s="58"/>
      <c r="K56" s="58"/>
      <c r="L56" s="58"/>
      <c r="M56" s="59">
        <f>SUM(M51,M52,M55)</f>
        <v>196830</v>
      </c>
      <c r="N56" s="59">
        <f>SUM(N51,N52,N55)</f>
        <v>0</v>
      </c>
      <c r="O56" s="59">
        <f>SUM(O51,O52,O55)</f>
        <v>38408</v>
      </c>
      <c r="P56" s="59">
        <f>SUM(P51,P52,P55)</f>
        <v>158422</v>
      </c>
      <c r="Q56" s="59">
        <f>SUM(Q51,Q52,Q55)</f>
        <v>196830</v>
      </c>
      <c r="R56" s="60"/>
      <c r="S56" s="85">
        <f t="shared" si="2"/>
        <v>196830</v>
      </c>
    </row>
    <row r="57" spans="1:19" ht="15">
      <c r="A57" s="37" t="s">
        <v>889</v>
      </c>
      <c r="G57" s="38" t="s">
        <v>890</v>
      </c>
      <c r="M57" s="39"/>
      <c r="N57" s="39"/>
      <c r="O57" s="39"/>
      <c r="P57" s="39"/>
      <c r="Q57" s="39"/>
      <c r="R57" s="40"/>
      <c r="S57" s="39">
        <f t="shared" si="2"/>
        <v>0</v>
      </c>
    </row>
    <row r="58" spans="1:19" ht="15">
      <c r="A58" s="37"/>
      <c r="D58" s="38" t="s">
        <v>758</v>
      </c>
      <c r="J58" s="38" t="s">
        <v>81</v>
      </c>
      <c r="M58" s="39"/>
      <c r="N58" s="39"/>
      <c r="O58" s="39"/>
      <c r="P58" s="39"/>
      <c r="Q58" s="39"/>
      <c r="R58" s="40"/>
      <c r="S58" s="39">
        <f t="shared" si="2"/>
        <v>0</v>
      </c>
    </row>
    <row r="59" spans="1:19" ht="15">
      <c r="A59" s="37"/>
      <c r="E59" s="38" t="s">
        <v>765</v>
      </c>
      <c r="K59" s="38" t="s">
        <v>82</v>
      </c>
      <c r="M59" s="39">
        <v>47819</v>
      </c>
      <c r="N59" s="39">
        <v>0</v>
      </c>
      <c r="O59" s="39">
        <v>47819</v>
      </c>
      <c r="P59" s="39">
        <v>0</v>
      </c>
      <c r="Q59" s="39">
        <f>SUM(N59:P59)</f>
        <v>47819</v>
      </c>
      <c r="R59" s="40" t="s">
        <v>83</v>
      </c>
      <c r="S59" s="39">
        <f t="shared" si="2"/>
        <v>47819</v>
      </c>
    </row>
    <row r="60" spans="1:19" ht="15">
      <c r="A60" s="37"/>
      <c r="E60" s="38" t="s">
        <v>780</v>
      </c>
      <c r="K60" s="38" t="s">
        <v>84</v>
      </c>
      <c r="M60" s="39">
        <v>9690</v>
      </c>
      <c r="N60" s="39">
        <v>0</v>
      </c>
      <c r="O60" s="39">
        <v>9690</v>
      </c>
      <c r="P60" s="39">
        <v>0</v>
      </c>
      <c r="Q60" s="39">
        <f>SUM(N60:P60)</f>
        <v>9690</v>
      </c>
      <c r="R60" s="40" t="s">
        <v>85</v>
      </c>
      <c r="S60" s="39">
        <f t="shared" si="2"/>
        <v>9690</v>
      </c>
    </row>
    <row r="61" spans="1:19" ht="15">
      <c r="A61" s="37"/>
      <c r="E61" s="38" t="s">
        <v>793</v>
      </c>
      <c r="K61" s="38" t="s">
        <v>86</v>
      </c>
      <c r="M61" s="39"/>
      <c r="N61" s="39"/>
      <c r="O61" s="39"/>
      <c r="P61" s="39"/>
      <c r="Q61" s="39"/>
      <c r="R61" s="40" t="s">
        <v>87</v>
      </c>
      <c r="S61" s="39">
        <f t="shared" si="2"/>
        <v>0</v>
      </c>
    </row>
    <row r="62" spans="1:19" ht="15">
      <c r="A62" s="37"/>
      <c r="F62" s="38" t="s">
        <v>90</v>
      </c>
      <c r="L62" s="38" t="s">
        <v>91</v>
      </c>
      <c r="M62" s="39">
        <v>19672</v>
      </c>
      <c r="N62" s="39">
        <v>0</v>
      </c>
      <c r="O62" s="39">
        <v>19672</v>
      </c>
      <c r="P62" s="39">
        <v>0</v>
      </c>
      <c r="Q62" s="39">
        <f>SUM(N62:P62)</f>
        <v>19672</v>
      </c>
      <c r="R62" s="40" t="s">
        <v>87</v>
      </c>
      <c r="S62" s="39">
        <f t="shared" si="2"/>
        <v>19672</v>
      </c>
    </row>
    <row r="63" spans="1:19" ht="15">
      <c r="A63" s="76"/>
      <c r="B63" s="76"/>
      <c r="C63" s="76"/>
      <c r="D63" s="76"/>
      <c r="E63" s="76" t="s">
        <v>793</v>
      </c>
      <c r="F63" s="76"/>
      <c r="G63" s="76"/>
      <c r="H63" s="76"/>
      <c r="I63" s="76"/>
      <c r="J63" s="76"/>
      <c r="K63" s="76" t="s">
        <v>92</v>
      </c>
      <c r="L63" s="76"/>
      <c r="M63" s="77">
        <f>SUM(M62)</f>
        <v>19672</v>
      </c>
      <c r="N63" s="77">
        <f>SUM(N62)</f>
        <v>0</v>
      </c>
      <c r="O63" s="77">
        <f>SUM(O62)</f>
        <v>19672</v>
      </c>
      <c r="P63" s="77">
        <f>SUM(P62)</f>
        <v>0</v>
      </c>
      <c r="Q63" s="77">
        <f>SUM(Q62)</f>
        <v>19672</v>
      </c>
      <c r="R63" s="78" t="s">
        <v>87</v>
      </c>
      <c r="S63" s="39">
        <f t="shared" si="2"/>
        <v>19672</v>
      </c>
    </row>
    <row r="64" spans="1:19" s="61" customFormat="1" ht="15.75">
      <c r="A64" s="58" t="s">
        <v>889</v>
      </c>
      <c r="B64" s="58"/>
      <c r="C64" s="58"/>
      <c r="D64" s="58"/>
      <c r="E64" s="58"/>
      <c r="F64" s="58"/>
      <c r="G64" s="58"/>
      <c r="H64" s="58" t="s">
        <v>150</v>
      </c>
      <c r="I64" s="58"/>
      <c r="J64" s="58"/>
      <c r="K64" s="58"/>
      <c r="L64" s="58"/>
      <c r="M64" s="59">
        <f>SUM(M59,M60,M63)</f>
        <v>77181</v>
      </c>
      <c r="N64" s="59">
        <f>SUM(N59,N60,N63)</f>
        <v>0</v>
      </c>
      <c r="O64" s="59">
        <f>SUM(O59,O60,O63)</f>
        <v>77181</v>
      </c>
      <c r="P64" s="59">
        <f>SUM(P59,P60,P63)</f>
        <v>0</v>
      </c>
      <c r="Q64" s="59">
        <f>SUM(Q59,Q60,Q63)</f>
        <v>77181</v>
      </c>
      <c r="R64" s="60"/>
      <c r="S64" s="85">
        <f t="shared" si="2"/>
        <v>77181</v>
      </c>
    </row>
    <row r="65" spans="1:19" ht="15">
      <c r="A65" s="37"/>
      <c r="M65" s="39"/>
      <c r="N65" s="39"/>
      <c r="O65" s="39"/>
      <c r="P65" s="39"/>
      <c r="Q65" s="39"/>
      <c r="R65" s="40"/>
      <c r="S65" s="39">
        <f t="shared" si="2"/>
        <v>0</v>
      </c>
    </row>
    <row r="66" spans="1:19" ht="15">
      <c r="A66" s="76"/>
      <c r="B66" s="76"/>
      <c r="C66" s="76"/>
      <c r="D66" s="76" t="s">
        <v>758</v>
      </c>
      <c r="E66" s="76"/>
      <c r="F66" s="76"/>
      <c r="G66" s="76"/>
      <c r="H66" s="76"/>
      <c r="I66" s="76"/>
      <c r="J66" s="76" t="s">
        <v>151</v>
      </c>
      <c r="K66" s="76"/>
      <c r="L66" s="76"/>
      <c r="M66" s="77"/>
      <c r="N66" s="77"/>
      <c r="O66" s="77"/>
      <c r="P66" s="77"/>
      <c r="Q66" s="77"/>
      <c r="R66" s="78"/>
      <c r="S66" s="39">
        <f t="shared" si="2"/>
        <v>0</v>
      </c>
    </row>
    <row r="67" spans="1:19" ht="15">
      <c r="A67" s="37"/>
      <c r="E67" s="38" t="s">
        <v>765</v>
      </c>
      <c r="K67" s="38" t="s">
        <v>82</v>
      </c>
      <c r="M67" s="39">
        <f aca="true" t="shared" si="3" ref="M67:Q68">SUM(M10+M40+M51+M28+M59)</f>
        <v>819766</v>
      </c>
      <c r="N67" s="39">
        <f t="shared" si="3"/>
        <v>71550</v>
      </c>
      <c r="O67" s="39">
        <f t="shared" si="3"/>
        <v>563927</v>
      </c>
      <c r="P67" s="39">
        <f t="shared" si="3"/>
        <v>184289</v>
      </c>
      <c r="Q67" s="39">
        <f t="shared" si="3"/>
        <v>819766</v>
      </c>
      <c r="R67" s="40" t="s">
        <v>83</v>
      </c>
      <c r="S67" s="39">
        <f t="shared" si="2"/>
        <v>819766</v>
      </c>
    </row>
    <row r="68" spans="1:19" ht="15">
      <c r="A68" s="37"/>
      <c r="E68" s="38" t="s">
        <v>780</v>
      </c>
      <c r="K68" s="38" t="s">
        <v>84</v>
      </c>
      <c r="M68" s="39">
        <f t="shared" si="3"/>
        <v>174555</v>
      </c>
      <c r="N68" s="39">
        <f t="shared" si="3"/>
        <v>14802</v>
      </c>
      <c r="O68" s="39">
        <f t="shared" si="3"/>
        <v>118191</v>
      </c>
      <c r="P68" s="39">
        <f t="shared" si="3"/>
        <v>41562</v>
      </c>
      <c r="Q68" s="39">
        <f t="shared" si="3"/>
        <v>174555</v>
      </c>
      <c r="R68" s="40" t="s">
        <v>85</v>
      </c>
      <c r="S68" s="39">
        <f t="shared" si="2"/>
        <v>174555</v>
      </c>
    </row>
    <row r="69" spans="1:19" ht="15">
      <c r="A69" s="37"/>
      <c r="E69" s="38" t="s">
        <v>793</v>
      </c>
      <c r="K69" s="38" t="s">
        <v>86</v>
      </c>
      <c r="M69" s="39"/>
      <c r="N69" s="39"/>
      <c r="O69" s="39"/>
      <c r="P69" s="39"/>
      <c r="Q69" s="39"/>
      <c r="R69" s="40" t="s">
        <v>87</v>
      </c>
      <c r="S69" s="39">
        <f t="shared" si="2"/>
        <v>0</v>
      </c>
    </row>
    <row r="70" spans="1:19" ht="15">
      <c r="A70" s="37"/>
      <c r="F70" s="38" t="s">
        <v>796</v>
      </c>
      <c r="L70" s="38" t="s">
        <v>88</v>
      </c>
      <c r="M70" s="39">
        <f>SUM(M13)</f>
        <v>5000</v>
      </c>
      <c r="N70" s="39">
        <f>SUM(N13)</f>
        <v>0</v>
      </c>
      <c r="O70" s="39">
        <f>SUM(O13)</f>
        <v>5000</v>
      </c>
      <c r="P70" s="39">
        <f>SUM(P13)</f>
        <v>0</v>
      </c>
      <c r="Q70" s="39">
        <f>SUM(Q13)</f>
        <v>5000</v>
      </c>
      <c r="R70" s="40" t="s">
        <v>89</v>
      </c>
      <c r="S70" s="39">
        <f t="shared" si="2"/>
        <v>5000</v>
      </c>
    </row>
    <row r="71" spans="1:19" ht="15">
      <c r="A71" s="79"/>
      <c r="B71" s="79"/>
      <c r="C71" s="79"/>
      <c r="D71" s="79"/>
      <c r="E71" s="79"/>
      <c r="F71" s="79" t="s">
        <v>90</v>
      </c>
      <c r="G71" s="79"/>
      <c r="H71" s="79"/>
      <c r="I71" s="79"/>
      <c r="J71" s="79"/>
      <c r="K71" s="79"/>
      <c r="L71" s="79" t="s">
        <v>91</v>
      </c>
      <c r="M71" s="88">
        <f>SUM(M14,M43,M31,M54+M62)</f>
        <v>881516</v>
      </c>
      <c r="N71" s="88">
        <f>SUM(N14,N43,N31,N54+N62)</f>
        <v>0</v>
      </c>
      <c r="O71" s="88">
        <f>SUM(O14,O43,O31,O54+O62)</f>
        <v>398203</v>
      </c>
      <c r="P71" s="88">
        <f>SUM(P14,P43,P31,P54+P62)</f>
        <v>483313</v>
      </c>
      <c r="Q71" s="88">
        <f>SUM(Q14+Q44+Q55+Q32+Q63)</f>
        <v>881516</v>
      </c>
      <c r="R71" s="89" t="s">
        <v>87</v>
      </c>
      <c r="S71" s="39">
        <f t="shared" si="2"/>
        <v>881516</v>
      </c>
    </row>
    <row r="72" spans="1:19" ht="15">
      <c r="A72" s="76"/>
      <c r="B72" s="76"/>
      <c r="C72" s="76"/>
      <c r="D72" s="76"/>
      <c r="E72" s="76" t="s">
        <v>793</v>
      </c>
      <c r="F72" s="76"/>
      <c r="G72" s="76"/>
      <c r="H72" s="76"/>
      <c r="I72" s="76"/>
      <c r="J72" s="76"/>
      <c r="K72" s="76" t="s">
        <v>92</v>
      </c>
      <c r="L72" s="76"/>
      <c r="M72" s="77">
        <f>SUM(M70:M71)</f>
        <v>886516</v>
      </c>
      <c r="N72" s="77">
        <f>SUM(N70:N71)</f>
        <v>0</v>
      </c>
      <c r="O72" s="77">
        <f>SUM(O70:O71)</f>
        <v>403203</v>
      </c>
      <c r="P72" s="77">
        <f>SUM(P70:P71)</f>
        <v>483313</v>
      </c>
      <c r="Q72" s="77">
        <f>SUM(Q70:Q71)</f>
        <v>886516</v>
      </c>
      <c r="R72" s="78" t="s">
        <v>87</v>
      </c>
      <c r="S72" s="39">
        <f t="shared" si="2"/>
        <v>886516</v>
      </c>
    </row>
    <row r="73" spans="1:19" ht="15">
      <c r="A73" s="37"/>
      <c r="E73" s="38" t="s">
        <v>93</v>
      </c>
      <c r="K73" s="38" t="s">
        <v>94</v>
      </c>
      <c r="M73" s="39">
        <f>SUM(M16+M33)</f>
        <v>28736</v>
      </c>
      <c r="N73" s="39">
        <f>SUM(N16+N33)</f>
        <v>0</v>
      </c>
      <c r="O73" s="39">
        <f>SUM(O16+O33)</f>
        <v>28736</v>
      </c>
      <c r="P73" s="39">
        <f>SUM(P16+P33)</f>
        <v>0</v>
      </c>
      <c r="Q73" s="39">
        <f>SUM(Q16+Q33)</f>
        <v>28736</v>
      </c>
      <c r="R73" s="40" t="s">
        <v>95</v>
      </c>
      <c r="S73" s="39">
        <f t="shared" si="2"/>
        <v>28736</v>
      </c>
    </row>
    <row r="74" spans="1:19" ht="15">
      <c r="A74" s="37"/>
      <c r="E74" s="38" t="s">
        <v>96</v>
      </c>
      <c r="K74" s="38" t="s">
        <v>128</v>
      </c>
      <c r="M74" s="39"/>
      <c r="N74" s="39"/>
      <c r="O74" s="39"/>
      <c r="P74" s="39"/>
      <c r="Q74" s="39"/>
      <c r="R74" s="40" t="s">
        <v>129</v>
      </c>
      <c r="S74" s="39">
        <f t="shared" si="2"/>
        <v>0</v>
      </c>
    </row>
    <row r="75" spans="1:19" ht="15">
      <c r="A75" s="37"/>
      <c r="F75" s="38" t="s">
        <v>130</v>
      </c>
      <c r="L75" s="38" t="s">
        <v>131</v>
      </c>
      <c r="M75" s="39">
        <f>SUM(M46,M18)</f>
        <v>0</v>
      </c>
      <c r="N75" s="39">
        <f>SUM(N46,N18)</f>
        <v>0</v>
      </c>
      <c r="O75" s="39">
        <f>SUM(O46,O18)</f>
        <v>0</v>
      </c>
      <c r="P75" s="39">
        <f>SUM(P46,P18)</f>
        <v>0</v>
      </c>
      <c r="Q75" s="39">
        <f>SUM(Q46,Q18)</f>
        <v>0</v>
      </c>
      <c r="R75" s="40" t="s">
        <v>132</v>
      </c>
      <c r="S75" s="39">
        <f t="shared" si="2"/>
        <v>0</v>
      </c>
    </row>
    <row r="76" spans="1:19" ht="15">
      <c r="A76" s="37"/>
      <c r="F76" s="38" t="s">
        <v>133</v>
      </c>
      <c r="L76" s="38" t="s">
        <v>134</v>
      </c>
      <c r="M76" s="39">
        <f>M19</f>
        <v>0</v>
      </c>
      <c r="N76" s="39">
        <f>N19</f>
        <v>0</v>
      </c>
      <c r="O76" s="39">
        <f>O19</f>
        <v>0</v>
      </c>
      <c r="P76" s="39">
        <f>P19</f>
        <v>0</v>
      </c>
      <c r="Q76" s="39">
        <f>Q19</f>
        <v>0</v>
      </c>
      <c r="R76" s="40" t="s">
        <v>135</v>
      </c>
      <c r="S76" s="39">
        <f t="shared" si="2"/>
        <v>0</v>
      </c>
    </row>
    <row r="77" spans="1:19" ht="15">
      <c r="A77" s="37"/>
      <c r="F77" s="38" t="s">
        <v>136</v>
      </c>
      <c r="L77" s="38" t="s">
        <v>137</v>
      </c>
      <c r="M77" s="39">
        <f>SUM(M20,M35)</f>
        <v>227864</v>
      </c>
      <c r="N77" s="39">
        <f>SUM(N20,N35)</f>
        <v>0</v>
      </c>
      <c r="O77" s="39">
        <f>SUM(O20,O35)</f>
        <v>227864</v>
      </c>
      <c r="P77" s="39">
        <f>SUM(P20,P35)</f>
        <v>0</v>
      </c>
      <c r="Q77" s="39">
        <f>SUM(Q20,Q35)</f>
        <v>227864</v>
      </c>
      <c r="R77" s="40" t="s">
        <v>138</v>
      </c>
      <c r="S77" s="39">
        <f t="shared" si="2"/>
        <v>227864</v>
      </c>
    </row>
    <row r="78" spans="1:19" ht="15">
      <c r="A78" s="37"/>
      <c r="F78" s="38" t="s">
        <v>139</v>
      </c>
      <c r="L78" s="38" t="s">
        <v>152</v>
      </c>
      <c r="M78" s="39">
        <f>SUM(M21)</f>
        <v>0</v>
      </c>
      <c r="N78" s="39">
        <f aca="true" t="shared" si="4" ref="N78:Q80">SUM(N21)</f>
        <v>0</v>
      </c>
      <c r="O78" s="39">
        <f t="shared" si="4"/>
        <v>0</v>
      </c>
      <c r="P78" s="39">
        <f t="shared" si="4"/>
        <v>0</v>
      </c>
      <c r="Q78" s="39">
        <f t="shared" si="4"/>
        <v>0</v>
      </c>
      <c r="R78" s="40" t="s">
        <v>141</v>
      </c>
      <c r="S78" s="39">
        <f aca="true" t="shared" si="5" ref="S78:S91">SUM(N78:P78)</f>
        <v>0</v>
      </c>
    </row>
    <row r="79" spans="1:19" ht="15">
      <c r="A79" s="37"/>
      <c r="F79" s="38" t="s">
        <v>142</v>
      </c>
      <c r="L79" s="38" t="s">
        <v>143</v>
      </c>
      <c r="M79" s="39">
        <f>M22</f>
        <v>328340</v>
      </c>
      <c r="N79" s="39">
        <f>N22</f>
        <v>0</v>
      </c>
      <c r="O79" s="39">
        <f>O22</f>
        <v>126100</v>
      </c>
      <c r="P79" s="39">
        <f>P22</f>
        <v>202240</v>
      </c>
      <c r="Q79" s="39">
        <f>Q22</f>
        <v>328340</v>
      </c>
      <c r="R79" s="40" t="s">
        <v>144</v>
      </c>
      <c r="S79" s="39">
        <f t="shared" si="5"/>
        <v>328340</v>
      </c>
    </row>
    <row r="80" spans="1:19" ht="15">
      <c r="A80" s="37"/>
      <c r="F80" s="38" t="s">
        <v>145</v>
      </c>
      <c r="L80" s="38" t="s">
        <v>146</v>
      </c>
      <c r="M80" s="39">
        <f>SUM(M23)</f>
        <v>96296</v>
      </c>
      <c r="N80" s="39">
        <f t="shared" si="4"/>
        <v>0</v>
      </c>
      <c r="O80" s="39">
        <f t="shared" si="4"/>
        <v>96296</v>
      </c>
      <c r="P80" s="39">
        <f t="shared" si="4"/>
        <v>0</v>
      </c>
      <c r="Q80" s="39">
        <f t="shared" si="4"/>
        <v>96296</v>
      </c>
      <c r="R80" s="40" t="s">
        <v>147</v>
      </c>
      <c r="S80" s="39">
        <f t="shared" si="5"/>
        <v>96296</v>
      </c>
    </row>
    <row r="81" spans="1:19" ht="15">
      <c r="A81" s="76"/>
      <c r="B81" s="76"/>
      <c r="C81" s="76"/>
      <c r="D81" s="76"/>
      <c r="E81" s="76" t="s">
        <v>96</v>
      </c>
      <c r="F81" s="76"/>
      <c r="G81" s="76"/>
      <c r="H81" s="76"/>
      <c r="I81" s="76"/>
      <c r="J81" s="76"/>
      <c r="K81" s="76" t="s">
        <v>148</v>
      </c>
      <c r="L81" s="76"/>
      <c r="M81" s="77">
        <f>SUM(M75:M80)</f>
        <v>652500</v>
      </c>
      <c r="N81" s="77">
        <f>SUM(N75:N80)</f>
        <v>0</v>
      </c>
      <c r="O81" s="77">
        <f>SUM(O75:O80)</f>
        <v>450260</v>
      </c>
      <c r="P81" s="77">
        <f>SUM(P75:P80)</f>
        <v>202240</v>
      </c>
      <c r="Q81" s="77">
        <f>SUM(Q75:Q80)</f>
        <v>652500</v>
      </c>
      <c r="R81" s="78" t="s">
        <v>129</v>
      </c>
      <c r="S81" s="39">
        <f t="shared" si="5"/>
        <v>652500</v>
      </c>
    </row>
    <row r="82" spans="1:19" s="61" customFormat="1" ht="15.75">
      <c r="A82" s="58"/>
      <c r="B82" s="58"/>
      <c r="C82" s="58"/>
      <c r="D82" s="58" t="s">
        <v>758</v>
      </c>
      <c r="E82" s="58"/>
      <c r="F82" s="58"/>
      <c r="G82" s="58"/>
      <c r="H82" s="58"/>
      <c r="I82" s="58"/>
      <c r="J82" s="58" t="s">
        <v>153</v>
      </c>
      <c r="K82" s="58"/>
      <c r="L82" s="58"/>
      <c r="M82" s="59">
        <f>SUM(M67,M68,M72,M73,M81)</f>
        <v>2562073</v>
      </c>
      <c r="N82" s="59">
        <f>SUM(N67,N68,N72,N73,N81)</f>
        <v>86352</v>
      </c>
      <c r="O82" s="59">
        <f>SUM(O67,O68,O72,O73,O81)</f>
        <v>1564317</v>
      </c>
      <c r="P82" s="59">
        <f>SUM(P67,P68,P72,P73,P81)</f>
        <v>911404</v>
      </c>
      <c r="Q82" s="59">
        <f>SUM(Q67,Q68,Q72,Q73,Q81)</f>
        <v>2562073</v>
      </c>
      <c r="R82" s="60"/>
      <c r="S82" s="85">
        <f t="shared" si="5"/>
        <v>2562073</v>
      </c>
    </row>
    <row r="83" spans="1:19" ht="15">
      <c r="A83" s="37"/>
      <c r="R83" s="40"/>
      <c r="S83" s="39">
        <f t="shared" si="5"/>
        <v>0</v>
      </c>
    </row>
    <row r="84" spans="1:19" ht="15.75">
      <c r="A84" s="335" t="s">
        <v>671</v>
      </c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9">
        <f t="shared" si="5"/>
        <v>0</v>
      </c>
    </row>
    <row r="85" spans="1:19" ht="15">
      <c r="A85" s="37"/>
      <c r="R85" s="40"/>
      <c r="S85" s="39">
        <f t="shared" si="5"/>
        <v>0</v>
      </c>
    </row>
    <row r="86" spans="1:18" ht="15.75">
      <c r="A86" s="37"/>
      <c r="P86" s="336" t="s">
        <v>723</v>
      </c>
      <c r="Q86" s="336"/>
      <c r="R86" s="336"/>
    </row>
    <row r="87" spans="1:19" s="57" customFormat="1" ht="95.25">
      <c r="A87" s="175" t="s">
        <v>724</v>
      </c>
      <c r="B87" s="175" t="s">
        <v>725</v>
      </c>
      <c r="C87" s="175" t="s">
        <v>726</v>
      </c>
      <c r="D87" s="175" t="s">
        <v>727</v>
      </c>
      <c r="E87" s="175" t="s">
        <v>728</v>
      </c>
      <c r="F87" s="175" t="s">
        <v>729</v>
      </c>
      <c r="G87" s="175" t="s">
        <v>730</v>
      </c>
      <c r="H87" s="175" t="s">
        <v>731</v>
      </c>
      <c r="I87" s="175" t="s">
        <v>732</v>
      </c>
      <c r="J87" s="175" t="s">
        <v>733</v>
      </c>
      <c r="K87" s="175" t="s">
        <v>734</v>
      </c>
      <c r="L87" s="176" t="s">
        <v>735</v>
      </c>
      <c r="M87" s="176" t="s">
        <v>660</v>
      </c>
      <c r="N87" s="176" t="s">
        <v>736</v>
      </c>
      <c r="O87" s="176" t="s">
        <v>737</v>
      </c>
      <c r="P87" s="176" t="s">
        <v>738</v>
      </c>
      <c r="Q87" s="176" t="s">
        <v>661</v>
      </c>
      <c r="R87" s="176" t="s">
        <v>739</v>
      </c>
      <c r="S87" s="173"/>
    </row>
    <row r="88" spans="1:19" s="57" customFormat="1" ht="15">
      <c r="A88" s="56" t="s">
        <v>740</v>
      </c>
      <c r="B88" s="56" t="s">
        <v>741</v>
      </c>
      <c r="C88" s="56" t="s">
        <v>742</v>
      </c>
      <c r="D88" s="56" t="s">
        <v>743</v>
      </c>
      <c r="E88" s="56" t="s">
        <v>744</v>
      </c>
      <c r="F88" s="56" t="s">
        <v>745</v>
      </c>
      <c r="G88" s="56" t="s">
        <v>746</v>
      </c>
      <c r="H88" s="56" t="s">
        <v>747</v>
      </c>
      <c r="I88" s="56" t="s">
        <v>748</v>
      </c>
      <c r="J88" s="56" t="s">
        <v>749</v>
      </c>
      <c r="K88" s="56" t="s">
        <v>750</v>
      </c>
      <c r="L88" s="56" t="s">
        <v>751</v>
      </c>
      <c r="M88" s="56" t="s">
        <v>752</v>
      </c>
      <c r="N88" s="56" t="s">
        <v>753</v>
      </c>
      <c r="O88" s="56" t="s">
        <v>754</v>
      </c>
      <c r="P88" s="56" t="s">
        <v>755</v>
      </c>
      <c r="Q88" s="56" t="s">
        <v>756</v>
      </c>
      <c r="R88" s="56" t="s">
        <v>757</v>
      </c>
      <c r="S88" s="173"/>
    </row>
    <row r="89" spans="1:19" ht="15">
      <c r="A89" s="37"/>
      <c r="D89" s="38" t="s">
        <v>798</v>
      </c>
      <c r="J89" s="38" t="s">
        <v>155</v>
      </c>
      <c r="R89" s="40"/>
      <c r="S89" s="39">
        <f t="shared" si="5"/>
        <v>0</v>
      </c>
    </row>
    <row r="90" spans="1:19" s="61" customFormat="1" ht="15.75">
      <c r="A90" s="58"/>
      <c r="B90" s="58"/>
      <c r="C90" s="58"/>
      <c r="D90" s="58"/>
      <c r="E90" s="58" t="s">
        <v>823</v>
      </c>
      <c r="F90" s="58"/>
      <c r="G90" s="58"/>
      <c r="H90" s="58"/>
      <c r="I90" s="58"/>
      <c r="J90" s="58"/>
      <c r="K90" s="58" t="s">
        <v>156</v>
      </c>
      <c r="L90" s="58"/>
      <c r="M90" s="59">
        <v>638561</v>
      </c>
      <c r="N90" s="59">
        <v>0</v>
      </c>
      <c r="O90" s="59">
        <v>638561</v>
      </c>
      <c r="P90" s="59">
        <v>0</v>
      </c>
      <c r="Q90" s="59">
        <f>SUM(N90:P90)</f>
        <v>638561</v>
      </c>
      <c r="R90" s="60" t="s">
        <v>147</v>
      </c>
      <c r="S90" s="85">
        <f t="shared" si="5"/>
        <v>638561</v>
      </c>
    </row>
    <row r="91" spans="1:19" ht="15">
      <c r="A91" s="37"/>
      <c r="E91" s="38" t="s">
        <v>826</v>
      </c>
      <c r="K91" s="38" t="s">
        <v>157</v>
      </c>
      <c r="M91" s="39"/>
      <c r="N91" s="39"/>
      <c r="O91" s="39"/>
      <c r="P91" s="39"/>
      <c r="Q91" s="39"/>
      <c r="R91" s="40" t="s">
        <v>158</v>
      </c>
      <c r="S91" s="39">
        <f t="shared" si="5"/>
        <v>0</v>
      </c>
    </row>
    <row r="92" spans="1:18" ht="15">
      <c r="A92" s="37"/>
      <c r="L92" s="38" t="s">
        <v>440</v>
      </c>
      <c r="M92" s="39">
        <v>9500</v>
      </c>
      <c r="N92" s="39">
        <v>0</v>
      </c>
      <c r="O92" s="39">
        <v>0</v>
      </c>
      <c r="P92" s="39">
        <v>9500</v>
      </c>
      <c r="Q92" s="39">
        <f aca="true" t="shared" si="6" ref="Q92:Q104">SUM(N92:P92)</f>
        <v>9500</v>
      </c>
      <c r="R92" s="40" t="s">
        <v>158</v>
      </c>
    </row>
    <row r="93" spans="1:18" ht="15">
      <c r="A93" s="37"/>
      <c r="L93" s="38" t="s">
        <v>160</v>
      </c>
      <c r="M93" s="39">
        <v>5714</v>
      </c>
      <c r="N93" s="39">
        <v>0</v>
      </c>
      <c r="O93" s="39">
        <v>0</v>
      </c>
      <c r="P93" s="39">
        <v>5714</v>
      </c>
      <c r="Q93" s="39">
        <f t="shared" si="6"/>
        <v>5714</v>
      </c>
      <c r="R93" s="40" t="s">
        <v>158</v>
      </c>
    </row>
    <row r="94" spans="1:18" ht="15">
      <c r="A94" s="37"/>
      <c r="L94" s="38" t="s">
        <v>40</v>
      </c>
      <c r="M94" s="39">
        <v>57756</v>
      </c>
      <c r="N94" s="39">
        <v>0</v>
      </c>
      <c r="O94" s="39">
        <v>0</v>
      </c>
      <c r="P94" s="39">
        <v>57756</v>
      </c>
      <c r="Q94" s="39">
        <f t="shared" si="6"/>
        <v>57756</v>
      </c>
      <c r="R94" s="40" t="s">
        <v>158</v>
      </c>
    </row>
    <row r="95" spans="1:18" ht="15">
      <c r="A95" s="37"/>
      <c r="L95" s="38" t="s">
        <v>37</v>
      </c>
      <c r="M95" s="39">
        <v>117845</v>
      </c>
      <c r="N95" s="39">
        <v>0</v>
      </c>
      <c r="O95" s="39">
        <v>0</v>
      </c>
      <c r="P95" s="39">
        <v>117845</v>
      </c>
      <c r="Q95" s="39">
        <f t="shared" si="6"/>
        <v>117845</v>
      </c>
      <c r="R95" s="40" t="s">
        <v>158</v>
      </c>
    </row>
    <row r="96" spans="1:18" ht="15">
      <c r="A96" s="37"/>
      <c r="L96" s="38" t="s">
        <v>36</v>
      </c>
      <c r="M96" s="39">
        <v>66840</v>
      </c>
      <c r="N96" s="39">
        <v>0</v>
      </c>
      <c r="O96" s="39">
        <v>0</v>
      </c>
      <c r="P96" s="39">
        <v>66840</v>
      </c>
      <c r="Q96" s="39">
        <f t="shared" si="6"/>
        <v>66840</v>
      </c>
      <c r="R96" s="40" t="s">
        <v>158</v>
      </c>
    </row>
    <row r="97" spans="1:18" ht="15">
      <c r="A97" s="37"/>
      <c r="L97" s="37" t="s">
        <v>225</v>
      </c>
      <c r="M97" s="178">
        <v>184148</v>
      </c>
      <c r="N97" s="39">
        <v>0</v>
      </c>
      <c r="O97" s="39">
        <v>0</v>
      </c>
      <c r="P97" s="39">
        <v>184148</v>
      </c>
      <c r="Q97" s="39">
        <f t="shared" si="6"/>
        <v>184148</v>
      </c>
      <c r="R97" s="40" t="s">
        <v>158</v>
      </c>
    </row>
    <row r="98" spans="1:18" ht="15">
      <c r="A98" s="37"/>
      <c r="L98" s="122" t="s">
        <v>435</v>
      </c>
      <c r="M98" s="177">
        <v>1380</v>
      </c>
      <c r="N98" s="39">
        <v>0</v>
      </c>
      <c r="O98" s="39">
        <v>0</v>
      </c>
      <c r="P98" s="39">
        <v>1380</v>
      </c>
      <c r="Q98" s="39">
        <f t="shared" si="6"/>
        <v>1380</v>
      </c>
      <c r="R98" s="40" t="s">
        <v>158</v>
      </c>
    </row>
    <row r="99" spans="1:18" ht="15">
      <c r="A99" s="37"/>
      <c r="L99" s="38" t="s">
        <v>442</v>
      </c>
      <c r="M99" s="177">
        <v>32016</v>
      </c>
      <c r="N99" s="39">
        <v>0</v>
      </c>
      <c r="O99" s="39">
        <v>0</v>
      </c>
      <c r="P99" s="39">
        <v>32016</v>
      </c>
      <c r="Q99" s="39">
        <f t="shared" si="6"/>
        <v>32016</v>
      </c>
      <c r="R99" s="40" t="s">
        <v>158</v>
      </c>
    </row>
    <row r="100" spans="1:18" ht="15">
      <c r="A100" s="37"/>
      <c r="L100" s="122" t="s">
        <v>441</v>
      </c>
      <c r="M100" s="177">
        <v>7013</v>
      </c>
      <c r="N100" s="39">
        <v>0</v>
      </c>
      <c r="O100" s="39">
        <v>0</v>
      </c>
      <c r="P100" s="39">
        <v>7013</v>
      </c>
      <c r="Q100" s="39">
        <f t="shared" si="6"/>
        <v>7013</v>
      </c>
      <c r="R100" s="40" t="s">
        <v>158</v>
      </c>
    </row>
    <row r="101" spans="1:18" ht="15">
      <c r="A101" s="37"/>
      <c r="L101" s="38" t="s">
        <v>162</v>
      </c>
      <c r="M101" s="39">
        <v>0</v>
      </c>
      <c r="N101" s="39">
        <v>0</v>
      </c>
      <c r="O101" s="39">
        <v>0</v>
      </c>
      <c r="P101" s="39">
        <v>0</v>
      </c>
      <c r="Q101" s="39">
        <f t="shared" si="6"/>
        <v>0</v>
      </c>
      <c r="R101" s="40" t="s">
        <v>158</v>
      </c>
    </row>
    <row r="102" spans="1:18" ht="15">
      <c r="A102" s="37"/>
      <c r="L102" s="38" t="s">
        <v>163</v>
      </c>
      <c r="M102" s="39">
        <v>0</v>
      </c>
      <c r="N102" s="39">
        <v>0</v>
      </c>
      <c r="O102" s="39">
        <v>0</v>
      </c>
      <c r="P102" s="39">
        <v>0</v>
      </c>
      <c r="Q102" s="39">
        <f t="shared" si="6"/>
        <v>0</v>
      </c>
      <c r="R102" s="40" t="s">
        <v>158</v>
      </c>
    </row>
    <row r="103" spans="1:18" ht="15">
      <c r="A103" s="37"/>
      <c r="L103" s="38" t="s">
        <v>164</v>
      </c>
      <c r="M103" s="39">
        <v>0</v>
      </c>
      <c r="N103" s="39">
        <v>0</v>
      </c>
      <c r="O103" s="39">
        <v>0</v>
      </c>
      <c r="P103" s="39">
        <v>0</v>
      </c>
      <c r="Q103" s="39">
        <f t="shared" si="6"/>
        <v>0</v>
      </c>
      <c r="R103" s="40" t="s">
        <v>158</v>
      </c>
    </row>
    <row r="104" spans="1:18" ht="15">
      <c r="A104" s="37"/>
      <c r="L104" s="38" t="s">
        <v>165</v>
      </c>
      <c r="M104" s="39">
        <v>1270</v>
      </c>
      <c r="N104" s="39">
        <v>0</v>
      </c>
      <c r="O104" s="39">
        <v>0</v>
      </c>
      <c r="P104" s="39">
        <v>1270</v>
      </c>
      <c r="Q104" s="39">
        <f t="shared" si="6"/>
        <v>1270</v>
      </c>
      <c r="R104" s="40" t="s">
        <v>158</v>
      </c>
    </row>
    <row r="105" spans="1:19" s="61" customFormat="1" ht="15.75">
      <c r="A105" s="58"/>
      <c r="B105" s="58"/>
      <c r="C105" s="58"/>
      <c r="D105" s="58"/>
      <c r="E105" s="58" t="s">
        <v>826</v>
      </c>
      <c r="F105" s="58"/>
      <c r="G105" s="58"/>
      <c r="H105" s="58"/>
      <c r="I105" s="58"/>
      <c r="J105" s="58"/>
      <c r="K105" s="58" t="s">
        <v>166</v>
      </c>
      <c r="L105" s="58"/>
      <c r="M105" s="59">
        <f>SUM(M92:M104)</f>
        <v>483482</v>
      </c>
      <c r="N105" s="59">
        <f>SUM(N92:N104)</f>
        <v>0</v>
      </c>
      <c r="O105" s="59">
        <f>SUM(O92:O104)</f>
        <v>0</v>
      </c>
      <c r="P105" s="59">
        <f>SUM(P92:P104)</f>
        <v>483482</v>
      </c>
      <c r="Q105" s="59">
        <f>SUM(Q92:Q104)</f>
        <v>483482</v>
      </c>
      <c r="R105" s="60" t="s">
        <v>158</v>
      </c>
      <c r="S105" s="85">
        <f>SUM(N105:P105)</f>
        <v>483482</v>
      </c>
    </row>
    <row r="106" spans="1:18" ht="15">
      <c r="A106" s="37"/>
      <c r="E106" s="38" t="s">
        <v>829</v>
      </c>
      <c r="K106" s="38" t="s">
        <v>167</v>
      </c>
      <c r="M106" s="39"/>
      <c r="N106" s="39"/>
      <c r="O106" s="39"/>
      <c r="P106" s="39"/>
      <c r="Q106" s="39"/>
      <c r="R106" s="40"/>
    </row>
    <row r="107" spans="1:18" ht="15">
      <c r="A107" s="37"/>
      <c r="L107" s="38" t="s">
        <v>162</v>
      </c>
      <c r="M107" s="39">
        <v>17720</v>
      </c>
      <c r="N107" s="39">
        <v>0</v>
      </c>
      <c r="O107" s="39">
        <v>17720</v>
      </c>
      <c r="P107" s="39">
        <v>0</v>
      </c>
      <c r="Q107" s="39">
        <f aca="true" t="shared" si="7" ref="Q107:Q115">SUM(N107:P107)</f>
        <v>17720</v>
      </c>
      <c r="R107" s="40" t="s">
        <v>168</v>
      </c>
    </row>
    <row r="108" spans="1:18" ht="15">
      <c r="A108" s="37"/>
      <c r="L108" s="38" t="s">
        <v>36</v>
      </c>
      <c r="M108" s="39">
        <v>317653</v>
      </c>
      <c r="N108" s="39">
        <v>0</v>
      </c>
      <c r="O108" s="39">
        <v>0</v>
      </c>
      <c r="P108" s="39">
        <v>317653</v>
      </c>
      <c r="Q108" s="39">
        <f t="shared" si="7"/>
        <v>317653</v>
      </c>
      <c r="R108" s="40" t="s">
        <v>168</v>
      </c>
    </row>
    <row r="109" spans="1:18" ht="15">
      <c r="A109" s="37"/>
      <c r="L109" s="38" t="s">
        <v>38</v>
      </c>
      <c r="M109" s="39">
        <v>99634</v>
      </c>
      <c r="N109" s="39">
        <v>0</v>
      </c>
      <c r="O109" s="39">
        <v>0</v>
      </c>
      <c r="P109" s="39">
        <v>99634</v>
      </c>
      <c r="Q109" s="39">
        <f t="shared" si="7"/>
        <v>99634</v>
      </c>
      <c r="R109" s="40" t="s">
        <v>168</v>
      </c>
    </row>
    <row r="110" spans="1:18" ht="15">
      <c r="A110" s="37"/>
      <c r="L110" s="38" t="s">
        <v>169</v>
      </c>
      <c r="M110" s="39">
        <v>28267</v>
      </c>
      <c r="N110" s="39">
        <v>0</v>
      </c>
      <c r="O110" s="39">
        <v>0</v>
      </c>
      <c r="P110" s="39">
        <v>28267</v>
      </c>
      <c r="Q110" s="39">
        <f t="shared" si="7"/>
        <v>28267</v>
      </c>
      <c r="R110" s="40" t="s">
        <v>168</v>
      </c>
    </row>
    <row r="111" spans="1:18" ht="15">
      <c r="A111" s="37"/>
      <c r="L111" s="38" t="s">
        <v>41</v>
      </c>
      <c r="M111" s="39">
        <v>125896</v>
      </c>
      <c r="N111" s="39">
        <v>0</v>
      </c>
      <c r="O111" s="39">
        <v>0</v>
      </c>
      <c r="P111" s="39">
        <v>125896</v>
      </c>
      <c r="Q111" s="39">
        <f t="shared" si="7"/>
        <v>125896</v>
      </c>
      <c r="R111" s="40" t="s">
        <v>168</v>
      </c>
    </row>
    <row r="112" spans="1:18" ht="15">
      <c r="A112" s="37"/>
      <c r="L112" s="38" t="s">
        <v>442</v>
      </c>
      <c r="M112" s="39">
        <v>65034</v>
      </c>
      <c r="N112" s="39">
        <v>0</v>
      </c>
      <c r="O112" s="39">
        <v>0</v>
      </c>
      <c r="P112" s="39">
        <v>65034</v>
      </c>
      <c r="Q112" s="39">
        <f t="shared" si="7"/>
        <v>65034</v>
      </c>
      <c r="R112" s="40" t="s">
        <v>168</v>
      </c>
    </row>
    <row r="113" spans="1:18" ht="15">
      <c r="A113" s="37"/>
      <c r="L113" s="122" t="s">
        <v>441</v>
      </c>
      <c r="M113" s="39">
        <v>7191</v>
      </c>
      <c r="N113" s="39">
        <v>0</v>
      </c>
      <c r="O113" s="39">
        <v>0</v>
      </c>
      <c r="P113" s="39">
        <v>7191</v>
      </c>
      <c r="Q113" s="39">
        <f t="shared" si="7"/>
        <v>7191</v>
      </c>
      <c r="R113" s="40" t="s">
        <v>168</v>
      </c>
    </row>
    <row r="114" spans="1:18" ht="15">
      <c r="A114" s="37"/>
      <c r="L114" s="38" t="s">
        <v>715</v>
      </c>
      <c r="M114" s="39">
        <v>10043</v>
      </c>
      <c r="N114" s="39">
        <v>0</v>
      </c>
      <c r="O114" s="39">
        <v>0</v>
      </c>
      <c r="P114" s="39">
        <v>10043</v>
      </c>
      <c r="Q114" s="39">
        <f t="shared" si="7"/>
        <v>10043</v>
      </c>
      <c r="R114" s="40" t="s">
        <v>168</v>
      </c>
    </row>
    <row r="115" spans="1:18" ht="15">
      <c r="A115" s="37"/>
      <c r="L115" s="38" t="s">
        <v>170</v>
      </c>
      <c r="M115" s="39">
        <v>0</v>
      </c>
      <c r="N115" s="39">
        <v>0</v>
      </c>
      <c r="O115" s="39">
        <v>0</v>
      </c>
      <c r="P115" s="39"/>
      <c r="Q115" s="39">
        <f t="shared" si="7"/>
        <v>0</v>
      </c>
      <c r="R115" s="40" t="s">
        <v>168</v>
      </c>
    </row>
    <row r="116" spans="1:19" s="61" customFormat="1" ht="15.75">
      <c r="A116" s="58"/>
      <c r="B116" s="58"/>
      <c r="C116" s="58"/>
      <c r="D116" s="58"/>
      <c r="E116" s="58" t="s">
        <v>829</v>
      </c>
      <c r="F116" s="58"/>
      <c r="G116" s="58"/>
      <c r="H116" s="58"/>
      <c r="I116" s="58"/>
      <c r="J116" s="58"/>
      <c r="K116" s="58" t="s">
        <v>171</v>
      </c>
      <c r="L116" s="58"/>
      <c r="M116" s="59">
        <f>SUM(M107:M115)</f>
        <v>671438</v>
      </c>
      <c r="N116" s="59">
        <f>SUM(N107:N115)</f>
        <v>0</v>
      </c>
      <c r="O116" s="59">
        <f>SUM(O107:O115)</f>
        <v>17720</v>
      </c>
      <c r="P116" s="59">
        <f>SUM(P107:P115)</f>
        <v>653718</v>
      </c>
      <c r="Q116" s="59">
        <f>SUM(Q107:Q115)</f>
        <v>671438</v>
      </c>
      <c r="R116" s="60" t="s">
        <v>168</v>
      </c>
      <c r="S116" s="85">
        <f>SUM(N116:P116)</f>
        <v>671438</v>
      </c>
    </row>
    <row r="117" spans="1:19" ht="15">
      <c r="A117" s="37"/>
      <c r="E117" s="38" t="s">
        <v>832</v>
      </c>
      <c r="K117" s="38" t="s">
        <v>172</v>
      </c>
      <c r="M117" s="39"/>
      <c r="N117" s="39"/>
      <c r="O117" s="39"/>
      <c r="P117" s="39"/>
      <c r="Q117" s="39"/>
      <c r="R117" s="40"/>
      <c r="S117" s="39">
        <f>SUM(N117:P117)</f>
        <v>0</v>
      </c>
    </row>
    <row r="118" spans="1:19" ht="15">
      <c r="A118" s="37"/>
      <c r="F118" s="38" t="s">
        <v>173</v>
      </c>
      <c r="L118" s="38" t="s">
        <v>174</v>
      </c>
      <c r="M118" s="39">
        <v>0</v>
      </c>
      <c r="N118" s="39">
        <v>0</v>
      </c>
      <c r="O118" s="39">
        <v>0</v>
      </c>
      <c r="P118" s="39">
        <v>0</v>
      </c>
      <c r="Q118" s="39">
        <f>SUM(N118:P118)</f>
        <v>0</v>
      </c>
      <c r="R118" s="40" t="s">
        <v>175</v>
      </c>
      <c r="S118" s="39">
        <f>SUM(N118:P118)</f>
        <v>0</v>
      </c>
    </row>
    <row r="119" spans="1:18" ht="15">
      <c r="A119" s="37"/>
      <c r="F119" s="38" t="s">
        <v>176</v>
      </c>
      <c r="L119" s="38" t="s">
        <v>177</v>
      </c>
      <c r="M119" s="39"/>
      <c r="N119" s="39"/>
      <c r="O119" s="39"/>
      <c r="P119" s="39"/>
      <c r="Q119" s="39"/>
      <c r="R119" s="40"/>
    </row>
    <row r="120" spans="1:18" ht="15">
      <c r="A120" s="37"/>
      <c r="L120" s="38" t="s">
        <v>97</v>
      </c>
      <c r="M120" s="39">
        <v>3000</v>
      </c>
      <c r="N120" s="39">
        <v>0</v>
      </c>
      <c r="O120" s="39">
        <v>0</v>
      </c>
      <c r="P120" s="39">
        <v>3000</v>
      </c>
      <c r="Q120" s="39">
        <f>SUM(N120:P120)</f>
        <v>3000</v>
      </c>
      <c r="R120" s="40" t="s">
        <v>178</v>
      </c>
    </row>
    <row r="121" spans="1:18" ht="15">
      <c r="A121" s="37"/>
      <c r="L121" s="38" t="s">
        <v>179</v>
      </c>
      <c r="M121" s="39">
        <v>0</v>
      </c>
      <c r="N121" s="39">
        <v>0</v>
      </c>
      <c r="O121" s="39">
        <v>0</v>
      </c>
      <c r="P121" s="39">
        <v>0</v>
      </c>
      <c r="Q121" s="39">
        <f>SUM(N121:P121)</f>
        <v>0</v>
      </c>
      <c r="R121" s="40" t="s">
        <v>178</v>
      </c>
    </row>
    <row r="122" spans="1:19" ht="15">
      <c r="A122" s="37"/>
      <c r="L122" s="38" t="s">
        <v>180</v>
      </c>
      <c r="M122" s="39">
        <v>0</v>
      </c>
      <c r="N122" s="39">
        <v>0</v>
      </c>
      <c r="O122" s="39">
        <v>0</v>
      </c>
      <c r="P122" s="39">
        <v>0</v>
      </c>
      <c r="Q122" s="39">
        <f>SUM(N122:P122)</f>
        <v>0</v>
      </c>
      <c r="R122" s="40" t="s">
        <v>178</v>
      </c>
      <c r="S122" s="39">
        <f aca="true" t="shared" si="8" ref="S122:S140">SUM(N122:P122)</f>
        <v>0</v>
      </c>
    </row>
    <row r="123" spans="1:19" s="61" customFormat="1" ht="15.75">
      <c r="A123" s="58"/>
      <c r="B123" s="58"/>
      <c r="C123" s="58"/>
      <c r="D123" s="58"/>
      <c r="E123" s="58" t="s">
        <v>832</v>
      </c>
      <c r="F123" s="58"/>
      <c r="G123" s="58"/>
      <c r="H123" s="58"/>
      <c r="I123" s="58"/>
      <c r="J123" s="58"/>
      <c r="K123" s="58" t="s">
        <v>181</v>
      </c>
      <c r="L123" s="58"/>
      <c r="M123" s="59">
        <f>SUM(M118:M122)</f>
        <v>3000</v>
      </c>
      <c r="N123" s="59">
        <f>SUM(N118:N122)</f>
        <v>0</v>
      </c>
      <c r="O123" s="59">
        <f>SUM(O118:O122)</f>
        <v>0</v>
      </c>
      <c r="P123" s="59">
        <f>SUM(P118:P122)</f>
        <v>3000</v>
      </c>
      <c r="Q123" s="59">
        <f>SUM(Q118:Q122)</f>
        <v>3000</v>
      </c>
      <c r="R123" s="60" t="s">
        <v>182</v>
      </c>
      <c r="S123" s="85">
        <f t="shared" si="8"/>
        <v>3000</v>
      </c>
    </row>
    <row r="124" spans="1:19" s="61" customFormat="1" ht="15.75">
      <c r="A124" s="58" t="s">
        <v>758</v>
      </c>
      <c r="B124" s="58"/>
      <c r="C124" s="58"/>
      <c r="D124" s="58"/>
      <c r="E124" s="58"/>
      <c r="F124" s="58"/>
      <c r="G124" s="58"/>
      <c r="H124" s="58" t="s">
        <v>878</v>
      </c>
      <c r="I124" s="58"/>
      <c r="J124" s="58"/>
      <c r="K124" s="58"/>
      <c r="L124" s="58"/>
      <c r="M124" s="59">
        <f>M90+M105+M116+M123</f>
        <v>1796481</v>
      </c>
      <c r="N124" s="59">
        <f>N90+N105+N116+N123</f>
        <v>0</v>
      </c>
      <c r="O124" s="59">
        <f>O90+O105+O116+O123</f>
        <v>656281</v>
      </c>
      <c r="P124" s="59">
        <f>P90+P105+P116+P123</f>
        <v>1140200</v>
      </c>
      <c r="Q124" s="59">
        <f>Q90+Q105+Q116+Q123</f>
        <v>1796481</v>
      </c>
      <c r="R124" s="60"/>
      <c r="S124" s="85">
        <f t="shared" si="8"/>
        <v>1796481</v>
      </c>
    </row>
    <row r="125" spans="1:19" ht="15">
      <c r="A125" s="37" t="s">
        <v>798</v>
      </c>
      <c r="G125" s="38" t="s">
        <v>22</v>
      </c>
      <c r="M125" s="39"/>
      <c r="N125" s="39"/>
      <c r="O125" s="39"/>
      <c r="P125" s="39"/>
      <c r="Q125" s="39"/>
      <c r="R125" s="40"/>
      <c r="S125" s="39">
        <f t="shared" si="8"/>
        <v>0</v>
      </c>
    </row>
    <row r="126" spans="1:19" ht="15">
      <c r="A126" s="37"/>
      <c r="J126" s="38" t="s">
        <v>155</v>
      </c>
      <c r="M126" s="39"/>
      <c r="N126" s="39"/>
      <c r="O126" s="39"/>
      <c r="P126" s="39"/>
      <c r="Q126" s="39"/>
      <c r="R126" s="40"/>
      <c r="S126" s="39">
        <f t="shared" si="8"/>
        <v>0</v>
      </c>
    </row>
    <row r="127" spans="1:19" ht="15">
      <c r="A127" s="37"/>
      <c r="E127" s="38" t="s">
        <v>826</v>
      </c>
      <c r="K127" s="38" t="s">
        <v>157</v>
      </c>
      <c r="M127" s="39"/>
      <c r="N127" s="39"/>
      <c r="O127" s="39"/>
      <c r="P127" s="39"/>
      <c r="Q127" s="39"/>
      <c r="R127" s="40"/>
      <c r="S127" s="39">
        <f t="shared" si="8"/>
        <v>0</v>
      </c>
    </row>
    <row r="128" spans="1:19" ht="15">
      <c r="A128" s="37"/>
      <c r="L128" s="38" t="s">
        <v>183</v>
      </c>
      <c r="M128" s="39">
        <v>25400</v>
      </c>
      <c r="N128" s="39">
        <v>0</v>
      </c>
      <c r="O128" s="39">
        <v>25400</v>
      </c>
      <c r="P128" s="39">
        <v>0</v>
      </c>
      <c r="Q128" s="39">
        <f>SUM(N128:P128)</f>
        <v>25400</v>
      </c>
      <c r="R128" s="40" t="s">
        <v>158</v>
      </c>
      <c r="S128" s="39">
        <f t="shared" si="8"/>
        <v>25400</v>
      </c>
    </row>
    <row r="129" spans="1:19" ht="15">
      <c r="A129" s="37"/>
      <c r="L129" s="38" t="s">
        <v>100</v>
      </c>
      <c r="M129" s="39">
        <v>498</v>
      </c>
      <c r="N129" s="39">
        <v>0</v>
      </c>
      <c r="O129" s="39">
        <v>0</v>
      </c>
      <c r="P129" s="39">
        <v>498</v>
      </c>
      <c r="Q129" s="39">
        <f>SUM(N129:P129)</f>
        <v>498</v>
      </c>
      <c r="R129" s="40" t="s">
        <v>158</v>
      </c>
      <c r="S129" s="39">
        <f t="shared" si="8"/>
        <v>498</v>
      </c>
    </row>
    <row r="130" spans="1:19" s="61" customFormat="1" ht="15.75">
      <c r="A130" s="58" t="s">
        <v>798</v>
      </c>
      <c r="B130" s="58"/>
      <c r="C130" s="58"/>
      <c r="D130" s="58"/>
      <c r="E130" s="58"/>
      <c r="F130" s="58"/>
      <c r="G130" s="58"/>
      <c r="H130" s="58" t="s">
        <v>883</v>
      </c>
      <c r="I130" s="58"/>
      <c r="J130" s="58"/>
      <c r="K130" s="58"/>
      <c r="L130" s="58"/>
      <c r="M130" s="59">
        <f>SUM(M128:M129)</f>
        <v>25898</v>
      </c>
      <c r="N130" s="59">
        <f>SUM(N128:N129)</f>
        <v>0</v>
      </c>
      <c r="O130" s="59">
        <f>SUM(O128:O129)</f>
        <v>25400</v>
      </c>
      <c r="P130" s="59">
        <f>SUM(P128:P129)</f>
        <v>498</v>
      </c>
      <c r="Q130" s="59">
        <f>SUM(Q128:Q129)</f>
        <v>25898</v>
      </c>
      <c r="R130" s="60"/>
      <c r="S130" s="85">
        <f t="shared" si="8"/>
        <v>25898</v>
      </c>
    </row>
    <row r="131" spans="1:19" ht="15">
      <c r="A131" s="37" t="s">
        <v>801</v>
      </c>
      <c r="G131" s="38" t="s">
        <v>884</v>
      </c>
      <c r="M131" s="39"/>
      <c r="N131" s="39"/>
      <c r="O131" s="39"/>
      <c r="P131" s="39"/>
      <c r="Q131" s="39"/>
      <c r="R131" s="40"/>
      <c r="S131" s="39">
        <f t="shared" si="8"/>
        <v>0</v>
      </c>
    </row>
    <row r="132" spans="1:19" ht="15">
      <c r="A132" s="37"/>
      <c r="J132" s="38" t="s">
        <v>155</v>
      </c>
      <c r="M132" s="39"/>
      <c r="N132" s="39"/>
      <c r="O132" s="39"/>
      <c r="P132" s="39"/>
      <c r="Q132" s="39"/>
      <c r="R132" s="40"/>
      <c r="S132" s="39">
        <f t="shared" si="8"/>
        <v>0</v>
      </c>
    </row>
    <row r="133" spans="1:19" ht="15">
      <c r="A133" s="37"/>
      <c r="E133" s="38" t="s">
        <v>826</v>
      </c>
      <c r="K133" s="38" t="s">
        <v>157</v>
      </c>
      <c r="M133" s="39"/>
      <c r="N133" s="39"/>
      <c r="O133" s="39"/>
      <c r="P133" s="39"/>
      <c r="Q133" s="39"/>
      <c r="R133" s="40"/>
      <c r="S133" s="39">
        <f t="shared" si="8"/>
        <v>0</v>
      </c>
    </row>
    <row r="134" spans="1:19" ht="15">
      <c r="A134" s="37"/>
      <c r="L134" s="38" t="s">
        <v>165</v>
      </c>
      <c r="M134" s="39">
        <v>100</v>
      </c>
      <c r="N134" s="39">
        <v>0</v>
      </c>
      <c r="O134" s="39">
        <v>100</v>
      </c>
      <c r="P134" s="39">
        <v>0</v>
      </c>
      <c r="Q134" s="39">
        <f>SUM(N134:P134)</f>
        <v>100</v>
      </c>
      <c r="R134" s="40" t="s">
        <v>158</v>
      </c>
      <c r="S134" s="39">
        <f t="shared" si="8"/>
        <v>100</v>
      </c>
    </row>
    <row r="135" spans="1:19" s="61" customFormat="1" ht="15.75">
      <c r="A135" s="58" t="s">
        <v>801</v>
      </c>
      <c r="B135" s="58"/>
      <c r="C135" s="58"/>
      <c r="D135" s="58"/>
      <c r="E135" s="58"/>
      <c r="F135" s="58"/>
      <c r="G135" s="58"/>
      <c r="H135" s="58" t="s">
        <v>885</v>
      </c>
      <c r="I135" s="58"/>
      <c r="J135" s="58"/>
      <c r="K135" s="58"/>
      <c r="L135" s="58"/>
      <c r="M135" s="59">
        <f>SUM(M133:M134)</f>
        <v>100</v>
      </c>
      <c r="N135" s="59">
        <f>SUM(N133:N134)</f>
        <v>0</v>
      </c>
      <c r="O135" s="59">
        <f>SUM(O133:O134)</f>
        <v>100</v>
      </c>
      <c r="P135" s="59">
        <f>SUM(P133:P134)</f>
        <v>0</v>
      </c>
      <c r="Q135" s="59">
        <f>SUM(Q134:Q134)</f>
        <v>100</v>
      </c>
      <c r="R135" s="60"/>
      <c r="S135" s="85">
        <f t="shared" si="8"/>
        <v>100</v>
      </c>
    </row>
    <row r="136" spans="1:19" ht="15">
      <c r="A136" s="37" t="s">
        <v>886</v>
      </c>
      <c r="G136" s="38" t="s">
        <v>887</v>
      </c>
      <c r="M136" s="39"/>
      <c r="N136" s="39"/>
      <c r="O136" s="39"/>
      <c r="P136" s="39"/>
      <c r="Q136" s="39"/>
      <c r="R136" s="40"/>
      <c r="S136" s="39">
        <f t="shared" si="8"/>
        <v>0</v>
      </c>
    </row>
    <row r="137" spans="1:19" ht="15">
      <c r="A137" s="37"/>
      <c r="J137" s="38" t="s">
        <v>155</v>
      </c>
      <c r="M137" s="39"/>
      <c r="N137" s="39"/>
      <c r="O137" s="39"/>
      <c r="P137" s="39"/>
      <c r="Q137" s="39"/>
      <c r="R137" s="40"/>
      <c r="S137" s="39">
        <f t="shared" si="8"/>
        <v>0</v>
      </c>
    </row>
    <row r="138" spans="1:19" ht="15">
      <c r="A138" s="37"/>
      <c r="E138" s="38" t="s">
        <v>826</v>
      </c>
      <c r="K138" s="38" t="s">
        <v>157</v>
      </c>
      <c r="M138" s="39"/>
      <c r="N138" s="39"/>
      <c r="O138" s="39"/>
      <c r="P138" s="39"/>
      <c r="Q138" s="39"/>
      <c r="R138" s="40"/>
      <c r="S138" s="39">
        <f t="shared" si="8"/>
        <v>0</v>
      </c>
    </row>
    <row r="139" spans="1:19" ht="15">
      <c r="A139" s="37"/>
      <c r="L139" s="38" t="s">
        <v>184</v>
      </c>
      <c r="M139" s="39">
        <v>3669</v>
      </c>
      <c r="N139" s="39">
        <v>0</v>
      </c>
      <c r="O139" s="39">
        <v>50</v>
      </c>
      <c r="P139" s="39">
        <v>3619</v>
      </c>
      <c r="Q139" s="39">
        <f>SUM(N139:P139)</f>
        <v>3669</v>
      </c>
      <c r="R139" s="40" t="s">
        <v>158</v>
      </c>
      <c r="S139" s="39">
        <f t="shared" si="8"/>
        <v>3669</v>
      </c>
    </row>
    <row r="140" spans="1:19" s="61" customFormat="1" ht="15.75">
      <c r="A140" s="58" t="s">
        <v>886</v>
      </c>
      <c r="B140" s="58"/>
      <c r="C140" s="58"/>
      <c r="D140" s="58"/>
      <c r="E140" s="58"/>
      <c r="F140" s="58"/>
      <c r="G140" s="58"/>
      <c r="H140" s="58" t="s">
        <v>185</v>
      </c>
      <c r="I140" s="58"/>
      <c r="J140" s="58"/>
      <c r="K140" s="58"/>
      <c r="L140" s="58"/>
      <c r="M140" s="59">
        <f>SUM(M138:M139)</f>
        <v>3669</v>
      </c>
      <c r="N140" s="59">
        <f>SUM(N138:N139)</f>
        <v>0</v>
      </c>
      <c r="O140" s="59">
        <f>SUM(O138:O139)</f>
        <v>50</v>
      </c>
      <c r="P140" s="59">
        <f>SUM(P138:P139)</f>
        <v>3619</v>
      </c>
      <c r="Q140" s="59">
        <f>SUM(Q138:Q139)</f>
        <v>3669</v>
      </c>
      <c r="R140" s="60"/>
      <c r="S140" s="85">
        <f t="shared" si="8"/>
        <v>3669</v>
      </c>
    </row>
    <row r="141" spans="1:18" ht="15">
      <c r="A141" s="37" t="s">
        <v>186</v>
      </c>
      <c r="G141" s="38" t="s">
        <v>890</v>
      </c>
      <c r="M141" s="39"/>
      <c r="N141" s="39"/>
      <c r="O141" s="39"/>
      <c r="P141" s="39"/>
      <c r="Q141" s="39"/>
      <c r="R141" s="40"/>
    </row>
    <row r="142" spans="1:19" ht="15">
      <c r="A142" s="37"/>
      <c r="J142" s="38" t="s">
        <v>155</v>
      </c>
      <c r="M142" s="39"/>
      <c r="N142" s="39"/>
      <c r="O142" s="39"/>
      <c r="P142" s="39"/>
      <c r="Q142" s="39"/>
      <c r="R142" s="40"/>
      <c r="S142" s="39">
        <f>SUM(N142:P142)</f>
        <v>0</v>
      </c>
    </row>
    <row r="143" spans="1:19" ht="15">
      <c r="A143" s="37"/>
      <c r="E143" s="38" t="s">
        <v>826</v>
      </c>
      <c r="K143" s="38" t="s">
        <v>157</v>
      </c>
      <c r="M143" s="39"/>
      <c r="N143" s="39"/>
      <c r="O143" s="39"/>
      <c r="P143" s="39"/>
      <c r="Q143" s="39"/>
      <c r="R143" s="40"/>
      <c r="S143" s="39">
        <f>SUM(N143:P143)</f>
        <v>0</v>
      </c>
    </row>
    <row r="144" spans="1:19" ht="15">
      <c r="A144" s="37"/>
      <c r="L144" s="38" t="s">
        <v>165</v>
      </c>
      <c r="M144" s="39">
        <v>100</v>
      </c>
      <c r="N144" s="39">
        <v>0</v>
      </c>
      <c r="O144" s="39">
        <v>100</v>
      </c>
      <c r="P144" s="39">
        <v>0</v>
      </c>
      <c r="Q144" s="39">
        <f>SUM(N144:P144)</f>
        <v>100</v>
      </c>
      <c r="R144" s="40" t="s">
        <v>158</v>
      </c>
      <c r="S144" s="39">
        <f>SUM(N144:P144)</f>
        <v>100</v>
      </c>
    </row>
    <row r="145" spans="1:19" ht="15">
      <c r="A145" s="37"/>
      <c r="L145" s="38" t="s">
        <v>187</v>
      </c>
      <c r="M145" s="39">
        <v>1248</v>
      </c>
      <c r="N145" s="39">
        <v>0</v>
      </c>
      <c r="O145" s="39">
        <v>1248</v>
      </c>
      <c r="P145" s="39">
        <v>0</v>
      </c>
      <c r="Q145" s="39">
        <f>SUM(N145:P145)</f>
        <v>1248</v>
      </c>
      <c r="R145" s="40" t="s">
        <v>158</v>
      </c>
      <c r="S145" s="39">
        <f>SUM(N145:P145)</f>
        <v>1248</v>
      </c>
    </row>
    <row r="146" spans="1:19" s="61" customFormat="1" ht="15.75">
      <c r="A146" s="58" t="s">
        <v>889</v>
      </c>
      <c r="B146" s="58"/>
      <c r="C146" s="58"/>
      <c r="D146" s="58"/>
      <c r="E146" s="58"/>
      <c r="F146" s="58"/>
      <c r="G146" s="58"/>
      <c r="H146" s="58" t="s">
        <v>891</v>
      </c>
      <c r="I146" s="58"/>
      <c r="J146" s="58"/>
      <c r="K146" s="58"/>
      <c r="L146" s="58"/>
      <c r="M146" s="59">
        <f>SUM(M144:M145)</f>
        <v>1348</v>
      </c>
      <c r="N146" s="59">
        <f>SUM(N144:N145)</f>
        <v>0</v>
      </c>
      <c r="O146" s="59">
        <f>SUM(O144:O145)</f>
        <v>1348</v>
      </c>
      <c r="P146" s="59">
        <f>SUM(P144:P145)</f>
        <v>0</v>
      </c>
      <c r="Q146" s="59">
        <f>SUM(Q144:Q145)</f>
        <v>1348</v>
      </c>
      <c r="R146" s="60"/>
      <c r="S146" s="85">
        <f>SUM(N146:P146)</f>
        <v>1348</v>
      </c>
    </row>
    <row r="147" spans="1:19" ht="15">
      <c r="A147" s="37"/>
      <c r="E147" s="38" t="s">
        <v>823</v>
      </c>
      <c r="K147" s="38" t="s">
        <v>156</v>
      </c>
      <c r="M147" s="39">
        <f>SUM(M90)</f>
        <v>638561</v>
      </c>
      <c r="N147" s="39">
        <f>SUM(N90)</f>
        <v>0</v>
      </c>
      <c r="O147" s="39">
        <f>SUM(O90)</f>
        <v>638561</v>
      </c>
      <c r="P147" s="39">
        <f>SUM(P90)</f>
        <v>0</v>
      </c>
      <c r="Q147" s="39">
        <f>SUM(Q90)</f>
        <v>638561</v>
      </c>
      <c r="R147" s="40" t="s">
        <v>147</v>
      </c>
      <c r="S147" s="39">
        <f aca="true" t="shared" si="9" ref="S147:S172">SUM(N147:P147)</f>
        <v>638561</v>
      </c>
    </row>
    <row r="148" spans="1:19" ht="15">
      <c r="A148" s="37"/>
      <c r="E148" s="38" t="s">
        <v>826</v>
      </c>
      <c r="K148" s="38" t="s">
        <v>157</v>
      </c>
      <c r="M148" s="39">
        <f>SUM(M105,M130,M140,M135,M146)</f>
        <v>514497</v>
      </c>
      <c r="N148" s="39">
        <f>SUM(N105,N130,N140,N135,N146)</f>
        <v>0</v>
      </c>
      <c r="O148" s="39">
        <f>SUM(O105,O130,O140,O135,O146)</f>
        <v>26898</v>
      </c>
      <c r="P148" s="39">
        <f>SUM(P105,P130,P140,P135,P146)</f>
        <v>487599</v>
      </c>
      <c r="Q148" s="39">
        <f>SUM(Q105,Q130,Q140,Q135,Q146)</f>
        <v>514497</v>
      </c>
      <c r="R148" s="40" t="s">
        <v>158</v>
      </c>
      <c r="S148" s="39">
        <f t="shared" si="9"/>
        <v>514497</v>
      </c>
    </row>
    <row r="149" spans="1:19" ht="15">
      <c r="A149" s="37"/>
      <c r="E149" s="38" t="s">
        <v>829</v>
      </c>
      <c r="K149" s="38" t="s">
        <v>167</v>
      </c>
      <c r="M149" s="39">
        <f>SUM(M116)</f>
        <v>671438</v>
      </c>
      <c r="N149" s="39">
        <f>SUM(N116)</f>
        <v>0</v>
      </c>
      <c r="O149" s="39">
        <f>SUM(O116)</f>
        <v>17720</v>
      </c>
      <c r="P149" s="39">
        <f>SUM(P116)</f>
        <v>653718</v>
      </c>
      <c r="Q149" s="39">
        <f>SUM(Q116)</f>
        <v>671438</v>
      </c>
      <c r="R149" s="40" t="s">
        <v>168</v>
      </c>
      <c r="S149" s="39">
        <f t="shared" si="9"/>
        <v>671438</v>
      </c>
    </row>
    <row r="150" spans="1:19" ht="15">
      <c r="A150" s="37"/>
      <c r="E150" s="38" t="s">
        <v>832</v>
      </c>
      <c r="K150" s="38" t="s">
        <v>172</v>
      </c>
      <c r="M150" s="39">
        <f>SUM(M123)</f>
        <v>3000</v>
      </c>
      <c r="N150" s="39">
        <f>SUM(N123)</f>
        <v>0</v>
      </c>
      <c r="O150" s="39">
        <f>SUM(O123)</f>
        <v>0</v>
      </c>
      <c r="P150" s="39">
        <f>SUM(P123)</f>
        <v>3000</v>
      </c>
      <c r="Q150" s="39">
        <f>SUM(Q123)</f>
        <v>3000</v>
      </c>
      <c r="R150" s="40" t="s">
        <v>182</v>
      </c>
      <c r="S150" s="39">
        <f t="shared" si="9"/>
        <v>3000</v>
      </c>
    </row>
    <row r="151" spans="1:19" s="61" customFormat="1" ht="15.75">
      <c r="A151" s="58"/>
      <c r="B151" s="58"/>
      <c r="C151" s="58"/>
      <c r="D151" s="58" t="s">
        <v>798</v>
      </c>
      <c r="E151" s="58"/>
      <c r="F151" s="58"/>
      <c r="G151" s="58"/>
      <c r="H151" s="58"/>
      <c r="I151" s="58"/>
      <c r="J151" s="58" t="s">
        <v>188</v>
      </c>
      <c r="K151" s="58"/>
      <c r="L151" s="58"/>
      <c r="M151" s="59">
        <f>SUM(M147:M150,)</f>
        <v>1827496</v>
      </c>
      <c r="N151" s="59">
        <f>SUM(N147:N150,)</f>
        <v>0</v>
      </c>
      <c r="O151" s="59">
        <f>SUM(O147:O150,)</f>
        <v>683179</v>
      </c>
      <c r="P151" s="59">
        <f>SUM(P147:P150,)</f>
        <v>1144317</v>
      </c>
      <c r="Q151" s="59">
        <f>SUM(Q147:Q150,)</f>
        <v>1827496</v>
      </c>
      <c r="R151" s="60"/>
      <c r="S151" s="85">
        <f t="shared" si="9"/>
        <v>1827496</v>
      </c>
    </row>
    <row r="152" spans="1:19" ht="15">
      <c r="A152" s="37"/>
      <c r="R152" s="40"/>
      <c r="S152" s="39">
        <f t="shared" si="9"/>
        <v>0</v>
      </c>
    </row>
    <row r="153" spans="1:19" ht="15">
      <c r="A153" s="37"/>
      <c r="R153" s="40"/>
      <c r="S153" s="39">
        <f t="shared" si="9"/>
        <v>0</v>
      </c>
    </row>
    <row r="154" spans="1:19" ht="15">
      <c r="A154" s="37"/>
      <c r="R154" s="40"/>
      <c r="S154" s="39">
        <f t="shared" si="9"/>
        <v>0</v>
      </c>
    </row>
    <row r="155" spans="1:19" ht="15.75">
      <c r="A155" s="335" t="s">
        <v>672</v>
      </c>
      <c r="B155" s="335"/>
      <c r="C155" s="335"/>
      <c r="D155" s="335"/>
      <c r="E155" s="335"/>
      <c r="F155" s="335"/>
      <c r="G155" s="335"/>
      <c r="H155" s="335"/>
      <c r="I155" s="335"/>
      <c r="J155" s="335"/>
      <c r="K155" s="335"/>
      <c r="L155" s="335"/>
      <c r="M155" s="335"/>
      <c r="N155" s="335"/>
      <c r="O155" s="335"/>
      <c r="P155" s="335"/>
      <c r="Q155" s="335"/>
      <c r="R155" s="335"/>
      <c r="S155" s="39">
        <f t="shared" si="9"/>
        <v>0</v>
      </c>
    </row>
    <row r="156" spans="1:19" ht="15">
      <c r="A156" s="37"/>
      <c r="R156" s="40"/>
      <c r="S156" s="39">
        <f t="shared" si="9"/>
        <v>0</v>
      </c>
    </row>
    <row r="157" spans="1:19" ht="15">
      <c r="A157" s="37"/>
      <c r="R157" s="40"/>
      <c r="S157" s="39">
        <f t="shared" si="9"/>
        <v>0</v>
      </c>
    </row>
    <row r="158" spans="1:18" ht="15.75">
      <c r="A158" s="37"/>
      <c r="P158" s="336" t="s">
        <v>723</v>
      </c>
      <c r="Q158" s="336"/>
      <c r="R158" s="336"/>
    </row>
    <row r="159" spans="1:19" s="57" customFormat="1" ht="95.25">
      <c r="A159" s="175" t="s">
        <v>724</v>
      </c>
      <c r="B159" s="175" t="s">
        <v>725</v>
      </c>
      <c r="C159" s="175" t="s">
        <v>726</v>
      </c>
      <c r="D159" s="175" t="s">
        <v>727</v>
      </c>
      <c r="E159" s="175" t="s">
        <v>728</v>
      </c>
      <c r="F159" s="175" t="s">
        <v>729</v>
      </c>
      <c r="G159" s="175" t="s">
        <v>730</v>
      </c>
      <c r="H159" s="175" t="s">
        <v>731</v>
      </c>
      <c r="I159" s="175" t="s">
        <v>732</v>
      </c>
      <c r="J159" s="175" t="s">
        <v>733</v>
      </c>
      <c r="K159" s="175" t="s">
        <v>734</v>
      </c>
      <c r="L159" s="176" t="s">
        <v>735</v>
      </c>
      <c r="M159" s="176" t="s">
        <v>660</v>
      </c>
      <c r="N159" s="176" t="s">
        <v>736</v>
      </c>
      <c r="O159" s="176" t="s">
        <v>737</v>
      </c>
      <c r="P159" s="176" t="s">
        <v>738</v>
      </c>
      <c r="Q159" s="176" t="s">
        <v>661</v>
      </c>
      <c r="R159" s="176" t="s">
        <v>739</v>
      </c>
      <c r="S159" s="173"/>
    </row>
    <row r="160" spans="1:19" s="57" customFormat="1" ht="15">
      <c r="A160" s="56" t="s">
        <v>740</v>
      </c>
      <c r="B160" s="56" t="s">
        <v>741</v>
      </c>
      <c r="C160" s="56" t="s">
        <v>742</v>
      </c>
      <c r="D160" s="56" t="s">
        <v>743</v>
      </c>
      <c r="E160" s="56" t="s">
        <v>744</v>
      </c>
      <c r="F160" s="56" t="s">
        <v>745</v>
      </c>
      <c r="G160" s="56" t="s">
        <v>746</v>
      </c>
      <c r="H160" s="56" t="s">
        <v>747</v>
      </c>
      <c r="I160" s="56" t="s">
        <v>748</v>
      </c>
      <c r="J160" s="56" t="s">
        <v>749</v>
      </c>
      <c r="K160" s="56" t="s">
        <v>750</v>
      </c>
      <c r="L160" s="56" t="s">
        <v>751</v>
      </c>
      <c r="M160" s="56" t="s">
        <v>752</v>
      </c>
      <c r="N160" s="56" t="s">
        <v>753</v>
      </c>
      <c r="O160" s="56" t="s">
        <v>754</v>
      </c>
      <c r="P160" s="56" t="s">
        <v>755</v>
      </c>
      <c r="Q160" s="56" t="s">
        <v>756</v>
      </c>
      <c r="R160" s="56" t="s">
        <v>757</v>
      </c>
      <c r="S160" s="173"/>
    </row>
    <row r="161" spans="1:19" ht="15">
      <c r="A161" s="37" t="s">
        <v>189</v>
      </c>
      <c r="G161" s="38" t="s">
        <v>759</v>
      </c>
      <c r="R161" s="40"/>
      <c r="S161" s="39">
        <f t="shared" si="9"/>
        <v>0</v>
      </c>
    </row>
    <row r="162" spans="1:19" ht="15">
      <c r="A162" s="37"/>
      <c r="D162" s="38" t="s">
        <v>801</v>
      </c>
      <c r="J162" s="38" t="s">
        <v>190</v>
      </c>
      <c r="R162" s="40" t="s">
        <v>191</v>
      </c>
      <c r="S162" s="39">
        <f t="shared" si="9"/>
        <v>0</v>
      </c>
    </row>
    <row r="163" spans="1:19" ht="15">
      <c r="A163" s="37"/>
      <c r="E163" s="38" t="s">
        <v>836</v>
      </c>
      <c r="K163" s="38" t="s">
        <v>192</v>
      </c>
      <c r="R163" s="40"/>
      <c r="S163" s="39">
        <f t="shared" si="9"/>
        <v>0</v>
      </c>
    </row>
    <row r="164" spans="1:19" ht="15">
      <c r="A164" s="37"/>
      <c r="L164" s="38" t="s">
        <v>193</v>
      </c>
      <c r="M164" s="39">
        <v>5804</v>
      </c>
      <c r="N164" s="39">
        <v>0</v>
      </c>
      <c r="O164" s="39">
        <v>5804</v>
      </c>
      <c r="P164" s="39">
        <v>0</v>
      </c>
      <c r="Q164" s="39">
        <f>SUM(N164:P164)</f>
        <v>5804</v>
      </c>
      <c r="R164" s="40" t="s">
        <v>194</v>
      </c>
      <c r="S164" s="39">
        <f t="shared" si="9"/>
        <v>5804</v>
      </c>
    </row>
    <row r="165" spans="1:18" ht="15">
      <c r="A165" s="37"/>
      <c r="L165" s="38" t="s">
        <v>195</v>
      </c>
      <c r="M165" s="39">
        <v>0</v>
      </c>
      <c r="N165" s="39">
        <v>0</v>
      </c>
      <c r="O165" s="39">
        <v>0</v>
      </c>
      <c r="P165" s="39">
        <v>0</v>
      </c>
      <c r="Q165" s="39">
        <f>SUM(N165:P165)</f>
        <v>0</v>
      </c>
      <c r="R165" s="40" t="s">
        <v>194</v>
      </c>
    </row>
    <row r="166" spans="1:18" ht="15">
      <c r="A166" s="37"/>
      <c r="L166" s="38" t="s">
        <v>122</v>
      </c>
      <c r="M166" s="39">
        <v>4370</v>
      </c>
      <c r="N166" s="39">
        <v>0</v>
      </c>
      <c r="O166" s="39">
        <v>4370</v>
      </c>
      <c r="P166" s="39">
        <v>0</v>
      </c>
      <c r="Q166" s="39">
        <f>SUM(N166:P166)</f>
        <v>4370</v>
      </c>
      <c r="R166" s="40" t="s">
        <v>194</v>
      </c>
    </row>
    <row r="167" spans="1:18" ht="15">
      <c r="A167" s="37"/>
      <c r="L167" s="38" t="s">
        <v>123</v>
      </c>
      <c r="M167" s="39">
        <v>0</v>
      </c>
      <c r="N167" s="39">
        <v>0</v>
      </c>
      <c r="O167" s="39">
        <v>0</v>
      </c>
      <c r="P167" s="39">
        <v>0</v>
      </c>
      <c r="Q167" s="39">
        <f>SUM(N167:P167)</f>
        <v>0</v>
      </c>
      <c r="R167" s="40" t="s">
        <v>194</v>
      </c>
    </row>
    <row r="168" spans="1:18" ht="15">
      <c r="A168" s="37"/>
      <c r="E168" s="38" t="s">
        <v>838</v>
      </c>
      <c r="J168" s="38" t="s">
        <v>196</v>
      </c>
      <c r="M168" s="39"/>
      <c r="N168" s="39"/>
      <c r="O168" s="39"/>
      <c r="P168" s="39"/>
      <c r="Q168" s="39"/>
      <c r="R168" s="40"/>
    </row>
    <row r="169" spans="1:18" ht="15">
      <c r="A169" s="37"/>
      <c r="L169" s="38" t="s">
        <v>113</v>
      </c>
      <c r="M169" s="39">
        <v>24127</v>
      </c>
      <c r="N169" s="39">
        <v>0</v>
      </c>
      <c r="O169" s="39">
        <v>24127</v>
      </c>
      <c r="P169" s="39">
        <v>0</v>
      </c>
      <c r="Q169" s="39">
        <f>SUM(N169:P169)</f>
        <v>24127</v>
      </c>
      <c r="R169" s="40" t="s">
        <v>382</v>
      </c>
    </row>
    <row r="170" spans="1:19" s="61" customFormat="1" ht="15.75">
      <c r="A170" s="58" t="s">
        <v>189</v>
      </c>
      <c r="B170" s="58"/>
      <c r="C170" s="58"/>
      <c r="D170" s="58"/>
      <c r="E170" s="58"/>
      <c r="F170" s="58"/>
      <c r="G170" s="58"/>
      <c r="H170" s="58" t="s">
        <v>878</v>
      </c>
      <c r="I170" s="58"/>
      <c r="J170" s="58"/>
      <c r="K170" s="58"/>
      <c r="L170" s="58"/>
      <c r="M170" s="59">
        <f>SUM(M164:M169)</f>
        <v>34301</v>
      </c>
      <c r="N170" s="59">
        <f>SUM(N164:N169)</f>
        <v>0</v>
      </c>
      <c r="O170" s="59">
        <f>SUM(O164:O169)</f>
        <v>34301</v>
      </c>
      <c r="P170" s="59">
        <f>SUM(P164:P169)</f>
        <v>0</v>
      </c>
      <c r="Q170" s="59">
        <f>SUM(Q164:Q169)</f>
        <v>34301</v>
      </c>
      <c r="R170" s="60" t="s">
        <v>194</v>
      </c>
      <c r="S170" s="85">
        <f t="shared" si="9"/>
        <v>34301</v>
      </c>
    </row>
    <row r="171" spans="1:19" s="61" customFormat="1" ht="15.75">
      <c r="A171" s="94"/>
      <c r="B171" s="94"/>
      <c r="C171" s="94"/>
      <c r="D171" s="94" t="s">
        <v>801</v>
      </c>
      <c r="E171" s="94"/>
      <c r="F171" s="94"/>
      <c r="G171" s="94"/>
      <c r="H171" s="94"/>
      <c r="I171" s="94"/>
      <c r="J171" s="94" t="s">
        <v>197</v>
      </c>
      <c r="K171" s="94"/>
      <c r="L171" s="94"/>
      <c r="M171" s="95">
        <f>SUM(M170)</f>
        <v>34301</v>
      </c>
      <c r="N171" s="95">
        <f>SUM(N170)</f>
        <v>0</v>
      </c>
      <c r="O171" s="95">
        <f>SUM(O170)</f>
        <v>34301</v>
      </c>
      <c r="P171" s="95">
        <f>SUM(P170)</f>
        <v>0</v>
      </c>
      <c r="Q171" s="95">
        <f>SUM(Q170)</f>
        <v>34301</v>
      </c>
      <c r="R171" s="110" t="s">
        <v>194</v>
      </c>
      <c r="S171" s="85">
        <f t="shared" si="9"/>
        <v>34301</v>
      </c>
    </row>
    <row r="172" spans="1:19" s="61" customFormat="1" ht="15.75">
      <c r="A172" s="58"/>
      <c r="B172" s="58" t="s">
        <v>198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9">
        <f>SUM(M82,M151,M171)</f>
        <v>4423870</v>
      </c>
      <c r="N172" s="59">
        <f>SUM(N82,N151,N171)</f>
        <v>86352</v>
      </c>
      <c r="O172" s="59">
        <f>SUM(O82,O151,O171)</f>
        <v>2281797</v>
      </c>
      <c r="P172" s="59">
        <f>SUM(P82,P151,P171)</f>
        <v>2055721</v>
      </c>
      <c r="Q172" s="59">
        <f>SUM(Q82,Q151,Q171)</f>
        <v>4423870</v>
      </c>
      <c r="R172" s="60"/>
      <c r="S172" s="85">
        <f t="shared" si="9"/>
        <v>4423870</v>
      </c>
    </row>
    <row r="173" ht="15">
      <c r="R173" s="40"/>
    </row>
    <row r="174" spans="8:18" ht="15">
      <c r="H174" s="38" t="s">
        <v>3</v>
      </c>
      <c r="R174" s="40"/>
    </row>
  </sheetData>
  <sheetProtection/>
  <mergeCells count="7">
    <mergeCell ref="P86:R86"/>
    <mergeCell ref="A155:R155"/>
    <mergeCell ref="P158:R158"/>
    <mergeCell ref="M1:R1"/>
    <mergeCell ref="P5:R5"/>
    <mergeCell ref="A3:R3"/>
    <mergeCell ref="A84:R84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46" r:id="rId1"/>
  <headerFooter alignWithMargins="0">
    <oddFooter>&amp;C&amp;P. oldal</oddFooter>
  </headerFooter>
  <rowBreaks count="2" manualBreakCount="2">
    <brk id="83" max="17" man="1"/>
    <brk id="154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view="pageBreakPreview" zoomScale="75" zoomScaleSheetLayoutView="75" zoomScalePageLayoutView="0" workbookViewId="0" topLeftCell="A1">
      <pane xSplit="2" ySplit="8" topLeftCell="C9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" sqref="C3"/>
    </sheetView>
  </sheetViews>
  <sheetFormatPr defaultColWidth="9.140625" defaultRowHeight="12.75"/>
  <cols>
    <col min="1" max="1" width="14.7109375" style="38" customWidth="1"/>
    <col min="2" max="2" width="79.28125" style="38" customWidth="1"/>
    <col min="3" max="3" width="13.421875" style="38" customWidth="1"/>
    <col min="4" max="4" width="13.8515625" style="38" customWidth="1"/>
    <col min="5" max="5" width="13.28125" style="38" customWidth="1"/>
    <col min="6" max="6" width="12.8515625" style="38" customWidth="1"/>
    <col min="7" max="7" width="15.7109375" style="38" customWidth="1"/>
    <col min="8" max="8" width="9.140625" style="174" customWidth="1"/>
    <col min="9" max="9" width="11.7109375" style="39" bestFit="1" customWidth="1"/>
    <col min="10" max="16384" width="9.140625" style="38" customWidth="1"/>
  </cols>
  <sheetData>
    <row r="1" spans="1:8" ht="15">
      <c r="A1" s="37"/>
      <c r="H1" s="40"/>
    </row>
    <row r="2" spans="1:8" ht="15">
      <c r="A2" s="37"/>
      <c r="C2" s="334" t="s">
        <v>899</v>
      </c>
      <c r="D2" s="334"/>
      <c r="E2" s="334"/>
      <c r="F2" s="334"/>
      <c r="G2" s="334"/>
      <c r="H2" s="334"/>
    </row>
    <row r="3" spans="1:8" ht="15">
      <c r="A3" s="37"/>
      <c r="H3" s="40"/>
    </row>
    <row r="4" spans="1:8" ht="15.75">
      <c r="A4" s="335" t="s">
        <v>673</v>
      </c>
      <c r="B4" s="335"/>
      <c r="C4" s="335"/>
      <c r="D4" s="335"/>
      <c r="E4" s="335"/>
      <c r="F4" s="335"/>
      <c r="G4" s="335"/>
      <c r="H4" s="335"/>
    </row>
    <row r="5" spans="1:8" ht="15">
      <c r="A5" s="37"/>
      <c r="H5" s="40"/>
    </row>
    <row r="6" spans="1:8" ht="15.75">
      <c r="A6" s="37"/>
      <c r="F6" s="336" t="s">
        <v>26</v>
      </c>
      <c r="G6" s="336"/>
      <c r="H6" s="336"/>
    </row>
    <row r="7" spans="1:9" s="172" customFormat="1" ht="31.5">
      <c r="A7" s="340" t="s">
        <v>27</v>
      </c>
      <c r="B7" s="340"/>
      <c r="C7" s="54" t="s">
        <v>660</v>
      </c>
      <c r="D7" s="54" t="s">
        <v>736</v>
      </c>
      <c r="E7" s="54" t="s">
        <v>737</v>
      </c>
      <c r="F7" s="54" t="s">
        <v>738</v>
      </c>
      <c r="G7" s="54" t="s">
        <v>873</v>
      </c>
      <c r="H7" s="54" t="s">
        <v>739</v>
      </c>
      <c r="I7" s="171"/>
    </row>
    <row r="8" spans="1:9" s="57" customFormat="1" ht="15">
      <c r="A8" s="339" t="s">
        <v>751</v>
      </c>
      <c r="B8" s="339"/>
      <c r="C8" s="56" t="s">
        <v>752</v>
      </c>
      <c r="D8" s="56" t="s">
        <v>753</v>
      </c>
      <c r="E8" s="56" t="s">
        <v>754</v>
      </c>
      <c r="F8" s="56" t="s">
        <v>755</v>
      </c>
      <c r="G8" s="56" t="s">
        <v>756</v>
      </c>
      <c r="H8" s="56" t="s">
        <v>757</v>
      </c>
      <c r="I8" s="173"/>
    </row>
    <row r="9" spans="1:9" ht="15">
      <c r="A9" s="37" t="s">
        <v>199</v>
      </c>
      <c r="C9" s="39">
        <v>67552</v>
      </c>
      <c r="D9" s="39">
        <v>0</v>
      </c>
      <c r="E9" s="39">
        <v>47763</v>
      </c>
      <c r="F9" s="39">
        <v>19789</v>
      </c>
      <c r="G9" s="39">
        <f>SUM(D9:F9)</f>
        <v>67552</v>
      </c>
      <c r="H9" s="40" t="s">
        <v>83</v>
      </c>
      <c r="I9" s="39">
        <f>SUM(D9:F9)</f>
        <v>67552</v>
      </c>
    </row>
    <row r="10" spans="1:9" ht="15">
      <c r="A10" s="37" t="s">
        <v>200</v>
      </c>
      <c r="C10" s="39">
        <v>8040</v>
      </c>
      <c r="D10" s="39">
        <v>0</v>
      </c>
      <c r="E10" s="39">
        <v>0</v>
      </c>
      <c r="F10" s="39">
        <v>8040</v>
      </c>
      <c r="G10" s="39">
        <f aca="true" t="shared" si="0" ref="G10:G78">SUM(D10:F10)</f>
        <v>8040</v>
      </c>
      <c r="H10" s="40" t="s">
        <v>83</v>
      </c>
      <c r="I10" s="39">
        <f>SUM(D10:F10)</f>
        <v>8040</v>
      </c>
    </row>
    <row r="11" spans="1:8" ht="15">
      <c r="A11" s="37" t="s">
        <v>161</v>
      </c>
      <c r="C11" s="39">
        <v>553</v>
      </c>
      <c r="D11" s="39">
        <v>0</v>
      </c>
      <c r="E11" s="39">
        <v>553</v>
      </c>
      <c r="F11" s="39">
        <v>0</v>
      </c>
      <c r="G11" s="39">
        <f t="shared" si="0"/>
        <v>553</v>
      </c>
      <c r="H11" s="40" t="s">
        <v>83</v>
      </c>
    </row>
    <row r="12" spans="1:8" ht="15">
      <c r="A12" s="341" t="s">
        <v>433</v>
      </c>
      <c r="B12" s="342"/>
      <c r="C12" s="39">
        <v>66</v>
      </c>
      <c r="D12" s="39">
        <v>0</v>
      </c>
      <c r="E12" s="39">
        <v>0</v>
      </c>
      <c r="F12" s="39">
        <v>66</v>
      </c>
      <c r="G12" s="39">
        <f t="shared" si="0"/>
        <v>66</v>
      </c>
      <c r="H12" s="40" t="s">
        <v>83</v>
      </c>
    </row>
    <row r="13" spans="1:8" ht="15">
      <c r="A13" s="343" t="s">
        <v>434</v>
      </c>
      <c r="B13" s="343"/>
      <c r="C13" s="39">
        <v>26849</v>
      </c>
      <c r="D13" s="39">
        <v>0</v>
      </c>
      <c r="E13" s="39">
        <v>0</v>
      </c>
      <c r="F13" s="39">
        <v>26849</v>
      </c>
      <c r="G13" s="39">
        <f t="shared" si="0"/>
        <v>26849</v>
      </c>
      <c r="H13" s="40" t="s">
        <v>83</v>
      </c>
    </row>
    <row r="14" spans="1:8" ht="15">
      <c r="A14" s="343" t="s">
        <v>522</v>
      </c>
      <c r="B14" s="343"/>
      <c r="C14" s="39">
        <v>53366</v>
      </c>
      <c r="D14" s="39">
        <v>0</v>
      </c>
      <c r="E14" s="39">
        <v>0</v>
      </c>
      <c r="F14" s="39">
        <v>53366</v>
      </c>
      <c r="G14" s="39">
        <f t="shared" si="0"/>
        <v>53366</v>
      </c>
      <c r="H14" s="40" t="s">
        <v>83</v>
      </c>
    </row>
    <row r="15" spans="1:9" ht="15">
      <c r="A15" s="37" t="s">
        <v>436</v>
      </c>
      <c r="C15" s="39">
        <v>67642</v>
      </c>
      <c r="D15" s="39">
        <v>0</v>
      </c>
      <c r="E15" s="39">
        <v>67642</v>
      </c>
      <c r="F15" s="39">
        <v>0</v>
      </c>
      <c r="G15" s="39">
        <f t="shared" si="0"/>
        <v>67642</v>
      </c>
      <c r="H15" s="40" t="s">
        <v>83</v>
      </c>
      <c r="I15" s="39">
        <f aca="true" t="shared" si="1" ref="I15:I85">SUM(D15:F15)</f>
        <v>67642</v>
      </c>
    </row>
    <row r="16" spans="1:9" s="61" customFormat="1" ht="15.75">
      <c r="A16" s="58" t="s">
        <v>201</v>
      </c>
      <c r="B16" s="58"/>
      <c r="C16" s="59">
        <f>SUM(C9:C15)</f>
        <v>224068</v>
      </c>
      <c r="D16" s="59">
        <f>SUM(D9:D15)</f>
        <v>0</v>
      </c>
      <c r="E16" s="59">
        <f>SUM(E9:E15)</f>
        <v>115958</v>
      </c>
      <c r="F16" s="59">
        <f>SUM(F9:F15)</f>
        <v>108110</v>
      </c>
      <c r="G16" s="59">
        <f t="shared" si="0"/>
        <v>224068</v>
      </c>
      <c r="H16" s="60" t="s">
        <v>83</v>
      </c>
      <c r="I16" s="85">
        <f t="shared" si="1"/>
        <v>224068</v>
      </c>
    </row>
    <row r="17" spans="1:9" ht="15">
      <c r="A17" s="37" t="s">
        <v>202</v>
      </c>
      <c r="C17" s="39">
        <v>13368</v>
      </c>
      <c r="D17" s="39">
        <v>0</v>
      </c>
      <c r="E17" s="39">
        <v>9457</v>
      </c>
      <c r="F17" s="39">
        <v>3911</v>
      </c>
      <c r="G17" s="39">
        <f t="shared" si="0"/>
        <v>13368</v>
      </c>
      <c r="H17" s="40" t="s">
        <v>85</v>
      </c>
      <c r="I17" s="39">
        <f t="shared" si="1"/>
        <v>13368</v>
      </c>
    </row>
    <row r="18" spans="1:9" ht="15">
      <c r="A18" s="37" t="s">
        <v>203</v>
      </c>
      <c r="C18" s="39">
        <v>1552</v>
      </c>
      <c r="D18" s="39">
        <v>0</v>
      </c>
      <c r="E18" s="39">
        <v>0</v>
      </c>
      <c r="F18" s="39">
        <v>1552</v>
      </c>
      <c r="G18" s="39">
        <f t="shared" si="0"/>
        <v>1552</v>
      </c>
      <c r="H18" s="40" t="s">
        <v>85</v>
      </c>
      <c r="I18" s="39">
        <f>SUM(D18:F18)</f>
        <v>1552</v>
      </c>
    </row>
    <row r="19" spans="1:9" ht="15">
      <c r="A19" s="37" t="s">
        <v>161</v>
      </c>
      <c r="C19" s="39">
        <v>122</v>
      </c>
      <c r="D19" s="39">
        <v>0</v>
      </c>
      <c r="E19" s="39">
        <v>122</v>
      </c>
      <c r="F19" s="39">
        <v>0</v>
      </c>
      <c r="G19" s="39">
        <f t="shared" si="0"/>
        <v>122</v>
      </c>
      <c r="H19" s="40" t="s">
        <v>85</v>
      </c>
      <c r="I19" s="39">
        <f>SUM(D19:F19)</f>
        <v>122</v>
      </c>
    </row>
    <row r="20" spans="1:9" ht="15">
      <c r="A20" s="341" t="s">
        <v>433</v>
      </c>
      <c r="B20" s="342"/>
      <c r="C20" s="39">
        <v>11</v>
      </c>
      <c r="D20" s="39">
        <v>0</v>
      </c>
      <c r="E20" s="39">
        <v>0</v>
      </c>
      <c r="F20" s="39">
        <v>11</v>
      </c>
      <c r="G20" s="39">
        <f t="shared" si="0"/>
        <v>11</v>
      </c>
      <c r="H20" s="40" t="s">
        <v>85</v>
      </c>
      <c r="I20" s="39">
        <f>SUM(D20:F20)</f>
        <v>11</v>
      </c>
    </row>
    <row r="21" spans="1:9" ht="15">
      <c r="A21" s="343" t="s">
        <v>434</v>
      </c>
      <c r="B21" s="343"/>
      <c r="C21" s="39">
        <v>5907</v>
      </c>
      <c r="D21" s="39">
        <v>0</v>
      </c>
      <c r="E21" s="39">
        <v>0</v>
      </c>
      <c r="F21" s="39">
        <v>5907</v>
      </c>
      <c r="G21" s="39">
        <f t="shared" si="0"/>
        <v>5907</v>
      </c>
      <c r="H21" s="40" t="s">
        <v>85</v>
      </c>
      <c r="I21" s="39">
        <f>SUM(D21:F21)</f>
        <v>5907</v>
      </c>
    </row>
    <row r="22" spans="1:9" ht="15">
      <c r="A22" s="343" t="s">
        <v>522</v>
      </c>
      <c r="B22" s="343"/>
      <c r="C22" s="39">
        <v>15051</v>
      </c>
      <c r="D22" s="39">
        <v>0</v>
      </c>
      <c r="E22" s="39">
        <v>0</v>
      </c>
      <c r="F22" s="39">
        <v>15051</v>
      </c>
      <c r="G22" s="39">
        <f t="shared" si="0"/>
        <v>15051</v>
      </c>
      <c r="H22" s="40" t="s">
        <v>85</v>
      </c>
      <c r="I22" s="39">
        <f>SUM(D22:F22)</f>
        <v>15051</v>
      </c>
    </row>
    <row r="23" spans="1:9" ht="15">
      <c r="A23" s="37" t="s">
        <v>437</v>
      </c>
      <c r="C23" s="39">
        <v>7416</v>
      </c>
      <c r="D23" s="39">
        <v>0</v>
      </c>
      <c r="E23" s="39">
        <v>7416</v>
      </c>
      <c r="F23" s="39">
        <v>0</v>
      </c>
      <c r="G23" s="39">
        <f t="shared" si="0"/>
        <v>7416</v>
      </c>
      <c r="H23" s="40" t="s">
        <v>85</v>
      </c>
      <c r="I23" s="39">
        <f t="shared" si="1"/>
        <v>7416</v>
      </c>
    </row>
    <row r="24" spans="1:9" s="61" customFormat="1" ht="15.75">
      <c r="A24" s="58" t="s">
        <v>204</v>
      </c>
      <c r="B24" s="58"/>
      <c r="C24" s="59">
        <f>SUM(C17:C23)</f>
        <v>43427</v>
      </c>
      <c r="D24" s="59">
        <f>SUM(D17:D23)</f>
        <v>0</v>
      </c>
      <c r="E24" s="59">
        <f>SUM(E17:E23)</f>
        <v>16995</v>
      </c>
      <c r="F24" s="59">
        <f>SUM(F17:F23)</f>
        <v>26432</v>
      </c>
      <c r="G24" s="59">
        <f t="shared" si="0"/>
        <v>43427</v>
      </c>
      <c r="H24" s="60" t="s">
        <v>85</v>
      </c>
      <c r="I24" s="85">
        <f t="shared" si="1"/>
        <v>43427</v>
      </c>
    </row>
    <row r="25" spans="1:9" ht="15">
      <c r="A25" s="37" t="s">
        <v>86</v>
      </c>
      <c r="C25" s="39">
        <v>85968</v>
      </c>
      <c r="D25" s="39">
        <v>0</v>
      </c>
      <c r="E25" s="39">
        <v>84287</v>
      </c>
      <c r="F25" s="39">
        <v>1681</v>
      </c>
      <c r="G25" s="39">
        <f t="shared" si="0"/>
        <v>85968</v>
      </c>
      <c r="H25" s="40" t="s">
        <v>87</v>
      </c>
      <c r="I25" s="39">
        <f t="shared" si="1"/>
        <v>85968</v>
      </c>
    </row>
    <row r="26" spans="1:9" ht="15">
      <c r="A26" s="37" t="s">
        <v>205</v>
      </c>
      <c r="C26" s="39">
        <v>28000</v>
      </c>
      <c r="D26" s="39">
        <v>0</v>
      </c>
      <c r="E26" s="39">
        <v>28000</v>
      </c>
      <c r="F26" s="39">
        <v>0</v>
      </c>
      <c r="G26" s="39">
        <f t="shared" si="0"/>
        <v>28000</v>
      </c>
      <c r="H26" s="40" t="s">
        <v>87</v>
      </c>
      <c r="I26" s="39">
        <f t="shared" si="1"/>
        <v>28000</v>
      </c>
    </row>
    <row r="27" spans="1:9" ht="15">
      <c r="A27" s="37" t="s">
        <v>206</v>
      </c>
      <c r="C27" s="39">
        <v>485</v>
      </c>
      <c r="D27" s="39">
        <v>0</v>
      </c>
      <c r="E27" s="39">
        <v>485</v>
      </c>
      <c r="F27" s="39">
        <v>0</v>
      </c>
      <c r="G27" s="39">
        <f t="shared" si="0"/>
        <v>485</v>
      </c>
      <c r="H27" s="40" t="s">
        <v>87</v>
      </c>
      <c r="I27" s="39">
        <f t="shared" si="1"/>
        <v>485</v>
      </c>
    </row>
    <row r="28" spans="1:9" ht="15">
      <c r="A28" s="79" t="s">
        <v>207</v>
      </c>
      <c r="B28" s="79"/>
      <c r="C28" s="88">
        <f>SUM(C29:C31)</f>
        <v>14200</v>
      </c>
      <c r="D28" s="88">
        <f>SUM(D29:D31)</f>
        <v>0</v>
      </c>
      <c r="E28" s="88">
        <f>SUM(E29:E31)</f>
        <v>2200</v>
      </c>
      <c r="F28" s="88">
        <f>SUM(F29:F31)</f>
        <v>12000</v>
      </c>
      <c r="G28" s="88">
        <f t="shared" si="0"/>
        <v>14200</v>
      </c>
      <c r="H28" s="89" t="s">
        <v>87</v>
      </c>
      <c r="I28" s="39">
        <f t="shared" si="1"/>
        <v>14200</v>
      </c>
    </row>
    <row r="29" spans="1:9" ht="15">
      <c r="A29" s="37" t="s">
        <v>208</v>
      </c>
      <c r="C29" s="39">
        <v>2200</v>
      </c>
      <c r="D29" s="39">
        <v>0</v>
      </c>
      <c r="E29" s="39">
        <v>2200</v>
      </c>
      <c r="F29" s="39">
        <v>0</v>
      </c>
      <c r="G29" s="39">
        <f t="shared" si="0"/>
        <v>2200</v>
      </c>
      <c r="H29" s="40" t="s">
        <v>87</v>
      </c>
      <c r="I29" s="39">
        <f t="shared" si="1"/>
        <v>2200</v>
      </c>
    </row>
    <row r="30" spans="1:9" ht="15">
      <c r="A30" s="37" t="s">
        <v>209</v>
      </c>
      <c r="C30" s="39">
        <v>10000</v>
      </c>
      <c r="D30" s="39">
        <v>0</v>
      </c>
      <c r="E30" s="39">
        <v>0</v>
      </c>
      <c r="F30" s="39">
        <v>10000</v>
      </c>
      <c r="G30" s="39">
        <f t="shared" si="0"/>
        <v>10000</v>
      </c>
      <c r="H30" s="40" t="s">
        <v>87</v>
      </c>
      <c r="I30" s="39">
        <f t="shared" si="1"/>
        <v>10000</v>
      </c>
    </row>
    <row r="31" spans="1:9" ht="15">
      <c r="A31" s="37" t="s">
        <v>210</v>
      </c>
      <c r="C31" s="39">
        <v>2000</v>
      </c>
      <c r="D31" s="39">
        <v>0</v>
      </c>
      <c r="E31" s="39">
        <v>0</v>
      </c>
      <c r="F31" s="39">
        <v>2000</v>
      </c>
      <c r="G31" s="39">
        <f t="shared" si="0"/>
        <v>2000</v>
      </c>
      <c r="H31" s="40" t="s">
        <v>87</v>
      </c>
      <c r="I31" s="39">
        <f t="shared" si="1"/>
        <v>2000</v>
      </c>
    </row>
    <row r="32" spans="1:9" ht="15">
      <c r="A32" s="37" t="s">
        <v>211</v>
      </c>
      <c r="C32" s="39">
        <v>2844</v>
      </c>
      <c r="D32" s="39">
        <v>0</v>
      </c>
      <c r="E32" s="39">
        <v>2844</v>
      </c>
      <c r="F32" s="39">
        <v>0</v>
      </c>
      <c r="G32" s="39">
        <f t="shared" si="0"/>
        <v>2844</v>
      </c>
      <c r="H32" s="40" t="s">
        <v>87</v>
      </c>
      <c r="I32" s="39">
        <f t="shared" si="1"/>
        <v>2844</v>
      </c>
    </row>
    <row r="33" spans="1:9" ht="15">
      <c r="A33" s="37" t="s">
        <v>212</v>
      </c>
      <c r="C33" s="39">
        <v>50000</v>
      </c>
      <c r="D33" s="39">
        <v>0</v>
      </c>
      <c r="E33" s="39">
        <v>50000</v>
      </c>
      <c r="F33" s="39">
        <v>0</v>
      </c>
      <c r="G33" s="39">
        <f t="shared" si="0"/>
        <v>50000</v>
      </c>
      <c r="H33" s="40" t="s">
        <v>87</v>
      </c>
      <c r="I33" s="39">
        <f t="shared" si="1"/>
        <v>50000</v>
      </c>
    </row>
    <row r="34" spans="1:9" ht="15">
      <c r="A34" s="37" t="s">
        <v>213</v>
      </c>
      <c r="C34" s="39">
        <v>0</v>
      </c>
      <c r="D34" s="39">
        <v>0</v>
      </c>
      <c r="E34" s="39">
        <v>0</v>
      </c>
      <c r="F34" s="39">
        <v>0</v>
      </c>
      <c r="G34" s="39">
        <f t="shared" si="0"/>
        <v>0</v>
      </c>
      <c r="H34" s="40" t="s">
        <v>87</v>
      </c>
      <c r="I34" s="39">
        <f t="shared" si="1"/>
        <v>0</v>
      </c>
    </row>
    <row r="35" spans="1:9" ht="15">
      <c r="A35" s="37" t="s">
        <v>214</v>
      </c>
      <c r="C35" s="39">
        <v>6096</v>
      </c>
      <c r="D35" s="39">
        <v>0</v>
      </c>
      <c r="E35" s="39">
        <v>0</v>
      </c>
      <c r="F35" s="39">
        <v>6096</v>
      </c>
      <c r="G35" s="39">
        <f t="shared" si="0"/>
        <v>6096</v>
      </c>
      <c r="H35" s="40" t="s">
        <v>87</v>
      </c>
      <c r="I35" s="39">
        <f t="shared" si="1"/>
        <v>6096</v>
      </c>
    </row>
    <row r="36" spans="1:9" ht="15">
      <c r="A36" s="37" t="s">
        <v>215</v>
      </c>
      <c r="C36" s="39">
        <v>6000</v>
      </c>
      <c r="D36" s="39">
        <v>0</v>
      </c>
      <c r="E36" s="39">
        <v>6000</v>
      </c>
      <c r="F36" s="39">
        <v>0</v>
      </c>
      <c r="G36" s="39">
        <f t="shared" si="0"/>
        <v>6000</v>
      </c>
      <c r="H36" s="40" t="s">
        <v>87</v>
      </c>
      <c r="I36" s="39">
        <f t="shared" si="1"/>
        <v>6000</v>
      </c>
    </row>
    <row r="37" spans="1:9" ht="15">
      <c r="A37" s="37" t="s">
        <v>216</v>
      </c>
      <c r="C37" s="39">
        <v>0</v>
      </c>
      <c r="D37" s="39">
        <v>0</v>
      </c>
      <c r="E37" s="39">
        <v>0</v>
      </c>
      <c r="F37" s="39">
        <v>0</v>
      </c>
      <c r="G37" s="39">
        <f t="shared" si="0"/>
        <v>0</v>
      </c>
      <c r="H37" s="40" t="s">
        <v>87</v>
      </c>
      <c r="I37" s="39">
        <f t="shared" si="1"/>
        <v>0</v>
      </c>
    </row>
    <row r="38" spans="1:9" ht="15">
      <c r="A38" s="37" t="s">
        <v>217</v>
      </c>
      <c r="C38" s="39">
        <v>8000</v>
      </c>
      <c r="D38" s="39">
        <v>0</v>
      </c>
      <c r="E38" s="39">
        <v>8000</v>
      </c>
      <c r="F38" s="39">
        <v>0</v>
      </c>
      <c r="G38" s="39">
        <f t="shared" si="0"/>
        <v>8000</v>
      </c>
      <c r="H38" s="40" t="s">
        <v>87</v>
      </c>
      <c r="I38" s="39">
        <f t="shared" si="1"/>
        <v>8000</v>
      </c>
    </row>
    <row r="39" spans="1:9" ht="15">
      <c r="A39" s="37" t="s">
        <v>408</v>
      </c>
      <c r="C39" s="39">
        <v>8000</v>
      </c>
      <c r="D39" s="39">
        <v>0</v>
      </c>
      <c r="E39" s="39">
        <v>0</v>
      </c>
      <c r="F39" s="39">
        <v>8000</v>
      </c>
      <c r="G39" s="39">
        <f t="shared" si="0"/>
        <v>8000</v>
      </c>
      <c r="H39" s="40" t="s">
        <v>87</v>
      </c>
      <c r="I39" s="39">
        <f t="shared" si="1"/>
        <v>8000</v>
      </c>
    </row>
    <row r="40" spans="1:9" ht="15">
      <c r="A40" s="37" t="s">
        <v>218</v>
      </c>
      <c r="C40" s="39">
        <v>50000</v>
      </c>
      <c r="D40" s="39">
        <v>0</v>
      </c>
      <c r="E40" s="39">
        <v>50000</v>
      </c>
      <c r="F40" s="39">
        <v>0</v>
      </c>
      <c r="G40" s="39">
        <f t="shared" si="0"/>
        <v>50000</v>
      </c>
      <c r="H40" s="40" t="s">
        <v>87</v>
      </c>
      <c r="I40" s="39">
        <f t="shared" si="1"/>
        <v>50000</v>
      </c>
    </row>
    <row r="41" spans="1:9" ht="15">
      <c r="A41" s="37" t="s">
        <v>219</v>
      </c>
      <c r="C41" s="39">
        <v>5000</v>
      </c>
      <c r="D41" s="39">
        <v>0</v>
      </c>
      <c r="E41" s="39">
        <v>5000</v>
      </c>
      <c r="F41" s="39">
        <v>0</v>
      </c>
      <c r="G41" s="39">
        <f t="shared" si="0"/>
        <v>5000</v>
      </c>
      <c r="H41" s="40" t="s">
        <v>87</v>
      </c>
      <c r="I41" s="39">
        <f t="shared" si="1"/>
        <v>5000</v>
      </c>
    </row>
    <row r="42" spans="1:9" ht="15">
      <c r="A42" s="37" t="s">
        <v>220</v>
      </c>
      <c r="C42" s="39">
        <v>5156</v>
      </c>
      <c r="D42" s="39">
        <v>0</v>
      </c>
      <c r="E42" s="39">
        <v>5156</v>
      </c>
      <c r="F42" s="39">
        <v>0</v>
      </c>
      <c r="G42" s="39">
        <f t="shared" si="0"/>
        <v>5156</v>
      </c>
      <c r="H42" s="40" t="s">
        <v>87</v>
      </c>
      <c r="I42" s="39">
        <f>SUM(D42:F42)</f>
        <v>5156</v>
      </c>
    </row>
    <row r="43" spans="1:9" ht="15">
      <c r="A43" s="37" t="s">
        <v>709</v>
      </c>
      <c r="C43" s="39">
        <v>9700</v>
      </c>
      <c r="D43" s="39">
        <v>0</v>
      </c>
      <c r="E43" s="39">
        <v>9700</v>
      </c>
      <c r="F43" s="39">
        <v>0</v>
      </c>
      <c r="G43" s="39">
        <f t="shared" si="0"/>
        <v>9700</v>
      </c>
      <c r="H43" s="40" t="s">
        <v>87</v>
      </c>
      <c r="I43" s="39">
        <f aca="true" t="shared" si="2" ref="I43:I72">SUM(D43:F43)</f>
        <v>9700</v>
      </c>
    </row>
    <row r="44" spans="1:9" ht="15">
      <c r="A44" s="341" t="s">
        <v>433</v>
      </c>
      <c r="B44" s="342"/>
      <c r="C44" s="39">
        <v>1029</v>
      </c>
      <c r="D44" s="39">
        <v>0</v>
      </c>
      <c r="E44" s="39">
        <v>0</v>
      </c>
      <c r="F44" s="39">
        <v>1029</v>
      </c>
      <c r="G44" s="39">
        <f t="shared" si="0"/>
        <v>1029</v>
      </c>
      <c r="H44" s="40" t="s">
        <v>87</v>
      </c>
      <c r="I44" s="39">
        <f t="shared" si="2"/>
        <v>1029</v>
      </c>
    </row>
    <row r="45" spans="1:9" ht="15">
      <c r="A45" s="37" t="s">
        <v>221</v>
      </c>
      <c r="C45" s="39">
        <v>0</v>
      </c>
      <c r="D45" s="39">
        <v>0</v>
      </c>
      <c r="E45" s="39">
        <v>0</v>
      </c>
      <c r="F45" s="39">
        <v>0</v>
      </c>
      <c r="G45" s="39">
        <f t="shared" si="0"/>
        <v>0</v>
      </c>
      <c r="H45" s="40" t="s">
        <v>87</v>
      </c>
      <c r="I45" s="39">
        <f t="shared" si="2"/>
        <v>0</v>
      </c>
    </row>
    <row r="46" spans="1:9" ht="15">
      <c r="A46" s="37" t="s">
        <v>36</v>
      </c>
      <c r="C46" s="39">
        <v>54123</v>
      </c>
      <c r="D46" s="39">
        <v>0</v>
      </c>
      <c r="E46" s="39">
        <v>0</v>
      </c>
      <c r="F46" s="39">
        <v>54123</v>
      </c>
      <c r="G46" s="39">
        <f t="shared" si="0"/>
        <v>54123</v>
      </c>
      <c r="H46" s="40" t="s">
        <v>87</v>
      </c>
      <c r="I46" s="39">
        <f t="shared" si="2"/>
        <v>54123</v>
      </c>
    </row>
    <row r="47" spans="1:9" ht="15">
      <c r="A47" s="37" t="s">
        <v>37</v>
      </c>
      <c r="C47" s="39">
        <v>3600</v>
      </c>
      <c r="D47" s="39">
        <v>0</v>
      </c>
      <c r="E47" s="39">
        <v>0</v>
      </c>
      <c r="F47" s="39">
        <v>3600</v>
      </c>
      <c r="G47" s="39">
        <f t="shared" si="0"/>
        <v>3600</v>
      </c>
      <c r="H47" s="40" t="s">
        <v>87</v>
      </c>
      <c r="I47" s="39">
        <f t="shared" si="2"/>
        <v>3600</v>
      </c>
    </row>
    <row r="48" spans="1:9" ht="15">
      <c r="A48" s="37" t="s">
        <v>38</v>
      </c>
      <c r="C48" s="39">
        <v>2951</v>
      </c>
      <c r="D48" s="39">
        <v>0</v>
      </c>
      <c r="E48" s="39">
        <v>0</v>
      </c>
      <c r="F48" s="39">
        <v>2951</v>
      </c>
      <c r="G48" s="39">
        <f t="shared" si="0"/>
        <v>2951</v>
      </c>
      <c r="H48" s="40" t="s">
        <v>87</v>
      </c>
      <c r="I48" s="39">
        <f t="shared" si="2"/>
        <v>2951</v>
      </c>
    </row>
    <row r="49" spans="1:9" ht="15">
      <c r="A49" s="37" t="s">
        <v>39</v>
      </c>
      <c r="C49" s="39">
        <v>2011</v>
      </c>
      <c r="D49" s="39">
        <v>0</v>
      </c>
      <c r="E49" s="39">
        <v>0</v>
      </c>
      <c r="F49" s="39">
        <v>2011</v>
      </c>
      <c r="G49" s="39">
        <f t="shared" si="0"/>
        <v>2011</v>
      </c>
      <c r="H49" s="40" t="s">
        <v>87</v>
      </c>
      <c r="I49" s="39">
        <f t="shared" si="2"/>
        <v>2011</v>
      </c>
    </row>
    <row r="50" spans="1:9" ht="15">
      <c r="A50" s="37" t="s">
        <v>40</v>
      </c>
      <c r="C50" s="39">
        <v>2495</v>
      </c>
      <c r="D50" s="39">
        <v>0</v>
      </c>
      <c r="E50" s="39">
        <v>0</v>
      </c>
      <c r="F50" s="39">
        <v>2495</v>
      </c>
      <c r="G50" s="39">
        <f t="shared" si="0"/>
        <v>2495</v>
      </c>
      <c r="H50" s="40" t="s">
        <v>87</v>
      </c>
      <c r="I50" s="39">
        <f t="shared" si="2"/>
        <v>2495</v>
      </c>
    </row>
    <row r="51" spans="1:9" ht="15">
      <c r="A51" s="37" t="s">
        <v>41</v>
      </c>
      <c r="C51" s="39">
        <v>7501</v>
      </c>
      <c r="D51" s="39">
        <v>0</v>
      </c>
      <c r="E51" s="39">
        <v>0</v>
      </c>
      <c r="F51" s="39">
        <v>7501</v>
      </c>
      <c r="G51" s="39">
        <f t="shared" si="0"/>
        <v>7501</v>
      </c>
      <c r="H51" s="40" t="s">
        <v>87</v>
      </c>
      <c r="I51" s="39">
        <f t="shared" si="2"/>
        <v>7501</v>
      </c>
    </row>
    <row r="52" spans="1:9" ht="15">
      <c r="A52" s="37" t="s">
        <v>222</v>
      </c>
      <c r="C52" s="39">
        <v>0</v>
      </c>
      <c r="D52" s="39">
        <v>0</v>
      </c>
      <c r="E52" s="39">
        <v>0</v>
      </c>
      <c r="F52" s="39">
        <v>0</v>
      </c>
      <c r="G52" s="39">
        <f t="shared" si="0"/>
        <v>0</v>
      </c>
      <c r="H52" s="40" t="s">
        <v>87</v>
      </c>
      <c r="I52" s="39">
        <f t="shared" si="2"/>
        <v>0</v>
      </c>
    </row>
    <row r="53" spans="1:9" ht="15">
      <c r="A53" s="37" t="s">
        <v>223</v>
      </c>
      <c r="C53" s="39">
        <v>0</v>
      </c>
      <c r="D53" s="39">
        <v>0</v>
      </c>
      <c r="E53" s="39">
        <v>0</v>
      </c>
      <c r="F53" s="39">
        <v>0</v>
      </c>
      <c r="G53" s="39">
        <f t="shared" si="0"/>
        <v>0</v>
      </c>
      <c r="H53" s="40" t="s">
        <v>87</v>
      </c>
      <c r="I53" s="39">
        <f t="shared" si="2"/>
        <v>0</v>
      </c>
    </row>
    <row r="54" spans="1:9" ht="15">
      <c r="A54" s="37" t="s">
        <v>224</v>
      </c>
      <c r="C54" s="39">
        <v>0</v>
      </c>
      <c r="D54" s="39">
        <v>0</v>
      </c>
      <c r="E54" s="39">
        <v>0</v>
      </c>
      <c r="F54" s="39">
        <v>0</v>
      </c>
      <c r="G54" s="39">
        <f t="shared" si="0"/>
        <v>0</v>
      </c>
      <c r="H54" s="40" t="s">
        <v>87</v>
      </c>
      <c r="I54" s="39">
        <f t="shared" si="2"/>
        <v>0</v>
      </c>
    </row>
    <row r="55" spans="1:9" ht="15">
      <c r="A55" s="37" t="s">
        <v>42</v>
      </c>
      <c r="C55" s="39">
        <v>0</v>
      </c>
      <c r="D55" s="39">
        <v>0</v>
      </c>
      <c r="E55" s="39">
        <v>0</v>
      </c>
      <c r="F55" s="39">
        <v>0</v>
      </c>
      <c r="G55" s="39">
        <f t="shared" si="0"/>
        <v>0</v>
      </c>
      <c r="H55" s="40" t="s">
        <v>87</v>
      </c>
      <c r="I55" s="39">
        <f t="shared" si="2"/>
        <v>0</v>
      </c>
    </row>
    <row r="56" spans="1:9" ht="15">
      <c r="A56" s="37" t="s">
        <v>225</v>
      </c>
      <c r="C56" s="39">
        <v>10471</v>
      </c>
      <c r="D56" s="39">
        <v>0</v>
      </c>
      <c r="E56" s="39">
        <v>0</v>
      </c>
      <c r="F56" s="39">
        <v>10471</v>
      </c>
      <c r="G56" s="39">
        <f t="shared" si="0"/>
        <v>10471</v>
      </c>
      <c r="H56" s="40" t="s">
        <v>87</v>
      </c>
      <c r="I56" s="39">
        <f t="shared" si="2"/>
        <v>10471</v>
      </c>
    </row>
    <row r="57" spans="1:9" ht="15">
      <c r="A57" s="345" t="s">
        <v>435</v>
      </c>
      <c r="B57" s="345"/>
      <c r="C57" s="39">
        <v>83</v>
      </c>
      <c r="D57" s="39">
        <v>0</v>
      </c>
      <c r="E57" s="39">
        <v>0</v>
      </c>
      <c r="F57" s="39">
        <v>83</v>
      </c>
      <c r="G57" s="39">
        <f t="shared" si="0"/>
        <v>83</v>
      </c>
      <c r="H57" s="40" t="s">
        <v>87</v>
      </c>
      <c r="I57" s="39">
        <f t="shared" si="2"/>
        <v>83</v>
      </c>
    </row>
    <row r="58" spans="1:9" ht="15">
      <c r="A58" s="37" t="s">
        <v>161</v>
      </c>
      <c r="C58" s="39">
        <v>6165</v>
      </c>
      <c r="D58" s="39">
        <v>0</v>
      </c>
      <c r="E58" s="39">
        <v>6165</v>
      </c>
      <c r="F58" s="39">
        <v>0</v>
      </c>
      <c r="G58" s="39">
        <f t="shared" si="0"/>
        <v>6165</v>
      </c>
      <c r="H58" s="40" t="s">
        <v>87</v>
      </c>
      <c r="I58" s="39">
        <f t="shared" si="2"/>
        <v>6165</v>
      </c>
    </row>
    <row r="59" spans="1:9" ht="15">
      <c r="A59" s="344" t="s">
        <v>434</v>
      </c>
      <c r="B59" s="344"/>
      <c r="C59" s="39">
        <v>70195</v>
      </c>
      <c r="D59" s="39">
        <v>0</v>
      </c>
      <c r="E59" s="39">
        <v>0</v>
      </c>
      <c r="F59" s="39">
        <v>70195</v>
      </c>
      <c r="G59" s="39">
        <f t="shared" si="0"/>
        <v>70195</v>
      </c>
      <c r="H59" s="40" t="s">
        <v>87</v>
      </c>
      <c r="I59" s="39">
        <f t="shared" si="2"/>
        <v>70195</v>
      </c>
    </row>
    <row r="60" spans="1:9" ht="15">
      <c r="A60" s="345" t="s">
        <v>522</v>
      </c>
      <c r="B60" s="345"/>
      <c r="C60" s="39">
        <v>140264</v>
      </c>
      <c r="D60" s="39">
        <v>0</v>
      </c>
      <c r="E60" s="39">
        <v>0</v>
      </c>
      <c r="F60" s="39">
        <v>140264</v>
      </c>
      <c r="G60" s="39">
        <f t="shared" si="0"/>
        <v>140264</v>
      </c>
      <c r="H60" s="40" t="s">
        <v>87</v>
      </c>
      <c r="I60" s="39">
        <f t="shared" si="2"/>
        <v>140264</v>
      </c>
    </row>
    <row r="61" spans="1:9" ht="15">
      <c r="A61" s="37" t="s">
        <v>43</v>
      </c>
      <c r="C61" s="39">
        <v>0</v>
      </c>
      <c r="D61" s="39">
        <v>0</v>
      </c>
      <c r="E61" s="39">
        <v>0</v>
      </c>
      <c r="F61" s="39">
        <v>0</v>
      </c>
      <c r="G61" s="39">
        <f t="shared" si="0"/>
        <v>0</v>
      </c>
      <c r="H61" s="40" t="s">
        <v>87</v>
      </c>
      <c r="I61" s="39">
        <f t="shared" si="2"/>
        <v>0</v>
      </c>
    </row>
    <row r="62" spans="1:9" ht="15">
      <c r="A62" s="37" t="s">
        <v>159</v>
      </c>
      <c r="C62" s="39">
        <v>0</v>
      </c>
      <c r="D62" s="39">
        <v>0</v>
      </c>
      <c r="E62" s="39">
        <v>0</v>
      </c>
      <c r="F62" s="39">
        <v>0</v>
      </c>
      <c r="G62" s="39">
        <f t="shared" si="0"/>
        <v>0</v>
      </c>
      <c r="H62" s="40" t="s">
        <v>87</v>
      </c>
      <c r="I62" s="39">
        <f t="shared" si="2"/>
        <v>0</v>
      </c>
    </row>
    <row r="63" spans="1:9" ht="15">
      <c r="A63" s="37" t="s">
        <v>226</v>
      </c>
      <c r="C63" s="39">
        <v>0</v>
      </c>
      <c r="D63" s="39">
        <v>0</v>
      </c>
      <c r="E63" s="39">
        <v>0</v>
      </c>
      <c r="F63" s="39">
        <v>0</v>
      </c>
      <c r="G63" s="39">
        <f t="shared" si="0"/>
        <v>0</v>
      </c>
      <c r="H63" s="40" t="s">
        <v>87</v>
      </c>
      <c r="I63" s="39">
        <f t="shared" si="2"/>
        <v>0</v>
      </c>
    </row>
    <row r="64" spans="1:9" ht="15">
      <c r="A64" s="37" t="s">
        <v>227</v>
      </c>
      <c r="C64" s="39">
        <v>0</v>
      </c>
      <c r="D64" s="39">
        <v>0</v>
      </c>
      <c r="E64" s="39">
        <v>0</v>
      </c>
      <c r="F64" s="39">
        <v>0</v>
      </c>
      <c r="G64" s="39">
        <f t="shared" si="0"/>
        <v>0</v>
      </c>
      <c r="H64" s="40" t="s">
        <v>87</v>
      </c>
      <c r="I64" s="39">
        <f t="shared" si="2"/>
        <v>0</v>
      </c>
    </row>
    <row r="65" spans="1:9" ht="15">
      <c r="A65" s="37" t="s">
        <v>228</v>
      </c>
      <c r="C65" s="39">
        <v>0</v>
      </c>
      <c r="D65" s="39">
        <v>0</v>
      </c>
      <c r="E65" s="39">
        <v>0</v>
      </c>
      <c r="F65" s="39">
        <v>0</v>
      </c>
      <c r="G65" s="39">
        <f t="shared" si="0"/>
        <v>0</v>
      </c>
      <c r="H65" s="40" t="s">
        <v>87</v>
      </c>
      <c r="I65" s="39">
        <f t="shared" si="2"/>
        <v>0</v>
      </c>
    </row>
    <row r="66" spans="1:9" ht="15">
      <c r="A66" s="37" t="s">
        <v>229</v>
      </c>
      <c r="C66" s="39">
        <v>0</v>
      </c>
      <c r="D66" s="39">
        <v>0</v>
      </c>
      <c r="E66" s="39">
        <v>0</v>
      </c>
      <c r="F66" s="39">
        <v>0</v>
      </c>
      <c r="G66" s="39">
        <f t="shared" si="0"/>
        <v>0</v>
      </c>
      <c r="H66" s="40" t="s">
        <v>87</v>
      </c>
      <c r="I66" s="39">
        <f t="shared" si="2"/>
        <v>0</v>
      </c>
    </row>
    <row r="67" spans="1:9" ht="15">
      <c r="A67" s="37" t="s">
        <v>230</v>
      </c>
      <c r="C67" s="39">
        <v>0</v>
      </c>
      <c r="D67" s="39">
        <v>0</v>
      </c>
      <c r="E67" s="39">
        <v>0</v>
      </c>
      <c r="F67" s="39">
        <v>0</v>
      </c>
      <c r="G67" s="39">
        <f t="shared" si="0"/>
        <v>0</v>
      </c>
      <c r="H67" s="40" t="s">
        <v>87</v>
      </c>
      <c r="I67" s="39">
        <f t="shared" si="2"/>
        <v>0</v>
      </c>
    </row>
    <row r="68" spans="1:9" ht="15">
      <c r="A68" s="37" t="s">
        <v>231</v>
      </c>
      <c r="C68" s="39">
        <v>5000</v>
      </c>
      <c r="D68" s="39">
        <v>0</v>
      </c>
      <c r="E68" s="39">
        <v>5000</v>
      </c>
      <c r="F68" s="39">
        <v>0</v>
      </c>
      <c r="G68" s="39">
        <f t="shared" si="0"/>
        <v>5000</v>
      </c>
      <c r="H68" s="40" t="s">
        <v>87</v>
      </c>
      <c r="I68" s="39">
        <f t="shared" si="2"/>
        <v>5000</v>
      </c>
    </row>
    <row r="69" spans="1:9" ht="15">
      <c r="A69" s="37" t="s">
        <v>232</v>
      </c>
      <c r="C69" s="39">
        <v>10000</v>
      </c>
      <c r="D69" s="39">
        <v>0</v>
      </c>
      <c r="E69" s="39">
        <v>10000</v>
      </c>
      <c r="F69" s="39">
        <v>0</v>
      </c>
      <c r="G69" s="39">
        <f t="shared" si="0"/>
        <v>10000</v>
      </c>
      <c r="H69" s="40" t="s">
        <v>87</v>
      </c>
      <c r="I69" s="39">
        <f t="shared" si="2"/>
        <v>10000</v>
      </c>
    </row>
    <row r="70" spans="1:9" ht="15">
      <c r="A70" s="37" t="s">
        <v>233</v>
      </c>
      <c r="C70" s="39">
        <f>C71</f>
        <v>5000</v>
      </c>
      <c r="D70" s="39">
        <f>D71</f>
        <v>0</v>
      </c>
      <c r="E70" s="39">
        <f>E71</f>
        <v>5000</v>
      </c>
      <c r="F70" s="39">
        <f>F71</f>
        <v>0</v>
      </c>
      <c r="G70" s="39">
        <f>G71</f>
        <v>5000</v>
      </c>
      <c r="H70" s="40" t="s">
        <v>89</v>
      </c>
      <c r="I70" s="39">
        <f t="shared" si="2"/>
        <v>5000</v>
      </c>
    </row>
    <row r="71" spans="1:9" ht="15">
      <c r="A71" s="90"/>
      <c r="B71" s="90" t="s">
        <v>234</v>
      </c>
      <c r="C71" s="91">
        <v>5000</v>
      </c>
      <c r="D71" s="91">
        <v>0</v>
      </c>
      <c r="E71" s="91">
        <v>5000</v>
      </c>
      <c r="F71" s="91">
        <v>0</v>
      </c>
      <c r="G71" s="77">
        <f t="shared" si="0"/>
        <v>5000</v>
      </c>
      <c r="H71" s="92" t="s">
        <v>89</v>
      </c>
      <c r="I71" s="39">
        <f t="shared" si="2"/>
        <v>5000</v>
      </c>
    </row>
    <row r="72" spans="1:9" s="61" customFormat="1" ht="15.75">
      <c r="A72" s="58" t="s">
        <v>92</v>
      </c>
      <c r="B72" s="58"/>
      <c r="C72" s="59">
        <f>SUM(C25:C28,C32:C70)</f>
        <v>600337</v>
      </c>
      <c r="D72" s="59">
        <f>SUM(D25:D28,D32:D70)</f>
        <v>0</v>
      </c>
      <c r="E72" s="59">
        <f>SUM(E25:E28,E32:E70)</f>
        <v>277837</v>
      </c>
      <c r="F72" s="59">
        <f>SUM(F25:F28,F32:F70)</f>
        <v>322500</v>
      </c>
      <c r="G72" s="59">
        <f>SUM(G25:G28,G32:G70)</f>
        <v>600337</v>
      </c>
      <c r="H72" s="60" t="s">
        <v>87</v>
      </c>
      <c r="I72" s="39">
        <f t="shared" si="2"/>
        <v>600337</v>
      </c>
    </row>
    <row r="73" spans="1:9" s="61" customFormat="1" ht="15.75">
      <c r="A73" s="83" t="s">
        <v>94</v>
      </c>
      <c r="C73" s="85">
        <v>28736</v>
      </c>
      <c r="D73" s="85">
        <v>0</v>
      </c>
      <c r="E73" s="85">
        <v>28736</v>
      </c>
      <c r="F73" s="85">
        <v>0</v>
      </c>
      <c r="G73" s="59">
        <f t="shared" si="0"/>
        <v>28736</v>
      </c>
      <c r="H73" s="53" t="s">
        <v>95</v>
      </c>
      <c r="I73" s="85">
        <f t="shared" si="1"/>
        <v>28736</v>
      </c>
    </row>
    <row r="74" spans="1:9" s="61" customFormat="1" ht="15.75">
      <c r="A74" s="58" t="s">
        <v>131</v>
      </c>
      <c r="B74" s="58"/>
      <c r="C74" s="59">
        <v>0</v>
      </c>
      <c r="D74" s="59">
        <v>0</v>
      </c>
      <c r="E74" s="59">
        <v>0</v>
      </c>
      <c r="F74" s="59">
        <v>0</v>
      </c>
      <c r="G74" s="59">
        <f t="shared" si="0"/>
        <v>0</v>
      </c>
      <c r="H74" s="60" t="s">
        <v>132</v>
      </c>
      <c r="I74" s="85">
        <f t="shared" si="1"/>
        <v>0</v>
      </c>
    </row>
    <row r="75" spans="1:9" s="61" customFormat="1" ht="15.75">
      <c r="A75" s="58" t="s">
        <v>235</v>
      </c>
      <c r="B75" s="58"/>
      <c r="C75" s="59">
        <v>0</v>
      </c>
      <c r="D75" s="59">
        <v>0</v>
      </c>
      <c r="E75" s="59">
        <v>0</v>
      </c>
      <c r="F75" s="59">
        <v>0</v>
      </c>
      <c r="G75" s="59">
        <f t="shared" si="0"/>
        <v>0</v>
      </c>
      <c r="H75" s="60" t="s">
        <v>135</v>
      </c>
      <c r="I75" s="85">
        <f t="shared" si="1"/>
        <v>0</v>
      </c>
    </row>
    <row r="76" spans="1:9" ht="15">
      <c r="A76" s="37" t="s">
        <v>236</v>
      </c>
      <c r="C76" s="39">
        <v>30000</v>
      </c>
      <c r="D76" s="39">
        <v>0</v>
      </c>
      <c r="E76" s="39">
        <v>30000</v>
      </c>
      <c r="F76" s="39">
        <v>0</v>
      </c>
      <c r="G76" s="39">
        <f t="shared" si="0"/>
        <v>30000</v>
      </c>
      <c r="H76" s="40" t="s">
        <v>138</v>
      </c>
      <c r="I76" s="39">
        <f t="shared" si="1"/>
        <v>30000</v>
      </c>
    </row>
    <row r="77" spans="1:9" ht="15">
      <c r="A77" s="37" t="s">
        <v>237</v>
      </c>
      <c r="C77" s="39">
        <v>20000</v>
      </c>
      <c r="D77" s="39">
        <v>0</v>
      </c>
      <c r="E77" s="39">
        <v>20000</v>
      </c>
      <c r="F77" s="39">
        <v>0</v>
      </c>
      <c r="G77" s="39">
        <f t="shared" si="0"/>
        <v>20000</v>
      </c>
      <c r="H77" s="40" t="s">
        <v>138</v>
      </c>
      <c r="I77" s="39">
        <f t="shared" si="1"/>
        <v>20000</v>
      </c>
    </row>
    <row r="78" spans="1:9" ht="15">
      <c r="A78" s="37" t="s">
        <v>238</v>
      </c>
      <c r="C78" s="39">
        <v>0</v>
      </c>
      <c r="D78" s="39">
        <v>0</v>
      </c>
      <c r="E78" s="39">
        <v>0</v>
      </c>
      <c r="F78" s="39">
        <v>0</v>
      </c>
      <c r="G78" s="39">
        <f t="shared" si="0"/>
        <v>0</v>
      </c>
      <c r="H78" s="40" t="s">
        <v>138</v>
      </c>
      <c r="I78" s="39">
        <f t="shared" si="1"/>
        <v>0</v>
      </c>
    </row>
    <row r="79" spans="1:9" ht="15">
      <c r="A79" s="37" t="s">
        <v>239</v>
      </c>
      <c r="C79" s="39">
        <v>171187</v>
      </c>
      <c r="D79" s="39">
        <v>0</v>
      </c>
      <c r="E79" s="39">
        <v>171187</v>
      </c>
      <c r="F79" s="39">
        <v>0</v>
      </c>
      <c r="G79" s="39">
        <f aca="true" t="shared" si="3" ref="G79:G119">SUM(D79:F79)</f>
        <v>171187</v>
      </c>
      <c r="H79" s="40" t="s">
        <v>138</v>
      </c>
      <c r="I79" s="39">
        <f t="shared" si="1"/>
        <v>171187</v>
      </c>
    </row>
    <row r="80" spans="1:9" ht="15">
      <c r="A80" s="37" t="s">
        <v>240</v>
      </c>
      <c r="C80" s="39">
        <v>0</v>
      </c>
      <c r="D80" s="39">
        <v>0</v>
      </c>
      <c r="E80" s="39">
        <v>0</v>
      </c>
      <c r="F80" s="39">
        <v>0</v>
      </c>
      <c r="G80" s="39">
        <f t="shared" si="3"/>
        <v>0</v>
      </c>
      <c r="H80" s="40" t="s">
        <v>138</v>
      </c>
      <c r="I80" s="39">
        <f t="shared" si="1"/>
        <v>0</v>
      </c>
    </row>
    <row r="81" spans="1:9" ht="15">
      <c r="A81" s="37" t="s">
        <v>241</v>
      </c>
      <c r="C81" s="39">
        <v>344</v>
      </c>
      <c r="D81" s="39">
        <v>0</v>
      </c>
      <c r="E81" s="39">
        <v>344</v>
      </c>
      <c r="F81" s="39">
        <v>0</v>
      </c>
      <c r="G81" s="39">
        <f t="shared" si="3"/>
        <v>344</v>
      </c>
      <c r="H81" s="40" t="s">
        <v>138</v>
      </c>
      <c r="I81" s="39">
        <f t="shared" si="1"/>
        <v>344</v>
      </c>
    </row>
    <row r="82" spans="1:9" ht="15">
      <c r="A82" s="37" t="s">
        <v>242</v>
      </c>
      <c r="C82" s="39">
        <v>259</v>
      </c>
      <c r="D82" s="39">
        <v>0</v>
      </c>
      <c r="E82" s="39">
        <v>259</v>
      </c>
      <c r="F82" s="39">
        <v>0</v>
      </c>
      <c r="G82" s="39">
        <f t="shared" si="3"/>
        <v>259</v>
      </c>
      <c r="H82" s="40" t="s">
        <v>138</v>
      </c>
      <c r="I82" s="39">
        <f t="shared" si="1"/>
        <v>259</v>
      </c>
    </row>
    <row r="83" spans="1:9" ht="15">
      <c r="A83" s="37" t="s">
        <v>243</v>
      </c>
      <c r="C83" s="39">
        <v>0</v>
      </c>
      <c r="D83" s="39">
        <v>0</v>
      </c>
      <c r="E83" s="39">
        <v>0</v>
      </c>
      <c r="F83" s="39">
        <v>0</v>
      </c>
      <c r="G83" s="39">
        <f t="shared" si="3"/>
        <v>0</v>
      </c>
      <c r="H83" s="40" t="s">
        <v>138</v>
      </c>
      <c r="I83" s="39">
        <f t="shared" si="1"/>
        <v>0</v>
      </c>
    </row>
    <row r="84" spans="1:9" ht="15">
      <c r="A84" s="37" t="s">
        <v>710</v>
      </c>
      <c r="C84" s="39">
        <v>1500</v>
      </c>
      <c r="D84" s="39">
        <v>0</v>
      </c>
      <c r="E84" s="39">
        <v>1500</v>
      </c>
      <c r="F84" s="39">
        <v>0</v>
      </c>
      <c r="G84" s="39">
        <f t="shared" si="3"/>
        <v>1500</v>
      </c>
      <c r="H84" s="40" t="s">
        <v>138</v>
      </c>
      <c r="I84" s="39">
        <f t="shared" si="1"/>
        <v>1500</v>
      </c>
    </row>
    <row r="85" spans="1:9" ht="15">
      <c r="A85" s="37" t="s">
        <v>244</v>
      </c>
      <c r="C85" s="39">
        <v>3174</v>
      </c>
      <c r="D85" s="39">
        <v>0</v>
      </c>
      <c r="E85" s="39">
        <v>3174</v>
      </c>
      <c r="F85" s="39">
        <v>0</v>
      </c>
      <c r="G85" s="39">
        <f t="shared" si="3"/>
        <v>3174</v>
      </c>
      <c r="H85" s="40" t="s">
        <v>138</v>
      </c>
      <c r="I85" s="39">
        <f t="shared" si="1"/>
        <v>3174</v>
      </c>
    </row>
    <row r="86" spans="1:9" ht="15">
      <c r="A86" s="37" t="s">
        <v>245</v>
      </c>
      <c r="C86" s="39">
        <v>1400</v>
      </c>
      <c r="D86" s="39">
        <v>0</v>
      </c>
      <c r="E86" s="39">
        <v>1400</v>
      </c>
      <c r="F86" s="39">
        <v>0</v>
      </c>
      <c r="G86" s="39">
        <f t="shared" si="3"/>
        <v>1400</v>
      </c>
      <c r="H86" s="40" t="s">
        <v>138</v>
      </c>
      <c r="I86" s="39">
        <f>SUM(D86:F86)</f>
        <v>1400</v>
      </c>
    </row>
    <row r="87" spans="1:9" s="61" customFormat="1" ht="15.75">
      <c r="A87" s="58" t="s">
        <v>137</v>
      </c>
      <c r="B87" s="58"/>
      <c r="C87" s="59">
        <f>SUM(C76:C86)</f>
        <v>227864</v>
      </c>
      <c r="D87" s="59">
        <f>SUM(D76:D86)</f>
        <v>0</v>
      </c>
      <c r="E87" s="59">
        <f>SUM(E76:E86)</f>
        <v>227864</v>
      </c>
      <c r="F87" s="59">
        <f>SUM(F76:F86)</f>
        <v>0</v>
      </c>
      <c r="G87" s="59">
        <f t="shared" si="3"/>
        <v>227864</v>
      </c>
      <c r="H87" s="60" t="s">
        <v>138</v>
      </c>
      <c r="I87" s="85">
        <f>SUM(D87:F87)</f>
        <v>227864</v>
      </c>
    </row>
    <row r="88" spans="1:8" ht="15">
      <c r="A88" s="37" t="s">
        <v>246</v>
      </c>
      <c r="C88" s="39">
        <v>0</v>
      </c>
      <c r="D88" s="39">
        <v>0</v>
      </c>
      <c r="E88" s="39">
        <v>0</v>
      </c>
      <c r="F88" s="39">
        <v>0</v>
      </c>
      <c r="G88" s="39">
        <f t="shared" si="3"/>
        <v>0</v>
      </c>
      <c r="H88" s="40" t="s">
        <v>141</v>
      </c>
    </row>
    <row r="89" spans="1:8" ht="15">
      <c r="A89" s="37" t="s">
        <v>681</v>
      </c>
      <c r="C89" s="39">
        <v>0</v>
      </c>
      <c r="D89" s="39">
        <v>0</v>
      </c>
      <c r="E89" s="39">
        <v>0</v>
      </c>
      <c r="F89" s="39">
        <v>0</v>
      </c>
      <c r="G89" s="39">
        <f t="shared" si="3"/>
        <v>0</v>
      </c>
      <c r="H89" s="40" t="s">
        <v>141</v>
      </c>
    </row>
    <row r="90" spans="1:9" ht="15">
      <c r="A90" s="37" t="s">
        <v>247</v>
      </c>
      <c r="C90" s="39">
        <v>0</v>
      </c>
      <c r="D90" s="39">
        <v>0</v>
      </c>
      <c r="E90" s="39">
        <v>0</v>
      </c>
      <c r="F90" s="39">
        <v>0</v>
      </c>
      <c r="G90" s="39">
        <f t="shared" si="3"/>
        <v>0</v>
      </c>
      <c r="H90" s="40" t="s">
        <v>141</v>
      </c>
      <c r="I90" s="39">
        <f>SUM(D90:F90)</f>
        <v>0</v>
      </c>
    </row>
    <row r="91" spans="1:9" s="61" customFormat="1" ht="15.75">
      <c r="A91" s="58" t="s">
        <v>152</v>
      </c>
      <c r="B91" s="58"/>
      <c r="C91" s="59">
        <f>SUM(C88:C90)</f>
        <v>0</v>
      </c>
      <c r="D91" s="59">
        <f>SUM(D88:D90)</f>
        <v>0</v>
      </c>
      <c r="E91" s="59">
        <f>SUM(E88:E90)</f>
        <v>0</v>
      </c>
      <c r="F91" s="59">
        <f>SUM(F88:F90)</f>
        <v>0</v>
      </c>
      <c r="G91" s="59">
        <f t="shared" si="3"/>
        <v>0</v>
      </c>
      <c r="H91" s="60" t="s">
        <v>141</v>
      </c>
      <c r="I91" s="85">
        <f>SUM(D91:F91)</f>
        <v>0</v>
      </c>
    </row>
    <row r="92" spans="1:9" ht="15">
      <c r="A92" s="37" t="s">
        <v>248</v>
      </c>
      <c r="C92" s="39">
        <v>37955</v>
      </c>
      <c r="D92" s="39">
        <v>0</v>
      </c>
      <c r="E92" s="39">
        <v>0</v>
      </c>
      <c r="F92" s="39">
        <v>37955</v>
      </c>
      <c r="G92" s="39">
        <f t="shared" si="3"/>
        <v>37955</v>
      </c>
      <c r="H92" s="40" t="s">
        <v>144</v>
      </c>
      <c r="I92" s="39">
        <f aca="true" t="shared" si="4" ref="I92:I119">SUM(D92:F92)</f>
        <v>37955</v>
      </c>
    </row>
    <row r="93" spans="1:9" ht="15">
      <c r="A93" s="37" t="s">
        <v>249</v>
      </c>
      <c r="C93" s="39">
        <v>0</v>
      </c>
      <c r="D93" s="39">
        <v>0</v>
      </c>
      <c r="E93" s="39">
        <v>0</v>
      </c>
      <c r="F93" s="39">
        <v>0</v>
      </c>
      <c r="G93" s="39">
        <f t="shared" si="3"/>
        <v>0</v>
      </c>
      <c r="H93" s="40" t="s">
        <v>144</v>
      </c>
      <c r="I93" s="39">
        <f t="shared" si="4"/>
        <v>0</v>
      </c>
    </row>
    <row r="94" spans="1:9" ht="15">
      <c r="A94" s="37" t="s">
        <v>250</v>
      </c>
      <c r="C94" s="39">
        <v>1500</v>
      </c>
      <c r="D94" s="39">
        <v>0</v>
      </c>
      <c r="E94" s="39">
        <v>0</v>
      </c>
      <c r="F94" s="39">
        <v>1500</v>
      </c>
      <c r="G94" s="39">
        <f t="shared" si="3"/>
        <v>1500</v>
      </c>
      <c r="H94" s="40" t="s">
        <v>144</v>
      </c>
      <c r="I94" s="39">
        <f t="shared" si="4"/>
        <v>1500</v>
      </c>
    </row>
    <row r="95" spans="1:9" ht="15">
      <c r="A95" s="37" t="s">
        <v>251</v>
      </c>
      <c r="C95" s="39">
        <v>1000</v>
      </c>
      <c r="D95" s="39">
        <v>0</v>
      </c>
      <c r="E95" s="39">
        <v>0</v>
      </c>
      <c r="F95" s="39">
        <v>1000</v>
      </c>
      <c r="G95" s="39">
        <f t="shared" si="3"/>
        <v>1000</v>
      </c>
      <c r="H95" s="40" t="s">
        <v>144</v>
      </c>
      <c r="I95" s="39">
        <f t="shared" si="4"/>
        <v>1000</v>
      </c>
    </row>
    <row r="96" spans="1:9" ht="15">
      <c r="A96" s="37" t="s">
        <v>252</v>
      </c>
      <c r="C96" s="39">
        <v>126100</v>
      </c>
      <c r="D96" s="39">
        <v>0</v>
      </c>
      <c r="E96" s="39">
        <v>126100</v>
      </c>
      <c r="F96" s="39">
        <v>0</v>
      </c>
      <c r="G96" s="39">
        <f t="shared" si="3"/>
        <v>126100</v>
      </c>
      <c r="H96" s="40" t="s">
        <v>144</v>
      </c>
      <c r="I96" s="39">
        <f t="shared" si="4"/>
        <v>126100</v>
      </c>
    </row>
    <row r="97" spans="1:9" ht="15">
      <c r="A97" s="37" t="s">
        <v>253</v>
      </c>
      <c r="C97" s="39">
        <v>14320</v>
      </c>
      <c r="D97" s="39">
        <v>0</v>
      </c>
      <c r="E97" s="39">
        <v>0</v>
      </c>
      <c r="F97" s="39">
        <v>14320</v>
      </c>
      <c r="G97" s="39">
        <f t="shared" si="3"/>
        <v>14320</v>
      </c>
      <c r="H97" s="40" t="s">
        <v>144</v>
      </c>
      <c r="I97" s="39">
        <f t="shared" si="4"/>
        <v>14320</v>
      </c>
    </row>
    <row r="98" spans="1:9" ht="15">
      <c r="A98" s="37" t="s">
        <v>254</v>
      </c>
      <c r="C98" s="39">
        <v>55130</v>
      </c>
      <c r="D98" s="39">
        <v>0</v>
      </c>
      <c r="E98" s="39">
        <v>0</v>
      </c>
      <c r="F98" s="39">
        <v>55130</v>
      </c>
      <c r="G98" s="39">
        <f t="shared" si="3"/>
        <v>55130</v>
      </c>
      <c r="H98" s="40" t="s">
        <v>144</v>
      </c>
      <c r="I98" s="39">
        <f t="shared" si="4"/>
        <v>55130</v>
      </c>
    </row>
    <row r="99" spans="1:9" ht="15">
      <c r="A99" s="37" t="s">
        <v>255</v>
      </c>
      <c r="C99" s="39">
        <v>1500</v>
      </c>
      <c r="D99" s="39">
        <v>0</v>
      </c>
      <c r="E99" s="39">
        <v>0</v>
      </c>
      <c r="F99" s="39">
        <v>1500</v>
      </c>
      <c r="G99" s="39">
        <f t="shared" si="3"/>
        <v>1500</v>
      </c>
      <c r="H99" s="40" t="s">
        <v>144</v>
      </c>
      <c r="I99" s="39">
        <f t="shared" si="4"/>
        <v>1500</v>
      </c>
    </row>
    <row r="100" spans="1:9" ht="15">
      <c r="A100" s="37" t="s">
        <v>331</v>
      </c>
      <c r="C100" s="39">
        <v>3000</v>
      </c>
      <c r="D100" s="39">
        <v>0</v>
      </c>
      <c r="E100" s="39">
        <v>0</v>
      </c>
      <c r="F100" s="39">
        <v>3000</v>
      </c>
      <c r="G100" s="39">
        <f t="shared" si="3"/>
        <v>3000</v>
      </c>
      <c r="H100" s="40" t="s">
        <v>144</v>
      </c>
      <c r="I100" s="39">
        <f t="shared" si="4"/>
        <v>3000</v>
      </c>
    </row>
    <row r="101" spans="1:9" ht="15">
      <c r="A101" s="37" t="s">
        <v>438</v>
      </c>
      <c r="C101" s="39">
        <v>48000</v>
      </c>
      <c r="D101" s="39">
        <v>0</v>
      </c>
      <c r="E101" s="39">
        <v>0</v>
      </c>
      <c r="F101" s="39">
        <v>48000</v>
      </c>
      <c r="G101" s="39">
        <f t="shared" si="3"/>
        <v>48000</v>
      </c>
      <c r="H101" s="40" t="s">
        <v>144</v>
      </c>
      <c r="I101" s="39">
        <f t="shared" si="4"/>
        <v>48000</v>
      </c>
    </row>
    <row r="102" spans="1:9" ht="15">
      <c r="A102" s="37" t="s">
        <v>439</v>
      </c>
      <c r="C102" s="39">
        <v>15000</v>
      </c>
      <c r="D102" s="39">
        <v>0</v>
      </c>
      <c r="E102" s="39">
        <v>0</v>
      </c>
      <c r="F102" s="39">
        <v>15000</v>
      </c>
      <c r="G102" s="39">
        <f t="shared" si="3"/>
        <v>15000</v>
      </c>
      <c r="H102" s="40" t="s">
        <v>144</v>
      </c>
      <c r="I102" s="39">
        <f t="shared" si="4"/>
        <v>15000</v>
      </c>
    </row>
    <row r="103" spans="1:9" ht="15">
      <c r="A103" s="37" t="s">
        <v>241</v>
      </c>
      <c r="C103" s="39">
        <v>0</v>
      </c>
      <c r="D103" s="39">
        <v>0</v>
      </c>
      <c r="E103" s="39">
        <v>0</v>
      </c>
      <c r="F103" s="39">
        <v>0</v>
      </c>
      <c r="G103" s="39">
        <f t="shared" si="3"/>
        <v>0</v>
      </c>
      <c r="H103" s="40" t="s">
        <v>144</v>
      </c>
      <c r="I103" s="39">
        <f t="shared" si="4"/>
        <v>0</v>
      </c>
    </row>
    <row r="104" spans="1:9" ht="15">
      <c r="A104" s="37" t="s">
        <v>256</v>
      </c>
      <c r="C104" s="39">
        <v>0</v>
      </c>
      <c r="D104" s="39">
        <v>0</v>
      </c>
      <c r="E104" s="39">
        <v>0</v>
      </c>
      <c r="F104" s="39">
        <v>0</v>
      </c>
      <c r="G104" s="39">
        <f t="shared" si="3"/>
        <v>0</v>
      </c>
      <c r="H104" s="40" t="s">
        <v>144</v>
      </c>
      <c r="I104" s="39">
        <f t="shared" si="4"/>
        <v>0</v>
      </c>
    </row>
    <row r="105" spans="1:9" ht="15">
      <c r="A105" s="37" t="s">
        <v>257</v>
      </c>
      <c r="C105" s="39">
        <v>2700</v>
      </c>
      <c r="D105" s="39">
        <v>0</v>
      </c>
      <c r="E105" s="39">
        <v>0</v>
      </c>
      <c r="F105" s="39">
        <v>2700</v>
      </c>
      <c r="G105" s="39">
        <f t="shared" si="3"/>
        <v>2700</v>
      </c>
      <c r="H105" s="40" t="s">
        <v>144</v>
      </c>
      <c r="I105" s="39">
        <f t="shared" si="4"/>
        <v>2700</v>
      </c>
    </row>
    <row r="106" spans="1:9" ht="15">
      <c r="A106" s="37" t="s">
        <v>258</v>
      </c>
      <c r="C106" s="39">
        <v>0</v>
      </c>
      <c r="D106" s="39">
        <v>0</v>
      </c>
      <c r="E106" s="39">
        <v>0</v>
      </c>
      <c r="F106" s="39">
        <v>0</v>
      </c>
      <c r="G106" s="39">
        <f t="shared" si="3"/>
        <v>0</v>
      </c>
      <c r="H106" s="40" t="s">
        <v>144</v>
      </c>
      <c r="I106" s="39">
        <f t="shared" si="4"/>
        <v>0</v>
      </c>
    </row>
    <row r="107" spans="1:9" ht="15">
      <c r="A107" s="37" t="s">
        <v>259</v>
      </c>
      <c r="C107" s="39">
        <v>0</v>
      </c>
      <c r="D107" s="39">
        <v>0</v>
      </c>
      <c r="E107" s="39">
        <v>0</v>
      </c>
      <c r="F107" s="39">
        <v>0</v>
      </c>
      <c r="G107" s="39">
        <f t="shared" si="3"/>
        <v>0</v>
      </c>
      <c r="H107" s="40" t="s">
        <v>144</v>
      </c>
      <c r="I107" s="39">
        <f t="shared" si="4"/>
        <v>0</v>
      </c>
    </row>
    <row r="108" spans="1:9" ht="15">
      <c r="A108" s="37" t="s">
        <v>260</v>
      </c>
      <c r="C108" s="39">
        <v>0</v>
      </c>
      <c r="D108" s="39">
        <v>0</v>
      </c>
      <c r="E108" s="39">
        <v>0</v>
      </c>
      <c r="F108" s="39">
        <v>0</v>
      </c>
      <c r="G108" s="39">
        <f t="shared" si="3"/>
        <v>0</v>
      </c>
      <c r="H108" s="40" t="s">
        <v>144</v>
      </c>
      <c r="I108" s="39">
        <f t="shared" si="4"/>
        <v>0</v>
      </c>
    </row>
    <row r="109" spans="1:8" ht="15">
      <c r="A109" s="37" t="s">
        <v>261</v>
      </c>
      <c r="C109" s="39">
        <v>100</v>
      </c>
      <c r="D109" s="39">
        <v>0</v>
      </c>
      <c r="E109" s="39">
        <v>0</v>
      </c>
      <c r="F109" s="39">
        <v>100</v>
      </c>
      <c r="G109" s="39">
        <f t="shared" si="3"/>
        <v>100</v>
      </c>
      <c r="H109" s="40" t="s">
        <v>144</v>
      </c>
    </row>
    <row r="110" spans="1:8" ht="15">
      <c r="A110" s="37" t="s">
        <v>682</v>
      </c>
      <c r="C110" s="39">
        <v>0</v>
      </c>
      <c r="D110" s="39">
        <v>0</v>
      </c>
      <c r="E110" s="39">
        <v>0</v>
      </c>
      <c r="F110" s="39">
        <v>0</v>
      </c>
      <c r="G110" s="39">
        <f t="shared" si="3"/>
        <v>0</v>
      </c>
      <c r="H110" s="40" t="s">
        <v>144</v>
      </c>
    </row>
    <row r="111" spans="1:8" ht="15">
      <c r="A111" s="37" t="s">
        <v>711</v>
      </c>
      <c r="C111" s="39">
        <v>4661</v>
      </c>
      <c r="D111" s="39">
        <v>0</v>
      </c>
      <c r="E111" s="39">
        <v>0</v>
      </c>
      <c r="F111" s="39">
        <v>4661</v>
      </c>
      <c r="G111" s="39">
        <f t="shared" si="3"/>
        <v>4661</v>
      </c>
      <c r="H111" s="40" t="s">
        <v>144</v>
      </c>
    </row>
    <row r="112" spans="1:8" ht="15">
      <c r="A112" s="37" t="s">
        <v>712</v>
      </c>
      <c r="C112" s="39">
        <v>6774</v>
      </c>
      <c r="D112" s="39">
        <v>0</v>
      </c>
      <c r="E112" s="39">
        <v>0</v>
      </c>
      <c r="F112" s="39">
        <v>6774</v>
      </c>
      <c r="G112" s="39">
        <f t="shared" si="3"/>
        <v>6774</v>
      </c>
      <c r="H112" s="40" t="s">
        <v>147</v>
      </c>
    </row>
    <row r="113" spans="1:8" ht="15">
      <c r="A113" s="37" t="s">
        <v>262</v>
      </c>
      <c r="C113" s="39">
        <v>0</v>
      </c>
      <c r="D113" s="39">
        <v>0</v>
      </c>
      <c r="E113" s="39">
        <v>0</v>
      </c>
      <c r="F113" s="39">
        <v>0</v>
      </c>
      <c r="G113" s="39">
        <f t="shared" si="3"/>
        <v>0</v>
      </c>
      <c r="H113" s="40" t="s">
        <v>144</v>
      </c>
    </row>
    <row r="114" spans="1:9" ht="15">
      <c r="A114" s="37" t="s">
        <v>263</v>
      </c>
      <c r="C114" s="39">
        <v>500</v>
      </c>
      <c r="D114" s="39">
        <v>0</v>
      </c>
      <c r="E114" s="39">
        <v>0</v>
      </c>
      <c r="F114" s="39">
        <v>500</v>
      </c>
      <c r="G114" s="39">
        <f t="shared" si="3"/>
        <v>500</v>
      </c>
      <c r="H114" s="40" t="s">
        <v>144</v>
      </c>
      <c r="I114" s="39">
        <f t="shared" si="4"/>
        <v>500</v>
      </c>
    </row>
    <row r="115" spans="1:9" ht="15">
      <c r="A115" s="37" t="s">
        <v>264</v>
      </c>
      <c r="C115" s="39">
        <v>3800</v>
      </c>
      <c r="D115" s="39">
        <v>0</v>
      </c>
      <c r="E115" s="39">
        <v>0</v>
      </c>
      <c r="F115" s="39">
        <v>3800</v>
      </c>
      <c r="G115" s="39">
        <f t="shared" si="3"/>
        <v>3800</v>
      </c>
      <c r="H115" s="40" t="s">
        <v>144</v>
      </c>
      <c r="I115" s="39">
        <f t="shared" si="4"/>
        <v>3800</v>
      </c>
    </row>
    <row r="116" spans="1:9" ht="15">
      <c r="A116" s="37" t="s">
        <v>265</v>
      </c>
      <c r="C116" s="39">
        <f>6300</f>
        <v>6300</v>
      </c>
      <c r="D116" s="39">
        <v>0</v>
      </c>
      <c r="E116" s="39">
        <v>0</v>
      </c>
      <c r="F116" s="39">
        <v>6300</v>
      </c>
      <c r="G116" s="39">
        <f t="shared" si="3"/>
        <v>6300</v>
      </c>
      <c r="H116" s="40" t="s">
        <v>144</v>
      </c>
      <c r="I116" s="39">
        <f t="shared" si="4"/>
        <v>6300</v>
      </c>
    </row>
    <row r="117" spans="1:9" s="61" customFormat="1" ht="15.75">
      <c r="A117" s="58" t="s">
        <v>143</v>
      </c>
      <c r="B117" s="58"/>
      <c r="C117" s="59">
        <f>SUM(C92:C116)</f>
        <v>328340</v>
      </c>
      <c r="D117" s="59">
        <f>SUM(D92:D116)</f>
        <v>0</v>
      </c>
      <c r="E117" s="59">
        <f>SUM(E92:E116)</f>
        <v>126100</v>
      </c>
      <c r="F117" s="59">
        <f>SUM(F92:F116)</f>
        <v>202240</v>
      </c>
      <c r="G117" s="59">
        <f t="shared" si="3"/>
        <v>328340</v>
      </c>
      <c r="H117" s="60" t="s">
        <v>144</v>
      </c>
      <c r="I117" s="85">
        <f t="shared" si="4"/>
        <v>328340</v>
      </c>
    </row>
    <row r="118" spans="1:9" s="61" customFormat="1" ht="15.75">
      <c r="A118" s="83" t="s">
        <v>148</v>
      </c>
      <c r="C118" s="85">
        <f>SUM(C74,C87,C117,C91,C75)</f>
        <v>556204</v>
      </c>
      <c r="D118" s="85">
        <f>SUM(D74,D87,D117,D91,D75)</f>
        <v>0</v>
      </c>
      <c r="E118" s="85">
        <f>SUM(E74,E87,E117,E91,E75)</f>
        <v>353964</v>
      </c>
      <c r="F118" s="85">
        <f>SUM(F74,F87,F117,F91,F75)</f>
        <v>202240</v>
      </c>
      <c r="G118" s="59">
        <f t="shared" si="3"/>
        <v>556204</v>
      </c>
      <c r="H118" s="53" t="s">
        <v>129</v>
      </c>
      <c r="I118" s="85">
        <f t="shared" si="4"/>
        <v>556204</v>
      </c>
    </row>
    <row r="119" spans="1:9" s="61" customFormat="1" ht="15.75">
      <c r="A119" s="58" t="s">
        <v>266</v>
      </c>
      <c r="B119" s="58"/>
      <c r="C119" s="59">
        <f>SUM(C118,C73,C72,C24,C16)</f>
        <v>1452772</v>
      </c>
      <c r="D119" s="59">
        <f>SUM(D118,D73,D72,D24,D16)</f>
        <v>0</v>
      </c>
      <c r="E119" s="59">
        <f>SUM(E118,E73,E72,E24,E16)</f>
        <v>793490</v>
      </c>
      <c r="F119" s="59">
        <f>SUM(F118,F73,F72,F24,F16)</f>
        <v>659282</v>
      </c>
      <c r="G119" s="59">
        <f t="shared" si="3"/>
        <v>1452772</v>
      </c>
      <c r="H119" s="60"/>
      <c r="I119" s="85">
        <f t="shared" si="4"/>
        <v>1452772</v>
      </c>
    </row>
  </sheetData>
  <sheetProtection/>
  <mergeCells count="15">
    <mergeCell ref="A13:B13"/>
    <mergeCell ref="A14:B14"/>
    <mergeCell ref="A20:B20"/>
    <mergeCell ref="A59:B59"/>
    <mergeCell ref="A60:B60"/>
    <mergeCell ref="A57:B57"/>
    <mergeCell ref="A21:B21"/>
    <mergeCell ref="A22:B22"/>
    <mergeCell ref="A44:B44"/>
    <mergeCell ref="A8:B8"/>
    <mergeCell ref="C2:H2"/>
    <mergeCell ref="A4:H4"/>
    <mergeCell ref="F6:H6"/>
    <mergeCell ref="A7:B7"/>
    <mergeCell ref="A12:B12"/>
  </mergeCells>
  <printOptions/>
  <pageMargins left="0.75" right="0.75" top="1" bottom="1" header="0.5" footer="0.5"/>
  <pageSetup fitToHeight="1" fitToWidth="1" horizontalDpi="600" verticalDpi="6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75" zoomScaleSheetLayoutView="75" zoomScalePageLayoutView="0" workbookViewId="0" topLeftCell="A1">
      <selection activeCell="C2" sqref="C2:G2"/>
    </sheetView>
  </sheetViews>
  <sheetFormatPr defaultColWidth="9.140625" defaultRowHeight="12.75"/>
  <cols>
    <col min="1" max="1" width="71.140625" style="38" bestFit="1" customWidth="1"/>
    <col min="2" max="2" width="12.57421875" style="38" customWidth="1"/>
    <col min="3" max="3" width="14.140625" style="38" customWidth="1"/>
    <col min="4" max="4" width="13.140625" style="38" customWidth="1"/>
    <col min="5" max="5" width="12.57421875" style="38" customWidth="1"/>
    <col min="6" max="6" width="14.00390625" style="38" customWidth="1"/>
    <col min="7" max="7" width="11.28125" style="38" customWidth="1"/>
    <col min="8" max="8" width="9.8515625" style="38" bestFit="1" customWidth="1"/>
    <col min="9" max="16384" width="9.140625" style="38" customWidth="1"/>
  </cols>
  <sheetData>
    <row r="1" spans="1:7" ht="15">
      <c r="A1" s="37"/>
      <c r="G1" s="37"/>
    </row>
    <row r="2" spans="1:7" ht="15">
      <c r="A2" s="37"/>
      <c r="C2" s="334" t="s">
        <v>900</v>
      </c>
      <c r="D2" s="334"/>
      <c r="E2" s="334"/>
      <c r="F2" s="334"/>
      <c r="G2" s="334"/>
    </row>
    <row r="3" spans="1:7" ht="15">
      <c r="A3" s="37"/>
      <c r="G3" s="37"/>
    </row>
    <row r="4" spans="1:7" ht="15.75">
      <c r="A4" s="335" t="s">
        <v>674</v>
      </c>
      <c r="B4" s="335"/>
      <c r="C4" s="335"/>
      <c r="D4" s="335"/>
      <c r="E4" s="335"/>
      <c r="F4" s="335"/>
      <c r="G4" s="335"/>
    </row>
    <row r="5" spans="1:7" ht="15">
      <c r="A5" s="37"/>
      <c r="G5" s="37"/>
    </row>
    <row r="6" spans="1:7" ht="15">
      <c r="A6" s="37"/>
      <c r="G6" s="37"/>
    </row>
    <row r="7" spans="1:7" ht="15.75">
      <c r="A7" s="37"/>
      <c r="E7" s="336" t="s">
        <v>26</v>
      </c>
      <c r="F7" s="336"/>
      <c r="G7" s="336"/>
    </row>
    <row r="8" spans="1:7" s="55" customFormat="1" ht="31.5">
      <c r="A8" s="54" t="s">
        <v>27</v>
      </c>
      <c r="B8" s="54" t="s">
        <v>660</v>
      </c>
      <c r="C8" s="54" t="s">
        <v>736</v>
      </c>
      <c r="D8" s="54" t="s">
        <v>737</v>
      </c>
      <c r="E8" s="54" t="s">
        <v>738</v>
      </c>
      <c r="F8" s="54" t="s">
        <v>661</v>
      </c>
      <c r="G8" s="54" t="s">
        <v>739</v>
      </c>
    </row>
    <row r="9" spans="1:7" s="57" customFormat="1" ht="15">
      <c r="A9" s="56" t="s">
        <v>751</v>
      </c>
      <c r="B9" s="56" t="s">
        <v>752</v>
      </c>
      <c r="C9" s="56" t="s">
        <v>753</v>
      </c>
      <c r="D9" s="56" t="s">
        <v>754</v>
      </c>
      <c r="E9" s="56" t="s">
        <v>755</v>
      </c>
      <c r="F9" s="56" t="s">
        <v>756</v>
      </c>
      <c r="G9" s="56" t="s">
        <v>757</v>
      </c>
    </row>
    <row r="10" spans="1:8" ht="15">
      <c r="A10" s="37" t="s">
        <v>267</v>
      </c>
      <c r="B10" s="39">
        <v>334000</v>
      </c>
      <c r="C10" s="39">
        <v>71550</v>
      </c>
      <c r="D10" s="39">
        <v>243377</v>
      </c>
      <c r="E10" s="39">
        <v>19073</v>
      </c>
      <c r="F10" s="39">
        <f aca="true" t="shared" si="0" ref="F10:F15">SUM(C10:E10)</f>
        <v>334000</v>
      </c>
      <c r="G10" s="40" t="s">
        <v>83</v>
      </c>
      <c r="H10" s="39">
        <f>B10</f>
        <v>334000</v>
      </c>
    </row>
    <row r="11" spans="1:8" ht="15">
      <c r="A11" s="37" t="s">
        <v>268</v>
      </c>
      <c r="B11" s="39">
        <v>1547</v>
      </c>
      <c r="C11" s="39">
        <v>0</v>
      </c>
      <c r="D11" s="39">
        <v>1547</v>
      </c>
      <c r="E11" s="39">
        <v>0</v>
      </c>
      <c r="F11" s="39">
        <f t="shared" si="0"/>
        <v>1547</v>
      </c>
      <c r="G11" s="40" t="s">
        <v>83</v>
      </c>
      <c r="H11" s="39">
        <f aca="true" t="shared" si="1" ref="H11:H35">B11</f>
        <v>1547</v>
      </c>
    </row>
    <row r="12" spans="1:8" ht="15">
      <c r="A12" s="37" t="s">
        <v>380</v>
      </c>
      <c r="B12" s="39">
        <v>2870</v>
      </c>
      <c r="C12" s="39">
        <v>0</v>
      </c>
      <c r="D12" s="39">
        <v>2870</v>
      </c>
      <c r="E12" s="39">
        <v>0</v>
      </c>
      <c r="F12" s="39">
        <f t="shared" si="0"/>
        <v>2870</v>
      </c>
      <c r="G12" s="40" t="s">
        <v>83</v>
      </c>
      <c r="H12" s="39"/>
    </row>
    <row r="13" spans="1:8" ht="15">
      <c r="A13" s="37" t="s">
        <v>100</v>
      </c>
      <c r="B13" s="39">
        <v>3741</v>
      </c>
      <c r="C13" s="39">
        <v>0</v>
      </c>
      <c r="D13" s="39">
        <v>0</v>
      </c>
      <c r="E13" s="39">
        <v>3741</v>
      </c>
      <c r="F13" s="39">
        <f t="shared" si="0"/>
        <v>3741</v>
      </c>
      <c r="G13" s="40" t="s">
        <v>83</v>
      </c>
      <c r="H13" s="39">
        <f t="shared" si="1"/>
        <v>3741</v>
      </c>
    </row>
    <row r="14" spans="1:8" ht="15">
      <c r="A14" s="37" t="s">
        <v>98</v>
      </c>
      <c r="B14" s="39">
        <v>0</v>
      </c>
      <c r="C14" s="39">
        <v>0</v>
      </c>
      <c r="D14" s="39">
        <v>0</v>
      </c>
      <c r="E14" s="39">
        <v>0</v>
      </c>
      <c r="F14" s="39">
        <f t="shared" si="0"/>
        <v>0</v>
      </c>
      <c r="G14" s="40" t="s">
        <v>83</v>
      </c>
      <c r="H14" s="39">
        <f t="shared" si="1"/>
        <v>0</v>
      </c>
    </row>
    <row r="15" spans="1:8" ht="15">
      <c r="A15" s="37" t="s">
        <v>269</v>
      </c>
      <c r="B15" s="39">
        <v>0</v>
      </c>
      <c r="C15" s="39">
        <v>0</v>
      </c>
      <c r="D15" s="39">
        <v>0</v>
      </c>
      <c r="E15" s="39">
        <v>0</v>
      </c>
      <c r="F15" s="39">
        <f t="shared" si="0"/>
        <v>0</v>
      </c>
      <c r="G15" s="40" t="s">
        <v>83</v>
      </c>
      <c r="H15" s="39">
        <f t="shared" si="1"/>
        <v>0</v>
      </c>
    </row>
    <row r="16" spans="1:8" s="61" customFormat="1" ht="15.75">
      <c r="A16" s="58" t="s">
        <v>199</v>
      </c>
      <c r="B16" s="59">
        <f>SUM(B10:B15)</f>
        <v>342158</v>
      </c>
      <c r="C16" s="59">
        <f>SUM(C10:C15)</f>
        <v>71550</v>
      </c>
      <c r="D16" s="59">
        <f>SUM(D10:D15)</f>
        <v>247794</v>
      </c>
      <c r="E16" s="59">
        <f>SUM(E10:E15)</f>
        <v>22814</v>
      </c>
      <c r="F16" s="59">
        <f>SUM(F10:F15)</f>
        <v>342158</v>
      </c>
      <c r="G16" s="60" t="s">
        <v>83</v>
      </c>
      <c r="H16" s="39">
        <f t="shared" si="1"/>
        <v>342158</v>
      </c>
    </row>
    <row r="17" spans="1:8" ht="15">
      <c r="A17" s="37" t="s">
        <v>270</v>
      </c>
      <c r="B17" s="39">
        <v>77830</v>
      </c>
      <c r="C17" s="39">
        <v>14802</v>
      </c>
      <c r="D17" s="39">
        <v>59244</v>
      </c>
      <c r="E17" s="39">
        <v>3784</v>
      </c>
      <c r="F17" s="39">
        <f aca="true" t="shared" si="2" ref="F17:F22">SUM(C17:E17)</f>
        <v>77830</v>
      </c>
      <c r="G17" s="40" t="s">
        <v>85</v>
      </c>
      <c r="H17" s="39">
        <f t="shared" si="1"/>
        <v>77830</v>
      </c>
    </row>
    <row r="18" spans="1:8" ht="15">
      <c r="A18" s="37" t="s">
        <v>271</v>
      </c>
      <c r="B18" s="39">
        <v>170</v>
      </c>
      <c r="C18" s="39">
        <v>0</v>
      </c>
      <c r="D18" s="39">
        <v>170</v>
      </c>
      <c r="E18" s="39">
        <v>0</v>
      </c>
      <c r="F18" s="39">
        <f t="shared" si="2"/>
        <v>170</v>
      </c>
      <c r="G18" s="40" t="s">
        <v>85</v>
      </c>
      <c r="H18" s="39">
        <f t="shared" si="1"/>
        <v>170</v>
      </c>
    </row>
    <row r="19" spans="1:8" ht="15">
      <c r="A19" s="37" t="s">
        <v>381</v>
      </c>
      <c r="B19" s="39">
        <v>280</v>
      </c>
      <c r="C19" s="39">
        <v>0</v>
      </c>
      <c r="D19" s="39">
        <v>280</v>
      </c>
      <c r="E19" s="39">
        <v>0</v>
      </c>
      <c r="F19" s="39">
        <f t="shared" si="2"/>
        <v>280</v>
      </c>
      <c r="G19" s="40" t="s">
        <v>85</v>
      </c>
      <c r="H19" s="39">
        <f t="shared" si="1"/>
        <v>280</v>
      </c>
    </row>
    <row r="20" spans="1:8" ht="15">
      <c r="A20" s="37" t="s">
        <v>100</v>
      </c>
      <c r="B20" s="39">
        <v>730</v>
      </c>
      <c r="C20" s="39">
        <v>0</v>
      </c>
      <c r="D20" s="39">
        <v>0</v>
      </c>
      <c r="E20" s="39">
        <v>730</v>
      </c>
      <c r="F20" s="39">
        <f t="shared" si="2"/>
        <v>730</v>
      </c>
      <c r="G20" s="40" t="s">
        <v>85</v>
      </c>
      <c r="H20" s="39">
        <f t="shared" si="1"/>
        <v>730</v>
      </c>
    </row>
    <row r="21" spans="1:8" ht="15">
      <c r="A21" s="37" t="s">
        <v>99</v>
      </c>
      <c r="B21" s="39">
        <v>0</v>
      </c>
      <c r="C21" s="39">
        <v>0</v>
      </c>
      <c r="D21" s="39">
        <v>0</v>
      </c>
      <c r="E21" s="39">
        <v>0</v>
      </c>
      <c r="F21" s="39">
        <f t="shared" si="2"/>
        <v>0</v>
      </c>
      <c r="G21" s="40" t="s">
        <v>85</v>
      </c>
      <c r="H21" s="39">
        <f t="shared" si="1"/>
        <v>0</v>
      </c>
    </row>
    <row r="22" spans="1:8" ht="15">
      <c r="A22" s="37" t="s">
        <v>272</v>
      </c>
      <c r="B22" s="39">
        <v>0</v>
      </c>
      <c r="C22" s="39">
        <v>0</v>
      </c>
      <c r="D22" s="39">
        <v>0</v>
      </c>
      <c r="E22" s="39">
        <v>0</v>
      </c>
      <c r="F22" s="39">
        <f t="shared" si="2"/>
        <v>0</v>
      </c>
      <c r="G22" s="40" t="s">
        <v>85</v>
      </c>
      <c r="H22" s="39">
        <f t="shared" si="1"/>
        <v>0</v>
      </c>
    </row>
    <row r="23" spans="1:8" s="61" customFormat="1" ht="15.75">
      <c r="A23" s="58" t="s">
        <v>202</v>
      </c>
      <c r="B23" s="59">
        <f>SUM(B17:B22)</f>
        <v>79010</v>
      </c>
      <c r="C23" s="59">
        <f>SUM(C17:C22)</f>
        <v>14802</v>
      </c>
      <c r="D23" s="59">
        <f>SUM(D17:D22)</f>
        <v>59694</v>
      </c>
      <c r="E23" s="59">
        <f>SUM(E17:E22)</f>
        <v>4514</v>
      </c>
      <c r="F23" s="59">
        <f>SUM(F17:F22)</f>
        <v>79010</v>
      </c>
      <c r="G23" s="60" t="s">
        <v>85</v>
      </c>
      <c r="H23" s="39">
        <f t="shared" si="1"/>
        <v>79010</v>
      </c>
    </row>
    <row r="24" spans="1:8" ht="15">
      <c r="A24" s="37" t="s">
        <v>86</v>
      </c>
      <c r="B24" s="39">
        <v>117922</v>
      </c>
      <c r="C24" s="39">
        <v>0</v>
      </c>
      <c r="D24" s="39">
        <v>73042</v>
      </c>
      <c r="E24" s="39">
        <v>44880</v>
      </c>
      <c r="F24" s="39">
        <f>SUM(C24:E24)</f>
        <v>117922</v>
      </c>
      <c r="G24" s="40" t="s">
        <v>87</v>
      </c>
      <c r="H24" s="39">
        <f t="shared" si="1"/>
        <v>117922</v>
      </c>
    </row>
    <row r="25" spans="1:8" ht="15">
      <c r="A25" s="37" t="s">
        <v>100</v>
      </c>
      <c r="B25" s="39">
        <v>19092</v>
      </c>
      <c r="C25" s="39">
        <v>0</v>
      </c>
      <c r="D25" s="39">
        <v>0</v>
      </c>
      <c r="E25" s="39">
        <v>19092</v>
      </c>
      <c r="F25" s="39">
        <f>SUM(C25:E25)</f>
        <v>19092</v>
      </c>
      <c r="G25" s="40" t="s">
        <v>87</v>
      </c>
      <c r="H25" s="39"/>
    </row>
    <row r="26" spans="1:8" ht="15">
      <c r="A26" s="37" t="s">
        <v>273</v>
      </c>
      <c r="B26" s="39">
        <v>400</v>
      </c>
      <c r="C26" s="39">
        <v>0</v>
      </c>
      <c r="D26" s="39">
        <v>0</v>
      </c>
      <c r="E26" s="39">
        <v>400</v>
      </c>
      <c r="F26" s="39">
        <f>SUM(C26:E26)</f>
        <v>400</v>
      </c>
      <c r="G26" s="40" t="s">
        <v>87</v>
      </c>
      <c r="H26" s="39">
        <f t="shared" si="1"/>
        <v>400</v>
      </c>
    </row>
    <row r="27" spans="1:8" ht="15">
      <c r="A27" s="37" t="s">
        <v>274</v>
      </c>
      <c r="B27" s="39">
        <v>2000</v>
      </c>
      <c r="C27" s="39">
        <v>0</v>
      </c>
      <c r="D27" s="39">
        <v>0</v>
      </c>
      <c r="E27" s="39">
        <v>2000</v>
      </c>
      <c r="F27" s="39">
        <f>SUM(C27:E27)</f>
        <v>2000</v>
      </c>
      <c r="G27" s="40" t="s">
        <v>87</v>
      </c>
      <c r="H27" s="39">
        <f t="shared" si="1"/>
        <v>2000</v>
      </c>
    </row>
    <row r="28" spans="1:8" s="61" customFormat="1" ht="15.75">
      <c r="A28" s="58" t="s">
        <v>86</v>
      </c>
      <c r="B28" s="59">
        <f>SUM(B24:B27)</f>
        <v>139414</v>
      </c>
      <c r="C28" s="59">
        <f>SUM(C24:C27)</f>
        <v>0</v>
      </c>
      <c r="D28" s="59">
        <f>SUM(D24:D27)</f>
        <v>73042</v>
      </c>
      <c r="E28" s="59">
        <f>SUM(E24:E27)</f>
        <v>66372</v>
      </c>
      <c r="F28" s="59">
        <f>SUM(F24:F27)</f>
        <v>139414</v>
      </c>
      <c r="G28" s="60" t="s">
        <v>87</v>
      </c>
      <c r="H28" s="39">
        <f t="shared" si="1"/>
        <v>139414</v>
      </c>
    </row>
    <row r="29" spans="1:8" ht="15">
      <c r="A29" s="37" t="s">
        <v>275</v>
      </c>
      <c r="B29" s="39">
        <v>0</v>
      </c>
      <c r="C29" s="39">
        <v>0</v>
      </c>
      <c r="D29" s="39">
        <v>0</v>
      </c>
      <c r="E29" s="39">
        <v>0</v>
      </c>
      <c r="F29" s="39">
        <f>SUM(C29:E29)</f>
        <v>0</v>
      </c>
      <c r="G29" s="40" t="s">
        <v>138</v>
      </c>
      <c r="H29" s="39">
        <f t="shared" si="1"/>
        <v>0</v>
      </c>
    </row>
    <row r="30" spans="1:8" s="61" customFormat="1" ht="15.75">
      <c r="A30" s="58" t="s">
        <v>137</v>
      </c>
      <c r="B30" s="59">
        <f>B29</f>
        <v>0</v>
      </c>
      <c r="C30" s="59">
        <f>C29</f>
        <v>0</v>
      </c>
      <c r="D30" s="59">
        <f>D29</f>
        <v>0</v>
      </c>
      <c r="E30" s="59">
        <f>E29</f>
        <v>0</v>
      </c>
      <c r="F30" s="59">
        <f>F29</f>
        <v>0</v>
      </c>
      <c r="G30" s="60" t="s">
        <v>138</v>
      </c>
      <c r="H30" s="39">
        <f t="shared" si="1"/>
        <v>0</v>
      </c>
    </row>
    <row r="31" spans="1:8" ht="15">
      <c r="A31" s="37" t="s">
        <v>100</v>
      </c>
      <c r="B31" s="62">
        <v>498</v>
      </c>
      <c r="C31" s="62">
        <v>0</v>
      </c>
      <c r="D31" s="62">
        <v>0</v>
      </c>
      <c r="E31" s="62">
        <v>498</v>
      </c>
      <c r="F31" s="62">
        <f>SUM(C31:E31)</f>
        <v>498</v>
      </c>
      <c r="G31" s="40" t="s">
        <v>158</v>
      </c>
      <c r="H31" s="39">
        <f t="shared" si="1"/>
        <v>498</v>
      </c>
    </row>
    <row r="32" spans="1:8" ht="15">
      <c r="A32" s="37" t="s">
        <v>276</v>
      </c>
      <c r="B32" s="39">
        <v>25400</v>
      </c>
      <c r="C32" s="39">
        <v>0</v>
      </c>
      <c r="D32" s="39">
        <v>25400</v>
      </c>
      <c r="E32" s="39">
        <v>0</v>
      </c>
      <c r="F32" s="39">
        <f>SUM(C32:E32)</f>
        <v>25400</v>
      </c>
      <c r="G32" s="40" t="s">
        <v>158</v>
      </c>
      <c r="H32" s="39">
        <f t="shared" si="1"/>
        <v>25400</v>
      </c>
    </row>
    <row r="33" spans="1:8" s="61" customFormat="1" ht="15.75">
      <c r="A33" s="58" t="s">
        <v>157</v>
      </c>
      <c r="B33" s="59">
        <f>SUM(B31:B32)</f>
        <v>25898</v>
      </c>
      <c r="C33" s="59">
        <f>SUM(C31:C32)</f>
        <v>0</v>
      </c>
      <c r="D33" s="59">
        <f>SUM(D31:D32)</f>
        <v>25400</v>
      </c>
      <c r="E33" s="59">
        <f>SUM(E31:E32)</f>
        <v>498</v>
      </c>
      <c r="F33" s="59">
        <f>SUM(F31:F32)</f>
        <v>25898</v>
      </c>
      <c r="G33" s="60" t="s">
        <v>158</v>
      </c>
      <c r="H33" s="39">
        <f t="shared" si="1"/>
        <v>25898</v>
      </c>
    </row>
    <row r="34" spans="1:8" s="61" customFormat="1" ht="15.75">
      <c r="A34" s="58" t="s">
        <v>277</v>
      </c>
      <c r="B34" s="59">
        <f>SUM(B28,B23,B16+B30+B33)</f>
        <v>586480</v>
      </c>
      <c r="C34" s="59">
        <f>SUM(C28,C23,C16+C30+C33)</f>
        <v>86352</v>
      </c>
      <c r="D34" s="59">
        <f>SUM(D28,D23,D16+D30+D33)</f>
        <v>405930</v>
      </c>
      <c r="E34" s="59">
        <f>SUM(E28,E23,E16+E30+E33)</f>
        <v>94198</v>
      </c>
      <c r="F34" s="59">
        <f>SUM(F28,F23,F16+F30+F33)</f>
        <v>586480</v>
      </c>
      <c r="G34" s="60"/>
      <c r="H34" s="39">
        <f t="shared" si="1"/>
        <v>586480</v>
      </c>
    </row>
    <row r="35" ht="15">
      <c r="H35" s="39">
        <f t="shared" si="1"/>
        <v>0</v>
      </c>
    </row>
  </sheetData>
  <sheetProtection/>
  <mergeCells count="3">
    <mergeCell ref="C2:G2"/>
    <mergeCell ref="A4:G4"/>
    <mergeCell ref="E7:G7"/>
  </mergeCells>
  <printOptions/>
  <pageMargins left="0.75" right="0.75" top="1" bottom="1" header="0.5" footer="0.5"/>
  <pageSetup fitToHeight="1" fitToWidth="1" horizontalDpi="600" verticalDpi="600" orientation="portrait" paperSize="9" scale="5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szecsiagnes</dc:creator>
  <cp:keywords/>
  <dc:description/>
  <cp:lastModifiedBy>szecsiagnes</cp:lastModifiedBy>
  <cp:lastPrinted>2018-02-23T07:09:33Z</cp:lastPrinted>
  <dcterms:created xsi:type="dcterms:W3CDTF">2017-12-06T08:21:11Z</dcterms:created>
  <dcterms:modified xsi:type="dcterms:W3CDTF">2018-02-23T07:40:52Z</dcterms:modified>
  <cp:category/>
  <cp:version/>
  <cp:contentType/>
  <cp:contentStatus/>
</cp:coreProperties>
</file>