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85" tabRatio="836" activeTab="9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" sheetId="52" r:id="rId6"/>
    <sheet name="4" sheetId="43" r:id="rId7"/>
    <sheet name="5" sheetId="44" r:id="rId8"/>
    <sheet name="6." sheetId="45" r:id="rId9"/>
    <sheet name="7A" sheetId="46" r:id="rId10"/>
    <sheet name="7B" sheetId="47" r:id="rId11"/>
    <sheet name="7C" sheetId="48" r:id="rId12"/>
    <sheet name="8" sheetId="55" r:id="rId13"/>
    <sheet name="9" sheetId="50" r:id="rId14"/>
    <sheet name="10" sheetId="51" r:id="rId15"/>
    <sheet name="11." sheetId="53" r:id="rId16"/>
    <sheet name="12" sheetId="54" r:id="rId17"/>
    <sheet name="13" sheetId="56" r:id="rId18"/>
    <sheet name="14A." sheetId="40" r:id="rId19"/>
    <sheet name="14B." sheetId="41" r:id="rId20"/>
    <sheet name="Munka1" sheetId="37" r:id="rId21"/>
  </sheets>
  <externalReferences>
    <externalReference r:id="rId22"/>
    <externalReference r:id="rId23"/>
    <externalReference r:id="rId24"/>
  </externalReferences>
  <definedNames>
    <definedName name="_ftn1" localSheetId="11">'7C'!$A$27</definedName>
    <definedName name="_ftnref1" localSheetId="11">'7C'!$A$18</definedName>
    <definedName name="_xlnm.Print_Titles" localSheetId="9">'7A'!$A$2:$IU$6</definedName>
    <definedName name="_xlnm.Print_Area" localSheetId="0">'1.1.sz.mell.'!$A$1:$G$137</definedName>
    <definedName name="_xlnm.Print_Area" localSheetId="1">'1.2.sz.mell.'!$A$1:$G$137</definedName>
    <definedName name="_xlnm.Print_Area" localSheetId="2">'1.3.sz.mell.'!$A$1:$G$137</definedName>
    <definedName name="_xlnm.Print_Area" localSheetId="3">'1.4.sz.mell.'!$A$1:$G$137</definedName>
    <definedName name="_xlnm.Print_Area" localSheetId="17">'13'!$A$1:$D$36</definedName>
    <definedName name="_xlnm.Print_Area" localSheetId="18">'14A.'!$A$1:$H$151</definedName>
    <definedName name="_xlnm.Print_Area" localSheetId="19">'14B.'!$A$1:$H$246</definedName>
    <definedName name="_xlnm.Print_Area" localSheetId="4">'2.sz.mell  '!$A$1:$I$65</definedName>
    <definedName name="_xlnm.Print_Area" localSheetId="12">'8'!$A$1:$J$28</definedName>
  </definedNames>
  <calcPr calcId="125725"/>
</workbook>
</file>

<file path=xl/calcChain.xml><?xml version="1.0" encoding="utf-8"?>
<calcChain xmlns="http://schemas.openxmlformats.org/spreadsheetml/2006/main">
  <c r="G132" i="5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J67"/>
  <c r="J68"/>
  <c r="J69"/>
  <c r="J70"/>
  <c r="J71"/>
  <c r="J72"/>
  <c r="K72"/>
  <c r="J73"/>
  <c r="J74"/>
  <c r="J75"/>
  <c r="J76"/>
  <c r="J77"/>
  <c r="K77"/>
  <c r="J78"/>
  <c r="K78"/>
  <c r="J79"/>
  <c r="J80"/>
  <c r="J81"/>
  <c r="J82"/>
  <c r="J83"/>
  <c r="J84"/>
  <c r="K84"/>
  <c r="J85"/>
  <c r="J86"/>
  <c r="K86"/>
  <c r="J87"/>
  <c r="J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J112"/>
  <c r="K112"/>
  <c r="J113"/>
  <c r="J114"/>
  <c r="J115"/>
  <c r="J116"/>
  <c r="J117"/>
  <c r="J118"/>
  <c r="J119"/>
  <c r="J120"/>
  <c r="J121"/>
  <c r="J122"/>
  <c r="K122"/>
  <c r="J123"/>
  <c r="K123"/>
  <c r="J124"/>
  <c r="J125"/>
  <c r="J126"/>
  <c r="J127"/>
  <c r="J128"/>
  <c r="J129"/>
  <c r="J130"/>
  <c r="J131"/>
  <c r="J132"/>
  <c r="J133"/>
  <c r="K133"/>
  <c r="J134"/>
  <c r="K134"/>
  <c r="J135"/>
  <c r="K135"/>
  <c r="J136"/>
  <c r="K136"/>
  <c r="J137"/>
  <c r="K5"/>
  <c r="J5"/>
  <c r="G136" i="6"/>
  <c r="G137"/>
  <c r="E87"/>
  <c r="F87"/>
  <c r="E88"/>
  <c r="F88"/>
  <c r="E61"/>
  <c r="F61"/>
  <c r="E24"/>
  <c r="F24"/>
  <c r="N139"/>
  <c r="N87" l="1"/>
  <c r="N88" s="1"/>
  <c r="N61"/>
  <c r="N12"/>
  <c r="N32"/>
  <c r="N110"/>
  <c r="N132" s="1"/>
  <c r="N94"/>
  <c r="L100"/>
  <c r="M100"/>
  <c r="N100"/>
  <c r="J6" l="1"/>
  <c r="J7"/>
  <c r="J8"/>
  <c r="J9"/>
  <c r="J10"/>
  <c r="J11"/>
  <c r="J13"/>
  <c r="J14"/>
  <c r="J15"/>
  <c r="J16"/>
  <c r="J17"/>
  <c r="J19"/>
  <c r="J20"/>
  <c r="J21"/>
  <c r="J22"/>
  <c r="J23"/>
  <c r="J25"/>
  <c r="J26"/>
  <c r="J27"/>
  <c r="J28"/>
  <c r="J29"/>
  <c r="J30"/>
  <c r="J31"/>
  <c r="J33"/>
  <c r="J34"/>
  <c r="J35"/>
  <c r="J36"/>
  <c r="J37"/>
  <c r="J38"/>
  <c r="J39"/>
  <c r="J40"/>
  <c r="J41"/>
  <c r="J42"/>
  <c r="J44"/>
  <c r="J45"/>
  <c r="J46"/>
  <c r="J47"/>
  <c r="J48"/>
  <c r="J50"/>
  <c r="J51"/>
  <c r="J52"/>
  <c r="J53"/>
  <c r="J54"/>
  <c r="J56"/>
  <c r="J57"/>
  <c r="J58"/>
  <c r="J59"/>
  <c r="J60"/>
  <c r="J63"/>
  <c r="J64"/>
  <c r="J65"/>
  <c r="J67"/>
  <c r="J68"/>
  <c r="J69"/>
  <c r="J70"/>
  <c r="J72"/>
  <c r="J73"/>
  <c r="J74"/>
  <c r="J75"/>
  <c r="J76"/>
  <c r="J77"/>
  <c r="J78"/>
  <c r="J79"/>
  <c r="J80"/>
  <c r="J81"/>
  <c r="J82"/>
  <c r="J83"/>
  <c r="J84"/>
  <c r="J85"/>
  <c r="J86"/>
  <c r="J89"/>
  <c r="J90"/>
  <c r="J91"/>
  <c r="J92"/>
  <c r="J93"/>
  <c r="J95"/>
  <c r="J96"/>
  <c r="J97"/>
  <c r="J98"/>
  <c r="J99"/>
  <c r="J101"/>
  <c r="J102"/>
  <c r="J103"/>
  <c r="J104"/>
  <c r="J105"/>
  <c r="J107"/>
  <c r="J108"/>
  <c r="J109"/>
  <c r="J112"/>
  <c r="J113"/>
  <c r="J114"/>
  <c r="J116"/>
  <c r="J117"/>
  <c r="J118"/>
  <c r="J119"/>
  <c r="J120"/>
  <c r="J121"/>
  <c r="J122"/>
  <c r="J123"/>
  <c r="J124"/>
  <c r="J125"/>
  <c r="J126"/>
  <c r="J127"/>
  <c r="J128"/>
  <c r="J129"/>
  <c r="J130"/>
  <c r="J133"/>
  <c r="J134"/>
  <c r="J135"/>
  <c r="M115"/>
  <c r="M111"/>
  <c r="M131" s="1"/>
  <c r="M106"/>
  <c r="M94"/>
  <c r="M110" s="1"/>
  <c r="M132" s="1"/>
  <c r="M71"/>
  <c r="M66"/>
  <c r="M62"/>
  <c r="M87" s="1"/>
  <c r="M137" s="1"/>
  <c r="M55"/>
  <c r="M49"/>
  <c r="M43"/>
  <c r="M32"/>
  <c r="M24"/>
  <c r="M18"/>
  <c r="M12"/>
  <c r="M5"/>
  <c r="L115"/>
  <c r="L111"/>
  <c r="L131" s="1"/>
  <c r="L106"/>
  <c r="L94"/>
  <c r="L71"/>
  <c r="L66"/>
  <c r="L62"/>
  <c r="L55"/>
  <c r="L49"/>
  <c r="L43"/>
  <c r="L32"/>
  <c r="L24"/>
  <c r="L18"/>
  <c r="L12"/>
  <c r="L5"/>
  <c r="K115"/>
  <c r="J115" s="1"/>
  <c r="K111"/>
  <c r="K106"/>
  <c r="J106" s="1"/>
  <c r="K100"/>
  <c r="J100" s="1"/>
  <c r="K94"/>
  <c r="K71"/>
  <c r="J71" s="1"/>
  <c r="K66"/>
  <c r="J66" s="1"/>
  <c r="K62"/>
  <c r="K87" s="1"/>
  <c r="K55"/>
  <c r="J55" s="1"/>
  <c r="K49"/>
  <c r="J49" s="1"/>
  <c r="K43"/>
  <c r="J43" s="1"/>
  <c r="K32"/>
  <c r="J32" s="1"/>
  <c r="K24"/>
  <c r="K18"/>
  <c r="J18" s="1"/>
  <c r="K12"/>
  <c r="J12" s="1"/>
  <c r="K5"/>
  <c r="K61" s="1"/>
  <c r="G116"/>
  <c r="G112"/>
  <c r="G109"/>
  <c r="G108"/>
  <c r="G107"/>
  <c r="G105"/>
  <c r="G103"/>
  <c r="G101"/>
  <c r="G99"/>
  <c r="G98"/>
  <c r="G97"/>
  <c r="G96"/>
  <c r="G95"/>
  <c r="G72"/>
  <c r="G67"/>
  <c r="G54"/>
  <c r="G53"/>
  <c r="G45"/>
  <c r="G40"/>
  <c r="G38"/>
  <c r="G36"/>
  <c r="G35"/>
  <c r="G34"/>
  <c r="G33"/>
  <c r="G27"/>
  <c r="G23"/>
  <c r="G19"/>
  <c r="G17"/>
  <c r="G10"/>
  <c r="E88" i="7"/>
  <c r="E61"/>
  <c r="E24"/>
  <c r="E5"/>
  <c r="G110"/>
  <c r="G99"/>
  <c r="G97"/>
  <c r="G96"/>
  <c r="G95"/>
  <c r="G94"/>
  <c r="G27"/>
  <c r="G17"/>
  <c r="G12"/>
  <c r="G10"/>
  <c r="J24" i="6" l="1"/>
  <c r="K137"/>
  <c r="J137" s="1"/>
  <c r="K131"/>
  <c r="J131" s="1"/>
  <c r="L61"/>
  <c r="L87"/>
  <c r="L137" s="1"/>
  <c r="J62"/>
  <c r="M61"/>
  <c r="J111"/>
  <c r="K110"/>
  <c r="K132" s="1"/>
  <c r="J94"/>
  <c r="J87"/>
  <c r="J5"/>
  <c r="L110"/>
  <c r="L132" s="1"/>
  <c r="J132" s="1"/>
  <c r="L88"/>
  <c r="L139" s="1"/>
  <c r="K136"/>
  <c r="K88"/>
  <c r="J61" l="1"/>
  <c r="M88"/>
  <c r="M136"/>
  <c r="K139"/>
  <c r="L136"/>
  <c r="J136" s="1"/>
  <c r="J110"/>
  <c r="J88" l="1"/>
  <c r="M139"/>
  <c r="D36" i="56" l="1"/>
  <c r="C36"/>
  <c r="J9" i="55" l="1"/>
  <c r="J21"/>
  <c r="J20"/>
  <c r="J19"/>
  <c r="J18"/>
  <c r="J17"/>
  <c r="J16"/>
  <c r="J15"/>
  <c r="J14"/>
  <c r="J13"/>
  <c r="J12"/>
  <c r="J11"/>
  <c r="J10"/>
  <c r="J27"/>
  <c r="I26"/>
  <c r="H26"/>
  <c r="G26"/>
  <c r="F26"/>
  <c r="D26"/>
  <c r="J26" s="1"/>
  <c r="J25"/>
  <c r="I24"/>
  <c r="H24"/>
  <c r="G24"/>
  <c r="F24"/>
  <c r="D24"/>
  <c r="J24" s="1"/>
  <c r="J23"/>
  <c r="I22"/>
  <c r="H22"/>
  <c r="G22"/>
  <c r="F22"/>
  <c r="D22"/>
  <c r="J22" s="1"/>
  <c r="I9"/>
  <c r="H9"/>
  <c r="G9"/>
  <c r="F9"/>
  <c r="D9"/>
  <c r="J8"/>
  <c r="J7"/>
  <c r="I6"/>
  <c r="I28" s="1"/>
  <c r="H6"/>
  <c r="H28" s="1"/>
  <c r="G6"/>
  <c r="G28" s="1"/>
  <c r="F6"/>
  <c r="F28" s="1"/>
  <c r="D6"/>
  <c r="D28" l="1"/>
  <c r="J6"/>
  <c r="J28" s="1"/>
  <c r="M32" i="54" l="1"/>
  <c r="L32"/>
  <c r="K32"/>
  <c r="A27"/>
  <c r="K24"/>
  <c r="J24"/>
  <c r="I24"/>
  <c r="H24"/>
  <c r="G24"/>
  <c r="F24"/>
  <c r="E24"/>
  <c r="D24"/>
  <c r="C24"/>
  <c r="M24" s="1"/>
  <c r="B24"/>
  <c r="M23"/>
  <c r="L23"/>
  <c r="M22"/>
  <c r="L22"/>
  <c r="M21"/>
  <c r="L21"/>
  <c r="M20"/>
  <c r="L20"/>
  <c r="M19"/>
  <c r="L19"/>
  <c r="M18"/>
  <c r="L18"/>
  <c r="L24" s="1"/>
  <c r="K15"/>
  <c r="J15"/>
  <c r="I15"/>
  <c r="H15"/>
  <c r="G15"/>
  <c r="F15"/>
  <c r="E15"/>
  <c r="D15"/>
  <c r="C15"/>
  <c r="M15" s="1"/>
  <c r="B15"/>
  <c r="M14"/>
  <c r="L14"/>
  <c r="M13"/>
  <c r="L13"/>
  <c r="M12"/>
  <c r="L12"/>
  <c r="M11"/>
  <c r="L11"/>
  <c r="M10"/>
  <c r="L10"/>
  <c r="M9"/>
  <c r="L9"/>
  <c r="M8"/>
  <c r="L8"/>
  <c r="L15" s="1"/>
  <c r="M6"/>
  <c r="H6"/>
  <c r="F6"/>
  <c r="K6" s="1"/>
  <c r="D6"/>
  <c r="J6" s="1"/>
  <c r="M2"/>
  <c r="L28" s="1"/>
  <c r="D9" i="53"/>
  <c r="D30" s="1"/>
  <c r="C9"/>
  <c r="C30" s="1"/>
  <c r="J20" i="52" l="1"/>
  <c r="J19"/>
  <c r="J17"/>
  <c r="J13"/>
  <c r="J12"/>
  <c r="J14" s="1"/>
  <c r="J10"/>
  <c r="J9"/>
  <c r="J11" s="1"/>
  <c r="J15" s="1"/>
  <c r="J6"/>
  <c r="J5"/>
  <c r="J7" s="1"/>
  <c r="J3"/>
  <c r="J2"/>
  <c r="J4" s="1"/>
  <c r="J8" s="1"/>
  <c r="J18" s="1"/>
  <c r="J16" l="1"/>
  <c r="E21" i="51" l="1"/>
  <c r="D21"/>
  <c r="G18" i="50"/>
  <c r="F18"/>
  <c r="E18"/>
  <c r="D18"/>
  <c r="C18"/>
  <c r="H17"/>
  <c r="I17" s="1"/>
  <c r="H16"/>
  <c r="H18" s="1"/>
  <c r="G14"/>
  <c r="G19" s="1"/>
  <c r="F14"/>
  <c r="F19" s="1"/>
  <c r="E14"/>
  <c r="E19" s="1"/>
  <c r="D14"/>
  <c r="D19" s="1"/>
  <c r="C14"/>
  <c r="C19" s="1"/>
  <c r="H13"/>
  <c r="I13" s="1"/>
  <c r="H12"/>
  <c r="I12" s="1"/>
  <c r="H11"/>
  <c r="I11" s="1"/>
  <c r="H10"/>
  <c r="I10" s="1"/>
  <c r="H9"/>
  <c r="I9" s="1"/>
  <c r="I8"/>
  <c r="H8"/>
  <c r="I7"/>
  <c r="H7"/>
  <c r="H14" s="1"/>
  <c r="H19" s="1"/>
  <c r="H2"/>
  <c r="A1"/>
  <c r="D18" i="48"/>
  <c r="D14"/>
  <c r="D9"/>
  <c r="D38" s="1"/>
  <c r="A1"/>
  <c r="C18" i="47"/>
  <c r="C14"/>
  <c r="A2"/>
  <c r="A1" i="46"/>
  <c r="C6" i="45"/>
  <c r="E29" i="43"/>
  <c r="D29"/>
  <c r="C29"/>
  <c r="E22"/>
  <c r="D22"/>
  <c r="C22"/>
  <c r="E14"/>
  <c r="D14"/>
  <c r="C14"/>
  <c r="E10"/>
  <c r="D10"/>
  <c r="C10"/>
  <c r="E9"/>
  <c r="E5"/>
  <c r="D5"/>
  <c r="C5"/>
  <c r="C21" i="47" l="1"/>
  <c r="C12" i="45"/>
  <c r="D35" i="43"/>
  <c r="C35"/>
  <c r="E35"/>
  <c r="D20"/>
  <c r="C20"/>
  <c r="E20"/>
  <c r="I14" i="50"/>
  <c r="I16"/>
  <c r="I18" s="1"/>
  <c r="I19" l="1"/>
  <c r="H120" i="40" l="1"/>
  <c r="G120"/>
  <c r="G115"/>
  <c r="H115"/>
  <c r="G149"/>
  <c r="H149"/>
  <c r="G143"/>
  <c r="H143"/>
  <c r="G134"/>
  <c r="H134"/>
  <c r="G125"/>
  <c r="H125"/>
  <c r="G80"/>
  <c r="H80"/>
  <c r="F80"/>
  <c r="O215" i="41" l="1"/>
  <c r="O214"/>
  <c r="O189"/>
  <c r="O188"/>
  <c r="G240"/>
  <c r="H240"/>
  <c r="G235"/>
  <c r="H235"/>
  <c r="G230"/>
  <c r="H230"/>
  <c r="G152"/>
  <c r="H152"/>
  <c r="G139"/>
  <c r="H139"/>
  <c r="G117" l="1"/>
  <c r="H117"/>
  <c r="G114"/>
  <c r="H114"/>
  <c r="G24"/>
  <c r="H24"/>
  <c r="G63"/>
  <c r="H63"/>
  <c r="G76"/>
  <c r="H76"/>
  <c r="G97"/>
  <c r="H97"/>
  <c r="G102"/>
  <c r="H102"/>
  <c r="G90"/>
  <c r="H90"/>
  <c r="G86"/>
  <c r="H86"/>
  <c r="G18" i="6"/>
  <c r="G71"/>
  <c r="G66"/>
  <c r="G49"/>
  <c r="G43"/>
  <c r="G24"/>
  <c r="G32"/>
  <c r="G12"/>
  <c r="G115"/>
  <c r="G106"/>
  <c r="G100"/>
  <c r="F62" i="7"/>
  <c r="F24"/>
  <c r="G24" s="1"/>
  <c r="F12"/>
  <c r="F5"/>
  <c r="E137"/>
  <c r="F94"/>
  <c r="G94" i="6" l="1"/>
  <c r="G131"/>
  <c r="G111"/>
  <c r="G61"/>
  <c r="G5"/>
  <c r="E136" i="7"/>
  <c r="M77" i="41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8"/>
  <c r="M79"/>
  <c r="M80"/>
  <c r="M81"/>
  <c r="M82"/>
  <c r="M83"/>
  <c r="M84"/>
  <c r="M85"/>
  <c r="M86"/>
  <c r="M87"/>
  <c r="M88"/>
  <c r="M89"/>
  <c r="M90"/>
  <c r="M91"/>
  <c r="M92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14"/>
  <c r="G132" i="6" l="1"/>
  <c r="G110"/>
  <c r="G75" i="40"/>
  <c r="H75"/>
  <c r="G72"/>
  <c r="H72"/>
  <c r="G66"/>
  <c r="H66"/>
  <c r="G62"/>
  <c r="H62"/>
  <c r="H76" l="1"/>
  <c r="G76"/>
  <c r="G22"/>
  <c r="H22"/>
  <c r="G32"/>
  <c r="H32"/>
  <c r="G42"/>
  <c r="H42"/>
  <c r="G52"/>
  <c r="H52"/>
  <c r="H63" s="1"/>
  <c r="G88"/>
  <c r="H88"/>
  <c r="G37" i="41"/>
  <c r="H37"/>
  <c r="G50"/>
  <c r="G77" s="1"/>
  <c r="H50"/>
  <c r="H77"/>
  <c r="G82"/>
  <c r="H82"/>
  <c r="G133"/>
  <c r="H133"/>
  <c r="G224"/>
  <c r="H224"/>
  <c r="G196"/>
  <c r="H196"/>
  <c r="E136" i="5"/>
  <c r="E137"/>
  <c r="H151" i="40" l="1"/>
  <c r="H246" i="41"/>
  <c r="G63" i="40"/>
  <c r="G151" s="1"/>
  <c r="G246" i="41"/>
  <c r="D49" i="8" l="1"/>
  <c r="E49"/>
  <c r="F54" i="4"/>
  <c r="F25"/>
  <c r="F26"/>
  <c r="F27"/>
  <c r="F28"/>
  <c r="F29"/>
  <c r="F30"/>
  <c r="F31"/>
  <c r="F95"/>
  <c r="I6" i="8" s="1"/>
  <c r="F96" i="4"/>
  <c r="F97"/>
  <c r="I8" i="8" s="1"/>
  <c r="F98" i="4"/>
  <c r="I9" i="8" s="1"/>
  <c r="F99" i="4"/>
  <c r="I10" i="8" s="1"/>
  <c r="I7"/>
  <c r="D24"/>
  <c r="E24"/>
  <c r="F244" i="41"/>
  <c r="F240"/>
  <c r="F235"/>
  <c r="F230"/>
  <c r="F224"/>
  <c r="F196"/>
  <c r="F152"/>
  <c r="F139"/>
  <c r="F133"/>
  <c r="F117"/>
  <c r="F114"/>
  <c r="F102"/>
  <c r="F97"/>
  <c r="F90"/>
  <c r="F86"/>
  <c r="F82"/>
  <c r="F76"/>
  <c r="F63"/>
  <c r="F50"/>
  <c r="F37"/>
  <c r="F24"/>
  <c r="F149" i="40"/>
  <c r="F143"/>
  <c r="F134"/>
  <c r="F125"/>
  <c r="F120"/>
  <c r="F115"/>
  <c r="F88"/>
  <c r="F75"/>
  <c r="F72"/>
  <c r="F66"/>
  <c r="F62"/>
  <c r="F52"/>
  <c r="F42"/>
  <c r="F32"/>
  <c r="F22"/>
  <c r="F77" i="41" l="1"/>
  <c r="F63" i="40"/>
  <c r="F76"/>
  <c r="F151"/>
  <c r="I18" i="8"/>
  <c r="F246" i="41"/>
  <c r="F137" i="5" l="1"/>
  <c r="F18" i="7"/>
  <c r="F137" i="6" l="1"/>
  <c r="F101" i="4"/>
  <c r="I37" i="8" s="1"/>
  <c r="F102" i="4"/>
  <c r="I38" i="8" s="1"/>
  <c r="F103" i="4"/>
  <c r="I39" i="8" s="1"/>
  <c r="F107" i="4"/>
  <c r="G88" i="6" l="1"/>
  <c r="G87"/>
  <c r="D130" i="4"/>
  <c r="D129"/>
  <c r="D128"/>
  <c r="D127"/>
  <c r="D125"/>
  <c r="D124"/>
  <c r="F123"/>
  <c r="E123"/>
  <c r="D123"/>
  <c r="F122"/>
  <c r="I26" i="8" s="1"/>
  <c r="I27" s="1"/>
  <c r="I28" s="1"/>
  <c r="E122" i="4"/>
  <c r="D122"/>
  <c r="D121"/>
  <c r="D119"/>
  <c r="D118"/>
  <c r="D117"/>
  <c r="D116"/>
  <c r="D114"/>
  <c r="D113"/>
  <c r="F112"/>
  <c r="E112"/>
  <c r="H52" i="8" s="1"/>
  <c r="D112" i="4"/>
  <c r="F109"/>
  <c r="E109"/>
  <c r="D109"/>
  <c r="F108"/>
  <c r="E108"/>
  <c r="D108"/>
  <c r="E107"/>
  <c r="G107" s="1"/>
  <c r="D107"/>
  <c r="F105"/>
  <c r="I41" i="8" s="1"/>
  <c r="E105" i="4"/>
  <c r="D105"/>
  <c r="F104"/>
  <c r="I40" i="8" s="1"/>
  <c r="E104" i="4"/>
  <c r="H40" i="8" s="1"/>
  <c r="D104" i="4"/>
  <c r="E103"/>
  <c r="D103"/>
  <c r="E102"/>
  <c r="H38" i="8" s="1"/>
  <c r="D102" i="4"/>
  <c r="E101"/>
  <c r="D101"/>
  <c r="E99"/>
  <c r="D99"/>
  <c r="E98"/>
  <c r="D98"/>
  <c r="E97"/>
  <c r="D97"/>
  <c r="E96"/>
  <c r="D96"/>
  <c r="E95"/>
  <c r="D95"/>
  <c r="G109" l="1"/>
  <c r="G108"/>
  <c r="H41" i="8"/>
  <c r="G105" i="4"/>
  <c r="H6" i="8"/>
  <c r="G95" i="4"/>
  <c r="H7" i="8"/>
  <c r="G96" i="4"/>
  <c r="H8" i="8"/>
  <c r="G97" i="4"/>
  <c r="H9" i="8"/>
  <c r="G98" i="4"/>
  <c r="H10" i="8"/>
  <c r="G99" i="4"/>
  <c r="H37" i="8"/>
  <c r="G101" i="4"/>
  <c r="H39" i="8"/>
  <c r="G103" i="4"/>
  <c r="H26" i="8"/>
  <c r="H27" s="1"/>
  <c r="G122" i="4"/>
  <c r="I52" i="8"/>
  <c r="G112" i="4"/>
  <c r="H18" i="8"/>
  <c r="H28" s="1"/>
  <c r="D115" i="4"/>
  <c r="D126"/>
  <c r="D100"/>
  <c r="E106"/>
  <c r="D106"/>
  <c r="D120"/>
  <c r="E100"/>
  <c r="D111"/>
  <c r="H48" i="8" l="1"/>
  <c r="G49"/>
  <c r="G5" i="7"/>
  <c r="F6" i="4"/>
  <c r="F7"/>
  <c r="F8"/>
  <c r="F9"/>
  <c r="F10"/>
  <c r="F11"/>
  <c r="F13"/>
  <c r="F14"/>
  <c r="F15"/>
  <c r="F16"/>
  <c r="F17"/>
  <c r="F19"/>
  <c r="F20"/>
  <c r="F21"/>
  <c r="F22"/>
  <c r="F23"/>
  <c r="F33"/>
  <c r="F34"/>
  <c r="F35"/>
  <c r="F36"/>
  <c r="F37"/>
  <c r="F38"/>
  <c r="F39"/>
  <c r="F40"/>
  <c r="F41"/>
  <c r="F44"/>
  <c r="F45"/>
  <c r="F46"/>
  <c r="F47"/>
  <c r="F48"/>
  <c r="F50"/>
  <c r="F51"/>
  <c r="F52"/>
  <c r="F53"/>
  <c r="F56"/>
  <c r="F57"/>
  <c r="F58"/>
  <c r="F59"/>
  <c r="F60"/>
  <c r="F63"/>
  <c r="E56" i="8" s="1"/>
  <c r="E55" s="1"/>
  <c r="E61" s="1"/>
  <c r="F64" i="4"/>
  <c r="F65"/>
  <c r="F72"/>
  <c r="F130" i="7"/>
  <c r="F129"/>
  <c r="F128"/>
  <c r="F127"/>
  <c r="F125"/>
  <c r="F124"/>
  <c r="F121"/>
  <c r="F119"/>
  <c r="F118"/>
  <c r="F117"/>
  <c r="F116"/>
  <c r="K116" i="5" s="1"/>
  <c r="F114" i="7"/>
  <c r="F113"/>
  <c r="K113" i="5" s="1"/>
  <c r="F106" i="7"/>
  <c r="F100" i="4" s="1"/>
  <c r="G100" s="1"/>
  <c r="F100" i="7"/>
  <c r="F85"/>
  <c r="F83"/>
  <c r="F82"/>
  <c r="F81"/>
  <c r="F79"/>
  <c r="F76"/>
  <c r="F75"/>
  <c r="F73"/>
  <c r="F70"/>
  <c r="F69"/>
  <c r="F68"/>
  <c r="F67"/>
  <c r="F55"/>
  <c r="F49"/>
  <c r="F43"/>
  <c r="F32"/>
  <c r="E130" i="4"/>
  <c r="E129"/>
  <c r="E128"/>
  <c r="D126" i="7"/>
  <c r="E125" i="4"/>
  <c r="E124"/>
  <c r="D120" i="7"/>
  <c r="E118" i="4"/>
  <c r="D115" i="7"/>
  <c r="E113" i="4"/>
  <c r="D111" i="7"/>
  <c r="D106"/>
  <c r="D100"/>
  <c r="D94"/>
  <c r="D110" s="1"/>
  <c r="D80"/>
  <c r="D74"/>
  <c r="D71"/>
  <c r="D66"/>
  <c r="D62"/>
  <c r="D87" s="1"/>
  <c r="D55"/>
  <c r="D49"/>
  <c r="D43"/>
  <c r="D32"/>
  <c r="D24"/>
  <c r="D18"/>
  <c r="D12"/>
  <c r="D5"/>
  <c r="D61" s="1"/>
  <c r="D126" i="6"/>
  <c r="D120"/>
  <c r="D115"/>
  <c r="D111"/>
  <c r="D106"/>
  <c r="D100"/>
  <c r="D94"/>
  <c r="D110" s="1"/>
  <c r="D80"/>
  <c r="D74"/>
  <c r="D71"/>
  <c r="D66"/>
  <c r="D62"/>
  <c r="D55"/>
  <c r="D49"/>
  <c r="D43"/>
  <c r="D32"/>
  <c r="D24"/>
  <c r="D18"/>
  <c r="D12"/>
  <c r="D5"/>
  <c r="D126" i="5"/>
  <c r="D120"/>
  <c r="D115"/>
  <c r="D111"/>
  <c r="D131" s="1"/>
  <c r="D106"/>
  <c r="D100"/>
  <c r="D94"/>
  <c r="D80"/>
  <c r="D74"/>
  <c r="D71"/>
  <c r="D66"/>
  <c r="D62"/>
  <c r="D87" s="1"/>
  <c r="D137" s="1"/>
  <c r="D55"/>
  <c r="D49"/>
  <c r="D43"/>
  <c r="D32"/>
  <c r="D24"/>
  <c r="D18"/>
  <c r="D12"/>
  <c r="D5"/>
  <c r="D61" s="1"/>
  <c r="F69" i="4" l="1"/>
  <c r="K69" i="5"/>
  <c r="F73" i="4"/>
  <c r="K73" i="5"/>
  <c r="F76" i="4"/>
  <c r="K76" i="5"/>
  <c r="F81" i="4"/>
  <c r="K81" i="5"/>
  <c r="F83" i="4"/>
  <c r="K83" i="5"/>
  <c r="F118" i="4"/>
  <c r="K118" i="5"/>
  <c r="F121" i="4"/>
  <c r="K121" i="5"/>
  <c r="F125" i="4"/>
  <c r="K125" i="5"/>
  <c r="F128" i="4"/>
  <c r="K128" i="5"/>
  <c r="F130" i="4"/>
  <c r="K130" i="5"/>
  <c r="F67" i="4"/>
  <c r="K67" i="5"/>
  <c r="F68" i="4"/>
  <c r="K68" i="5"/>
  <c r="F70" i="4"/>
  <c r="K70" i="5"/>
  <c r="F75" i="4"/>
  <c r="E23" i="8" s="1"/>
  <c r="K75" i="5"/>
  <c r="F79" i="4"/>
  <c r="K79" i="5"/>
  <c r="F82" i="4"/>
  <c r="K82" i="5"/>
  <c r="F85" i="4"/>
  <c r="K85" i="5"/>
  <c r="F114" i="4"/>
  <c r="K114" i="5"/>
  <c r="F117" i="4"/>
  <c r="K117" i="5"/>
  <c r="F119" i="4"/>
  <c r="K119" i="5"/>
  <c r="F124" i="4"/>
  <c r="K124" i="5"/>
  <c r="F127" i="4"/>
  <c r="K127" i="5"/>
  <c r="F129" i="4"/>
  <c r="K129" i="5"/>
  <c r="F61" i="7"/>
  <c r="G61" s="1"/>
  <c r="F110"/>
  <c r="D61" i="6"/>
  <c r="D87"/>
  <c r="D131"/>
  <c r="D132" s="1"/>
  <c r="F136" i="5"/>
  <c r="D110"/>
  <c r="F113" i="4"/>
  <c r="F111" i="7"/>
  <c r="K111" i="5" s="1"/>
  <c r="F136" i="6"/>
  <c r="F80" i="7"/>
  <c r="K80" i="5" s="1"/>
  <c r="F66" i="4"/>
  <c r="F71" i="7"/>
  <c r="K71" i="5" s="1"/>
  <c r="F74" i="4"/>
  <c r="F80"/>
  <c r="F120" i="7"/>
  <c r="K120" i="5" s="1"/>
  <c r="F126" i="7"/>
  <c r="K126" i="5" s="1"/>
  <c r="E117" i="4"/>
  <c r="E119"/>
  <c r="E121"/>
  <c r="E127"/>
  <c r="E114"/>
  <c r="E116"/>
  <c r="H49" i="8" s="1"/>
  <c r="H61" s="1"/>
  <c r="H62" s="1"/>
  <c r="H65" s="1"/>
  <c r="F115" i="7"/>
  <c r="K115" i="5" s="1"/>
  <c r="F116" i="4"/>
  <c r="G116" s="1"/>
  <c r="F126"/>
  <c r="F66" i="7"/>
  <c r="K66" i="5" s="1"/>
  <c r="F74" i="7"/>
  <c r="K74" i="5" s="1"/>
  <c r="F120" i="4"/>
  <c r="D131" i="7"/>
  <c r="D137" s="1"/>
  <c r="F71" i="4"/>
  <c r="F62"/>
  <c r="F55"/>
  <c r="E40" i="8" s="1"/>
  <c r="F18" i="4"/>
  <c r="D132" i="7"/>
  <c r="E94" i="4"/>
  <c r="F43"/>
  <c r="F49"/>
  <c r="F32"/>
  <c r="F24"/>
  <c r="F12"/>
  <c r="F5"/>
  <c r="E6" i="8" s="1"/>
  <c r="F94" i="4"/>
  <c r="D88" i="7"/>
  <c r="D136"/>
  <c r="D136" i="6"/>
  <c r="D132" i="5"/>
  <c r="D88"/>
  <c r="D136"/>
  <c r="D137" i="6" l="1"/>
  <c r="E110" i="4"/>
  <c r="G94"/>
  <c r="E22" i="8"/>
  <c r="E19" s="1"/>
  <c r="E27" s="1"/>
  <c r="E10"/>
  <c r="E39"/>
  <c r="E9"/>
  <c r="E8"/>
  <c r="E37"/>
  <c r="E7"/>
  <c r="G136" i="7"/>
  <c r="F136"/>
  <c r="D88" i="6"/>
  <c r="G137" i="5"/>
  <c r="F115" i="4"/>
  <c r="I49" i="8"/>
  <c r="I61" s="1"/>
  <c r="F131" i="7"/>
  <c r="F87"/>
  <c r="K87" i="5" s="1"/>
  <c r="F87" i="4"/>
  <c r="F106"/>
  <c r="E115"/>
  <c r="E111"/>
  <c r="E126"/>
  <c r="F111"/>
  <c r="E120"/>
  <c r="G120" s="1"/>
  <c r="F61"/>
  <c r="D139" i="5"/>
  <c r="F132" i="7" l="1"/>
  <c r="K131" i="5"/>
  <c r="F110" i="4"/>
  <c r="G106"/>
  <c r="G110"/>
  <c r="E48" i="8"/>
  <c r="E62" s="1"/>
  <c r="G115" i="4"/>
  <c r="F131"/>
  <c r="F137" s="1"/>
  <c r="G111"/>
  <c r="E18" i="8"/>
  <c r="I30" s="1"/>
  <c r="F137" i="7"/>
  <c r="K137" i="5" s="1"/>
  <c r="F88" i="7"/>
  <c r="G136" i="5"/>
  <c r="F136" i="4"/>
  <c r="E140" i="5"/>
  <c r="E131" i="4"/>
  <c r="E132" s="1"/>
  <c r="F88"/>
  <c r="H153" i="40" s="1"/>
  <c r="G88" i="7" l="1"/>
  <c r="K88" i="5"/>
  <c r="G132" i="7"/>
  <c r="K132" i="5"/>
  <c r="F132" i="4"/>
  <c r="G132" s="1"/>
  <c r="G131"/>
  <c r="I29" i="8"/>
  <c r="E30"/>
  <c r="E29"/>
  <c r="E28"/>
  <c r="E65" s="1"/>
  <c r="E139" i="4"/>
  <c r="G250" i="41"/>
  <c r="G137" i="7"/>
  <c r="D26" i="4" l="1"/>
  <c r="D51" l="1"/>
  <c r="D52"/>
  <c r="D53"/>
  <c r="D54"/>
  <c r="D57"/>
  <c r="D58"/>
  <c r="D59"/>
  <c r="D60"/>
  <c r="D27"/>
  <c r="D28"/>
  <c r="D29"/>
  <c r="D30"/>
  <c r="D31"/>
  <c r="D25"/>
  <c r="D24" l="1"/>
  <c r="D85" l="1"/>
  <c r="D83"/>
  <c r="D82"/>
  <c r="D81"/>
  <c r="D79"/>
  <c r="D76"/>
  <c r="D75"/>
  <c r="D73"/>
  <c r="D72"/>
  <c r="D70"/>
  <c r="D69"/>
  <c r="D68"/>
  <c r="D67"/>
  <c r="D65"/>
  <c r="D64"/>
  <c r="D63"/>
  <c r="D56"/>
  <c r="D50"/>
  <c r="D48"/>
  <c r="D47"/>
  <c r="D46"/>
  <c r="D45"/>
  <c r="D44"/>
  <c r="D23"/>
  <c r="D22"/>
  <c r="D21"/>
  <c r="D20"/>
  <c r="D19"/>
  <c r="D17"/>
  <c r="D16"/>
  <c r="D15"/>
  <c r="D14"/>
  <c r="D13"/>
  <c r="D11"/>
  <c r="D10"/>
  <c r="D9"/>
  <c r="D8"/>
  <c r="D7"/>
  <c r="D6"/>
  <c r="D34"/>
  <c r="D39"/>
  <c r="D42"/>
  <c r="D41"/>
  <c r="D40"/>
  <c r="D33"/>
  <c r="D38"/>
  <c r="D37"/>
  <c r="D36"/>
  <c r="D35"/>
  <c r="C49" i="8"/>
  <c r="C24"/>
  <c r="G38" l="1"/>
  <c r="G39"/>
  <c r="C56"/>
  <c r="C55" s="1"/>
  <c r="C61" s="1"/>
  <c r="D43" i="4"/>
  <c r="C39" i="8" s="1"/>
  <c r="G40"/>
  <c r="D18" i="4"/>
  <c r="C37" i="8" s="1"/>
  <c r="D5" i="4"/>
  <c r="C6" i="8" s="1"/>
  <c r="D71" i="4"/>
  <c r="C8" i="8"/>
  <c r="G41"/>
  <c r="G26"/>
  <c r="G27" s="1"/>
  <c r="D74" i="4"/>
  <c r="D62"/>
  <c r="D55"/>
  <c r="C40" i="8" s="1"/>
  <c r="D66" i="4"/>
  <c r="C22" i="8" s="1"/>
  <c r="C19" s="1"/>
  <c r="C27" s="1"/>
  <c r="G9"/>
  <c r="G6"/>
  <c r="G52"/>
  <c r="G61" s="1"/>
  <c r="D32" i="4"/>
  <c r="C9" i="8" s="1"/>
  <c r="D12" i="4"/>
  <c r="C7" i="8" s="1"/>
  <c r="G8"/>
  <c r="D80" i="4"/>
  <c r="D49"/>
  <c r="C10" i="8" s="1"/>
  <c r="G7"/>
  <c r="G37"/>
  <c r="G10"/>
  <c r="D94" i="4"/>
  <c r="D110" s="1"/>
  <c r="C48" i="8" l="1"/>
  <c r="C62" s="1"/>
  <c r="C18"/>
  <c r="C28" s="1"/>
  <c r="D61" i="4"/>
  <c r="D87"/>
  <c r="G48" i="8"/>
  <c r="G62" s="1"/>
  <c r="G18"/>
  <c r="G28" s="1"/>
  <c r="D131" i="4"/>
  <c r="G63" i="8" l="1"/>
  <c r="C64"/>
  <c r="D88" i="4"/>
  <c r="G29" i="8"/>
  <c r="D136" i="4"/>
  <c r="G64" i="8"/>
  <c r="C63"/>
  <c r="G65"/>
  <c r="G30"/>
  <c r="C29"/>
  <c r="D137" i="4"/>
  <c r="C30" i="8"/>
  <c r="D132" i="4"/>
  <c r="C65" i="8"/>
  <c r="D139" i="4" l="1"/>
  <c r="E136" i="6" l="1"/>
  <c r="E83" i="4"/>
  <c r="E59"/>
  <c r="E14"/>
  <c r="E60"/>
  <c r="E38"/>
  <c r="G38" s="1"/>
  <c r="E8"/>
  <c r="G8" s="1"/>
  <c r="E34"/>
  <c r="G34" s="1"/>
  <c r="E30"/>
  <c r="G30" s="1"/>
  <c r="G42"/>
  <c r="E53"/>
  <c r="G53" s="1"/>
  <c r="E51"/>
  <c r="E15"/>
  <c r="E31"/>
  <c r="G31" s="1"/>
  <c r="E69"/>
  <c r="E82"/>
  <c r="E28"/>
  <c r="E41"/>
  <c r="E11"/>
  <c r="G11" s="1"/>
  <c r="E68"/>
  <c r="E52"/>
  <c r="E40"/>
  <c r="G40" s="1"/>
  <c r="E22"/>
  <c r="E10"/>
  <c r="G10" s="1"/>
  <c r="E16"/>
  <c r="E36"/>
  <c r="G36" s="1"/>
  <c r="E46"/>
  <c r="E58"/>
  <c r="E37"/>
  <c r="G37" s="1"/>
  <c r="E76"/>
  <c r="E72"/>
  <c r="G72" s="1"/>
  <c r="E54"/>
  <c r="G54" s="1"/>
  <c r="E23"/>
  <c r="G23" s="1"/>
  <c r="E57"/>
  <c r="E29"/>
  <c r="G29" s="1"/>
  <c r="E17"/>
  <c r="G17" s="1"/>
  <c r="E9"/>
  <c r="G9" s="1"/>
  <c r="E7"/>
  <c r="G7" s="1"/>
  <c r="E134" i="6"/>
  <c r="E45" i="4"/>
  <c r="G45" s="1"/>
  <c r="E39"/>
  <c r="G39" s="1"/>
  <c r="E13"/>
  <c r="E26"/>
  <c r="G26" s="1"/>
  <c r="E73"/>
  <c r="E71" s="1"/>
  <c r="G71" s="1"/>
  <c r="E35"/>
  <c r="G35" s="1"/>
  <c r="E70"/>
  <c r="E48"/>
  <c r="E20"/>
  <c r="E21"/>
  <c r="E47"/>
  <c r="G47" s="1"/>
  <c r="E25"/>
  <c r="G25" s="1"/>
  <c r="E85"/>
  <c r="E65"/>
  <c r="E64"/>
  <c r="E33"/>
  <c r="G33" s="1"/>
  <c r="E79"/>
  <c r="E81"/>
  <c r="E27"/>
  <c r="G27" s="1"/>
  <c r="E50"/>
  <c r="E56"/>
  <c r="E44"/>
  <c r="E137" i="6"/>
  <c r="E75" i="4"/>
  <c r="E67"/>
  <c r="G67" s="1"/>
  <c r="E63"/>
  <c r="D56" i="8" s="1"/>
  <c r="D55" s="1"/>
  <c r="D61" s="1"/>
  <c r="E19" i="4"/>
  <c r="E6"/>
  <c r="G6" s="1"/>
  <c r="E55" l="1"/>
  <c r="D40" i="8" s="1"/>
  <c r="E18" i="4"/>
  <c r="G19"/>
  <c r="E49"/>
  <c r="E32"/>
  <c r="E12"/>
  <c r="E5"/>
  <c r="E62"/>
  <c r="E74"/>
  <c r="E43"/>
  <c r="E24"/>
  <c r="E80"/>
  <c r="E66"/>
  <c r="D6" i="8" l="1"/>
  <c r="G5" i="4"/>
  <c r="D22" i="8"/>
  <c r="D19" s="1"/>
  <c r="D27" s="1"/>
  <c r="G66" i="4"/>
  <c r="D10" i="8"/>
  <c r="G49" i="4"/>
  <c r="D39" i="8"/>
  <c r="G43" i="4"/>
  <c r="D9" i="8"/>
  <c r="G32" i="4"/>
  <c r="D8" i="8"/>
  <c r="G24" i="4"/>
  <c r="D37" i="8"/>
  <c r="G18" i="4"/>
  <c r="D48" i="8"/>
  <c r="H63" s="1"/>
  <c r="D7"/>
  <c r="G12" i="4"/>
  <c r="E61"/>
  <c r="E87"/>
  <c r="D18" i="8" l="1"/>
  <c r="H30" s="1"/>
  <c r="D64"/>
  <c r="D62"/>
  <c r="H64"/>
  <c r="D63"/>
  <c r="E137" i="4"/>
  <c r="G87"/>
  <c r="G137" s="1"/>
  <c r="E136"/>
  <c r="G61"/>
  <c r="G136" s="1"/>
  <c r="H29" i="8"/>
  <c r="D29"/>
  <c r="D28"/>
  <c r="D65" s="1"/>
  <c r="H68" s="1"/>
  <c r="D30"/>
  <c r="E88" i="4"/>
  <c r="G88" l="1"/>
  <c r="G153" i="40"/>
  <c r="I48" i="8"/>
  <c r="I63" s="1"/>
  <c r="I62" l="1"/>
  <c r="E64" s="1"/>
  <c r="E63"/>
  <c r="I64"/>
  <c r="I65" l="1"/>
</calcChain>
</file>

<file path=xl/comments1.xml><?xml version="1.0" encoding="utf-8"?>
<comments xmlns="http://schemas.openxmlformats.org/spreadsheetml/2006/main">
  <authors>
    <author>Palkó Roland</author>
  </authors>
  <commentList>
    <comment ref="F109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G109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<sst xmlns="http://schemas.openxmlformats.org/spreadsheetml/2006/main" count="2807" uniqueCount="1100">
  <si>
    <t>Árokfelújítások</t>
  </si>
  <si>
    <t>Mezőföldvíz Kft. közmű felújítások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</si>
  <si>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</si>
  <si>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</si>
  <si>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</si>
  <si>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</si>
  <si>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</si>
  <si>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</si>
  <si>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</si>
  <si>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</si>
  <si>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</si>
  <si>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</si>
  <si>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</si>
  <si>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</si>
  <si>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</si>
  <si>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</si>
  <si>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</si>
  <si>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</si>
  <si>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</si>
  <si>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</si>
  <si>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</si>
  <si>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</si>
  <si>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</si>
  <si>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</si>
  <si>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</si>
  <si>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</si>
  <si>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</si>
  <si>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</si>
  <si>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</si>
  <si>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</si>
  <si>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</si>
  <si>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</si>
  <si>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</si>
  <si>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</si>
  <si>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</si>
  <si>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</si>
  <si>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</si>
  <si>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</si>
  <si>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</si>
  <si>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</si>
  <si>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</si>
  <si>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</si>
  <si>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</si>
  <si>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</si>
  <si>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</si>
  <si>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</si>
  <si>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</si>
  <si>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</si>
  <si>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</si>
  <si>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</si>
  <si>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</si>
  <si>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</si>
  <si>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</si>
  <si>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</si>
  <si>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</si>
  <si>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</si>
  <si>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</si>
  <si>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</si>
  <si>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</si>
  <si>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</si>
  <si>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</si>
  <si>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</si>
  <si>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</si>
  <si>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</si>
  <si>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</si>
  <si>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</si>
  <si>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</si>
  <si>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</si>
  <si>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</si>
  <si>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</si>
  <si>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</si>
  <si>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</si>
  <si>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</si>
  <si>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</si>
  <si>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</si>
  <si>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</si>
  <si>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</si>
  <si>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</si>
  <si>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</si>
  <si>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</si>
  <si>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</si>
  <si>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</si>
  <si>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</si>
  <si>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</si>
  <si>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</si>
  <si>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8.1.</t>
  </si>
  <si>
    <t>8.2.</t>
  </si>
  <si>
    <t>8.3.</t>
  </si>
  <si>
    <t>8.4.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</si>
  <si>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</si>
  <si>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</si>
  <si>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</si>
  <si>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</si>
  <si>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</si>
  <si>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</si>
  <si>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</si>
  <si>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</si>
  <si>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</si>
  <si>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</si>
  <si>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</si>
  <si>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</si>
  <si>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</si>
  <si>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11.2.</t>
  </si>
  <si>
    <t>11.3.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</si>
  <si>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</si>
  <si>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</si>
  <si>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</si>
  <si>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</si>
  <si>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</si>
  <si>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</si>
  <si>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</si>
  <si>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</si>
  <si>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Államháztartáson belüli megelőlegezések</t>
  </si>
  <si>
    <t>Államháztartáson belüli megelőlegezések törlesztése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</si>
  <si>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</si>
  <si>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</si>
  <si>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</si>
  <si>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</si>
  <si>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</si>
  <si>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</si>
  <si>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</si>
  <si>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</si>
  <si>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</si>
  <si>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</si>
  <si>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</si>
  <si>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</si>
  <si>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</si>
  <si>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</si>
  <si>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</si>
  <si>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</si>
  <si>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</si>
  <si>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</si>
  <si>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</si>
  <si>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</si>
  <si>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</si>
  <si>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</si>
  <si>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</si>
  <si>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</si>
  <si>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</si>
  <si>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</si>
  <si>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</si>
  <si>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</si>
  <si>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</si>
  <si>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</si>
  <si>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</si>
  <si>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</si>
  <si>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</si>
  <si>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</si>
  <si>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</si>
  <si>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</si>
  <si>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</si>
  <si>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</si>
  <si>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</si>
  <si>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</si>
  <si>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</si>
  <si>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</si>
  <si>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</si>
  <si>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</si>
  <si>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</si>
  <si>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</si>
  <si>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</si>
  <si>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</si>
  <si>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</si>
  <si>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</si>
  <si>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</si>
  <si>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</si>
  <si>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</si>
  <si>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</si>
  <si>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Központi, irányítószervi támogatás folyósítása</t>
  </si>
  <si>
    <t>7.5.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</si>
  <si>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</si>
  <si>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</si>
  <si>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</si>
  <si>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</si>
  <si>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</si>
  <si>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</si>
  <si>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</si>
  <si>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</si>
  <si>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</si>
  <si>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</si>
  <si>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</si>
  <si>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</si>
  <si>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</si>
  <si>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</si>
  <si>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</si>
  <si>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</si>
  <si>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</si>
  <si>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</si>
  <si>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</si>
  <si>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</si>
  <si>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</si>
  <si>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</si>
  <si>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</si>
  <si>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</si>
  <si>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</si>
  <si>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</si>
  <si>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</si>
  <si>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</si>
  <si>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</si>
  <si>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</si>
  <si>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</si>
  <si>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</si>
  <si>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</si>
  <si>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</si>
  <si>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</si>
  <si>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</si>
  <si>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</si>
  <si>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</si>
  <si>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</si>
  <si>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</si>
  <si>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</si>
  <si>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</si>
  <si>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</si>
  <si>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</si>
  <si>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</si>
  <si>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</si>
  <si>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</si>
  <si>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</si>
  <si>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</si>
  <si>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</si>
  <si>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</si>
  <si>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</si>
  <si>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</si>
  <si>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</si>
  <si>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</si>
  <si>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</si>
  <si>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</si>
  <si>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</si>
  <si>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</si>
  <si>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</si>
  <si>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</si>
  <si>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</si>
  <si>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</si>
  <si>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</si>
  <si>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</si>
  <si>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</si>
  <si>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</si>
  <si>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</si>
  <si>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</si>
  <si>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</si>
  <si>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</si>
  <si>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</si>
  <si>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</si>
  <si>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</si>
  <si>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</si>
  <si>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</si>
  <si>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</si>
  <si>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</si>
  <si>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</si>
  <si>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</si>
  <si>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</si>
  <si>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</si>
  <si>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</si>
  <si>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</si>
  <si>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</si>
  <si>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GESZ</t>
  </si>
  <si>
    <t>Művelődési Központ</t>
  </si>
  <si>
    <t>Völgységi Múzeum</t>
  </si>
  <si>
    <t>Egyéb működési célú támogatások bevételei államháztartáson belülről</t>
  </si>
  <si>
    <t>Egyéb felhalmozási célú támogatások bevételei államháztartáson belülről</t>
  </si>
  <si>
    <t>Felhalmozási célú átvett pénzeszközök</t>
  </si>
  <si>
    <t>ÁFA</t>
  </si>
  <si>
    <t>Járdafelújítások</t>
  </si>
  <si>
    <t>Önkormányzati lakások és egyéb helyiségek felújítása</t>
  </si>
  <si>
    <t>Informatikai fejlesztés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</si>
  <si>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</si>
  <si>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</si>
  <si>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</si>
  <si>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</si>
  <si>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</si>
  <si>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</si>
  <si>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</si>
  <si>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</si>
  <si>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</si>
  <si>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</si>
  <si>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</si>
  <si>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</si>
  <si>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</si>
  <si>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</si>
  <si>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</si>
  <si>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</si>
  <si>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</si>
  <si>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</si>
  <si>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</si>
  <si>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</si>
  <si>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</si>
  <si>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</si>
  <si>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</si>
  <si>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</si>
  <si>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</si>
  <si>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</si>
  <si>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</si>
  <si>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</si>
  <si>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</si>
  <si>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</si>
  <si>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</si>
  <si>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</si>
  <si>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</si>
  <si>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</si>
  <si>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</si>
  <si>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</si>
  <si>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</si>
  <si>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</si>
  <si>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</si>
  <si>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</si>
  <si>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</si>
  <si>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</si>
  <si>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</si>
  <si>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</si>
  <si>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</si>
  <si>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</si>
  <si>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</si>
  <si>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</si>
  <si>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</si>
  <si>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</si>
  <si>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</si>
  <si>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</si>
  <si>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</si>
  <si>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</si>
  <si>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</si>
  <si>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</si>
  <si>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</si>
  <si>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</si>
  <si>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</si>
  <si>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</si>
  <si>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</si>
  <si>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</si>
  <si>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</si>
  <si>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</si>
  <si>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</si>
  <si>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</si>
  <si>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</si>
  <si>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</si>
  <si>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</si>
  <si>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</si>
  <si>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</si>
  <si>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</si>
  <si>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</si>
  <si>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</si>
  <si>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</si>
  <si>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</si>
  <si>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</si>
  <si>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</si>
  <si>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</si>
  <si>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</si>
  <si>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</si>
  <si>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</si>
  <si>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</si>
  <si>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</si>
  <si>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</si>
  <si>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</si>
  <si>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</si>
  <si>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</si>
  <si>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</si>
  <si>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</si>
  <si>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</si>
  <si>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</si>
  <si>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</si>
  <si>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</si>
  <si>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</si>
  <si>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</si>
  <si>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</si>
  <si>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</si>
  <si>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</si>
  <si>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</si>
  <si>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</si>
  <si>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4.1</t>
  </si>
  <si>
    <t>4.2</t>
  </si>
  <si>
    <t>4.3</t>
  </si>
  <si>
    <t>4.4</t>
  </si>
  <si>
    <t>4.5</t>
  </si>
  <si>
    <t>4.6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</si>
  <si>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</si>
  <si>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</si>
  <si>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</si>
  <si>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</si>
  <si>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</si>
  <si>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</si>
  <si>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</si>
  <si>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</si>
  <si>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</si>
  <si>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</si>
  <si>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</si>
  <si>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</si>
  <si>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</si>
  <si>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</si>
  <si>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</si>
  <si>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</si>
  <si>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</si>
  <si>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</si>
  <si>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</si>
  <si>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</si>
  <si>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</si>
  <si>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</si>
  <si>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</si>
  <si>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</si>
  <si>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</si>
  <si>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</si>
  <si>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</si>
  <si>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</si>
  <si>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</si>
  <si>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</si>
  <si>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</si>
  <si>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</si>
  <si>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</si>
  <si>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</si>
  <si>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</si>
  <si>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</si>
  <si>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</si>
  <si>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</si>
  <si>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</si>
  <si>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</si>
  <si>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</si>
  <si>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</si>
  <si>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</si>
  <si>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</si>
  <si>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</si>
  <si>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</si>
  <si>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</si>
  <si>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</si>
  <si>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</si>
  <si>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</si>
  <si>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</si>
  <si>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</si>
  <si>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</si>
  <si>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</si>
  <si>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</si>
  <si>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</si>
  <si>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Kisvejke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</si>
  <si>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</si>
  <si>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</si>
  <si>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</si>
  <si>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</si>
  <si>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</si>
  <si>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</si>
  <si>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</si>
  <si>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Munkaügyi Központ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</si>
  <si>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</si>
  <si>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</si>
  <si>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</si>
  <si>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</si>
  <si>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</si>
  <si>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</si>
  <si>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Együtt Egymásért Alapítvány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</si>
  <si>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</si>
  <si>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</si>
  <si>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</si>
  <si>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</si>
  <si>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</si>
  <si>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</si>
  <si>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</si>
  <si>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</si>
  <si>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</si>
  <si>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OEP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</si>
  <si>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</si>
  <si>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</si>
  <si>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</si>
  <si>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</si>
  <si>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</si>
  <si>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</si>
  <si>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Közös Hivatala bevételei összesen:</t>
  </si>
  <si>
    <t>Völgységi Önkormányzatok Társulása</t>
  </si>
  <si>
    <t>Szennyvíztisztító vásárlás részlet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</si>
  <si>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</si>
  <si>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</si>
  <si>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</si>
  <si>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</si>
  <si>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</si>
  <si>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</si>
  <si>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Állami támogatás visszafizetés</t>
  </si>
  <si>
    <t>Telekkialakításhoz földterület vásárlás</t>
  </si>
  <si>
    <t>Földterület vásárlás Ipari park részére</t>
  </si>
  <si>
    <t>Képviselői keret</t>
  </si>
  <si>
    <t>Családsegítő központ kialakításához eszközbeszerzés</t>
  </si>
  <si>
    <t>Kubinyi program informatikai eszköz</t>
  </si>
  <si>
    <t>Kubinyi program egyéb gép, berendezés</t>
  </si>
  <si>
    <t>Gyár u. 9.-10. parkoló építés</t>
  </si>
  <si>
    <t>Kolta-Bezerédj u. gyalogátkelő hely kialakítása</t>
  </si>
  <si>
    <t>Majos ipartelep közvilágítás</t>
  </si>
  <si>
    <t>Járásszékhely Önk.Múzeumok szakmai támogatása</t>
  </si>
  <si>
    <t>Wernau u. útépítés</t>
  </si>
  <si>
    <t>Szabadság tér 4 - 11. járda felújítása</t>
  </si>
  <si>
    <t>Széchenyi iskola tetőszigetelés felújítása</t>
  </si>
  <si>
    <t>Fonyód tábor felújítás</t>
  </si>
  <si>
    <t>Kubinyi program Múzeum felújítás</t>
  </si>
  <si>
    <t>Műv.Központ érdekeltségnövelő pályázatból felújítás</t>
  </si>
  <si>
    <t>Ficánka óvoda konyha szennyvíz csőtörés helyreállítása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</si>
  <si>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</si>
  <si>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</si>
  <si>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</si>
  <si>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</si>
  <si>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</si>
  <si>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>Közhatalmi bevételek (4.1.+…4.7.)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</si>
  <si>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</si>
  <si>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</si>
  <si>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</si>
  <si>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</si>
  <si>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</si>
  <si>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</si>
  <si>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2016. évi előirányzat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</si>
  <si>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</si>
  <si>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</si>
  <si>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</si>
  <si>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</si>
  <si>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</si>
  <si>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</si>
  <si>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</si>
  <si>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</si>
  <si>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</si>
  <si>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</si>
  <si>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</si>
  <si>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</si>
  <si>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</si>
  <si>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</si>
  <si>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</si>
  <si>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</si>
  <si>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</si>
  <si>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</si>
  <si>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</si>
  <si>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</si>
  <si>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</si>
  <si>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</si>
  <si>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 xml:space="preserve">Forgatási célú belföldi értékpapírok beváltása, értékesítése 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</si>
  <si>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</si>
  <si>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</si>
  <si>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</si>
  <si>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B17</t>
  </si>
  <si>
    <t>B8191</t>
  </si>
  <si>
    <t>B8192</t>
  </si>
  <si>
    <t>13.1</t>
  </si>
  <si>
    <t>13.2</t>
  </si>
  <si>
    <t>13.3</t>
  </si>
  <si>
    <t>13.4</t>
  </si>
  <si>
    <t>13.5</t>
  </si>
  <si>
    <t xml:space="preserve">Lekötött bankbetétek megszüntetése </t>
  </si>
  <si>
    <t>Hosszú lejáratú tulajdonosi kölcsönök bevételei</t>
  </si>
  <si>
    <t>Rövid lejáratú tulajdonosi kölcsönök bevételei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</si>
  <si>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</si>
  <si>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</si>
  <si>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</si>
  <si>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</si>
  <si>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</si>
  <si>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B825</t>
  </si>
  <si>
    <t xml:space="preserve">    14.1</t>
  </si>
  <si>
    <t xml:space="preserve">    14.2</t>
  </si>
  <si>
    <t xml:space="preserve">    14.3</t>
  </si>
  <si>
    <t xml:space="preserve">    14.4</t>
  </si>
  <si>
    <t xml:space="preserve">    14.5</t>
  </si>
  <si>
    <t>Külföldi finanszírozás bevételei (14.1.+…14.5.)</t>
  </si>
  <si>
    <t>Belföldi finanszírozás bevételei (13.1. + … + 13.5.)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</si>
  <si>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</si>
  <si>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</si>
  <si>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</si>
  <si>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</si>
  <si>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Jövedelemadók</t>
  </si>
  <si>
    <t>B31</t>
  </si>
  <si>
    <t>4.7</t>
  </si>
  <si>
    <t xml:space="preserve"> Bonyhád Város Önkormányzata 2016. évi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</si>
  <si>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</si>
  <si>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</si>
  <si>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</si>
  <si>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</si>
  <si>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</si>
  <si>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</si>
  <si>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</si>
  <si>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Tagdíj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</si>
  <si>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</si>
  <si>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</si>
  <si>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</si>
  <si>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</si>
  <si>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</si>
  <si>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Jegyzői bérre</t>
  </si>
  <si>
    <t>Kisdorog, Kismányok</t>
  </si>
  <si>
    <t>304. cím összesen:</t>
  </si>
  <si>
    <t>Közfoglalkoztatásra</t>
  </si>
  <si>
    <t>Közművelődési érdekeltségnövelő tám.</t>
  </si>
  <si>
    <t>Belügyminisztérium</t>
  </si>
  <si>
    <t xml:space="preserve"> Bonyhád Városi Önkormányzat 2016. évi</t>
  </si>
  <si>
    <t>2016. évi eredeti előir.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</si>
  <si>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</si>
  <si>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</si>
  <si>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</si>
  <si>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</si>
  <si>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</si>
  <si>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Módosított előirányzat</t>
  </si>
  <si>
    <t>Teljesítés</t>
  </si>
  <si>
    <t>Belső ellenőrzésre, Hivatali feladatok ellátására</t>
  </si>
  <si>
    <t>Völgységi értékfesztiválok támogatása</t>
  </si>
  <si>
    <t>Kiegészítő gyermekvédelmi támogatás</t>
  </si>
  <si>
    <t>Önkormányzatok</t>
  </si>
  <si>
    <t>Köztemetés megtérítése</t>
  </si>
  <si>
    <t>Letéti számláról visszavezetett összeg</t>
  </si>
  <si>
    <t>Bonyhádi Gondozási Központ Fenntartója</t>
  </si>
  <si>
    <t>Intézmény megszűntetés miatti maradvány átvétele</t>
  </si>
  <si>
    <t>Nemzeti Fejlesztési Minisztérium</t>
  </si>
  <si>
    <t>Forgatási célú belföldi értékpapírok beváltása, értékesítése</t>
  </si>
  <si>
    <t>Elvonások és befizetések</t>
  </si>
  <si>
    <t>370.cím összesen:</t>
  </si>
  <si>
    <t>Ipari Park Kft. Törzstőke emelés</t>
  </si>
  <si>
    <t>Ovi-Foci Közhasznú Alapítvány</t>
  </si>
  <si>
    <t>Ovi-Foci program</t>
  </si>
  <si>
    <t>Forgatási célú belföldi értékpapírok vásárlása</t>
  </si>
  <si>
    <t>Nyári diákmunka</t>
  </si>
  <si>
    <t>Földművelésügyi Minisztérium</t>
  </si>
  <si>
    <t>Munkabér és járulékok időarányos többletkifizetésére</t>
  </si>
  <si>
    <t>Egyéb működési célú átvett pénzeszközök államháztartáson kívülről</t>
  </si>
  <si>
    <t>Bethlen Gábor Alapkezelő Zrt.</t>
  </si>
  <si>
    <t>Testvérvárosi kapcsolatokra</t>
  </si>
  <si>
    <t>Normatíva, kompenzáció, ágazati pótlék átadása</t>
  </si>
  <si>
    <t xml:space="preserve">   Értékpapír értékesítése, Betét visszavonása</t>
  </si>
  <si>
    <t>Wernau Önkormányzata</t>
  </si>
  <si>
    <t>Adomány</t>
  </si>
  <si>
    <t>"Miénk itt a tér" Park és rendezvénytér kialakítás</t>
  </si>
  <si>
    <t>Kerékpárút építése</t>
  </si>
  <si>
    <t>Közművelődési érdekeltségnövelő tám.eszközbesz.</t>
  </si>
  <si>
    <t>Szoc.alapszolgáltatások infr.fejl. (TOP 4.2.1)</t>
  </si>
  <si>
    <t>Lakosság</t>
  </si>
  <si>
    <t>Dr. Kolta u.43-47. szigetelés támogatása</t>
  </si>
  <si>
    <t>9A. Melléklet</t>
  </si>
  <si>
    <t>Dél-Dunántúli Közlekedési Központ közösségi közl.</t>
  </si>
  <si>
    <t>Kubinyi II. program Múzeum felújítás</t>
  </si>
  <si>
    <t>Kubinyi prg. II. ütem eszközbeszerzés</t>
  </si>
  <si>
    <t>Közmunka program eszközbeszerzés</t>
  </si>
  <si>
    <t>EACEA pályázat eszközbeszerzés</t>
  </si>
  <si>
    <t>Egyéb működési célú támogatások ÁH kívülre</t>
  </si>
  <si>
    <t>Népszavazás bérköltség megtérítés</t>
  </si>
  <si>
    <t>Danubia-Frucht Szövetkezet</t>
  </si>
  <si>
    <t>307. cím összesen:</t>
  </si>
  <si>
    <t>Nemzeti Választási Iroda</t>
  </si>
  <si>
    <t>Népszavazás költségeire</t>
  </si>
  <si>
    <t>EU</t>
  </si>
  <si>
    <t>EACEA pályázat</t>
  </si>
  <si>
    <t xml:space="preserve">Felhalmozási célú önkormányzati támogatások </t>
  </si>
  <si>
    <t>Kubinyi program II.</t>
  </si>
  <si>
    <t>221. cím összesen:</t>
  </si>
  <si>
    <t>Intézményi világítás korszerűsítés eszköz vásárlás</t>
  </si>
  <si>
    <t>Módosított előirányzat 12.31</t>
  </si>
  <si>
    <t>Egyéb tárgyi eszközök beszerzése, létesítése</t>
  </si>
  <si>
    <t>Körforgalom kiépítésére támogatás</t>
  </si>
  <si>
    <t>Nemzeti Fejlesztési minisztérium</t>
  </si>
  <si>
    <t>Autómentes nap támogatása</t>
  </si>
  <si>
    <t>Teljesítés %-a</t>
  </si>
  <si>
    <t>Sorszám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</si>
  <si>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</si>
  <si>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</si>
  <si>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</si>
  <si>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</si>
  <si>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</si>
  <si>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</si>
  <si>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</si>
  <si>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</si>
  <si>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</si>
  <si>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</si>
  <si>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</si>
  <si>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</si>
  <si>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</si>
  <si>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</si>
  <si>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</si>
  <si>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</si>
  <si>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</si>
  <si>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</si>
  <si>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</si>
  <si>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</si>
  <si>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</si>
  <si>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</si>
  <si>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</si>
  <si>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</si>
  <si>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</si>
  <si>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</si>
  <si>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</si>
  <si>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</si>
  <si>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</si>
  <si>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</si>
  <si>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</si>
  <si>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</si>
  <si>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</si>
  <si>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</si>
  <si>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</si>
  <si>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</si>
  <si>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</si>
  <si>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</si>
  <si>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Forintban !</t>
  </si>
  <si>
    <t>E S Z K Ö Z Ö K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</si>
  <si>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</si>
  <si>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</si>
  <si>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</si>
  <si>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</si>
  <si>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</si>
  <si>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</si>
  <si>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</si>
  <si>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</si>
  <si>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</si>
  <si>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</si>
  <si>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</si>
  <si>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</si>
  <si>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</si>
  <si>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</si>
  <si>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</si>
  <si>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</si>
  <si>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</si>
  <si>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</si>
  <si>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ESZKÖZÖK ÖSSZESEN</t>
  </si>
  <si>
    <t>F O R R Á S O 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</si>
  <si>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</si>
  <si>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</si>
  <si>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</si>
  <si>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</si>
  <si>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</si>
  <si>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</si>
  <si>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</si>
  <si>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</si>
  <si>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</si>
  <si>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</si>
  <si>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</si>
  <si>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KINCSTÁRI SZÁMLAVEZETÉSSEL KAPCSOLATOS ELSZÁMOLÁSOK</t>
  </si>
  <si>
    <t>30.</t>
  </si>
  <si>
    <t>J)  PASSZÍV IDŐBELI ELHATÁROLÁSOK</t>
  </si>
  <si>
    <t>31.</t>
  </si>
  <si>
    <t>FORRÁSOK ÖSSZESEN</t>
  </si>
  <si>
    <t>#</t>
  </si>
  <si>
    <t>Módosítások (+/-)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</si>
  <si>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</si>
  <si>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</si>
  <si>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</si>
  <si>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</si>
  <si>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</si>
  <si>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</si>
  <si>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</si>
  <si>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</si>
  <si>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</si>
  <si>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</si>
  <si>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</si>
  <si>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</si>
  <si>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</si>
  <si>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</si>
  <si>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</si>
  <si>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</si>
  <si>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</si>
  <si>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</si>
  <si>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</si>
  <si>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</si>
  <si>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</si>
  <si>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</si>
  <si>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</si>
  <si>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</si>
  <si>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</si>
  <si>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</si>
  <si>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</si>
  <si>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</si>
  <si>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</si>
  <si>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</si>
  <si>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25</t>
  </si>
  <si>
    <t>17 Kapott (járó) osztalék és részesedés</t>
  </si>
  <si>
    <t>26</t>
  </si>
  <si>
    <t>18 Részesedésekből származó eredményszemléletű bevételek, árfolyamnyereségek</t>
  </si>
  <si>
    <t>27</t>
  </si>
  <si>
    <t>19 Befektetett pénzügyi eszközökből származó eredményszemléletű bevételek, árfolyamnyereségek</t>
  </si>
  <si>
    <t>28</t>
  </si>
  <si>
    <t>20 Egyéb kapott (járó) kamatok és kamatjellegű eredményszemléletű bevételek</t>
  </si>
  <si>
    <t>29</t>
  </si>
  <si>
    <t>21 Pénzügyi műveletek egyéb eredményszemléletű bevételei (&gt;=21a+21b)</t>
  </si>
  <si>
    <t>30</t>
  </si>
  <si>
    <t>21a - ebből: lekötött bankbetétek mérlegfordulónapi értékelése során megállapított (nem realizált) árfolyamnyeresége</t>
  </si>
  <si>
    <t>31</t>
  </si>
  <si>
    <t>21b - ebből: egyéb pénzeszközök mérlegfordulónapi értékelése során megállapított (nem realizált) árfolyamnyeresége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</si>
  <si>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</si>
  <si>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</si>
  <si>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</si>
  <si>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</si>
  <si>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34</t>
  </si>
  <si>
    <t>23 Befektetett pénzügyi eszközökből (értékpapírokból, kölcsönökből) származó ráfordítások, árfolyamveszteségek</t>
  </si>
  <si>
    <t>35</t>
  </si>
  <si>
    <t>24 Fizetendő kamatok és kamatjellegű ráfordítások</t>
  </si>
  <si>
    <t>36</t>
  </si>
  <si>
    <t>25 Részesedések, értékpapírok, pénzeszközök értékvesztése (&gt;=25a+25b)</t>
  </si>
  <si>
    <t>37</t>
  </si>
  <si>
    <t>25a - ebből: lekötött bankbetétek értékvesztése</t>
  </si>
  <si>
    <t>38</t>
  </si>
  <si>
    <t>25b - ebből: Kincstáron kívüli forint- és devizaszámlák értékvesztése</t>
  </si>
  <si>
    <t>39</t>
  </si>
  <si>
    <t>26 Pénzügyi műveletek egyéb ráfordításai (&gt;=26a+26b)</t>
  </si>
  <si>
    <t>40</t>
  </si>
  <si>
    <t>26a - ebből: lekötött bankbetétek mérlegfordulónapi értékelése során megállapított (nem realizált) árfolyamvesztesége</t>
  </si>
  <si>
    <t>41</t>
  </si>
  <si>
    <t>26b - ebből: egyéb pénzeszközök mérlegfordulónapi értékelése során megállapított (nem realizált) árfolyamvesztesége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</si>
  <si>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</si>
  <si>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</si>
  <si>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</si>
  <si>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</si>
  <si>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</si>
  <si>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</si>
  <si>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PÉNZESZKÖZÖK VÁLTOZÁSÁNAK LEVEZETÉSE</t>
  </si>
  <si>
    <t>Sor-szám</t>
  </si>
  <si>
    <r>
      <t>Pénzkészlet 2016. január 1-jén
e</t>
    </r>
    <r>
      <rPr>
        <i/>
        <sz val="10"/>
        <rFont val="Times New Roman CE"/>
        <charset val="238"/>
      </rPr>
      <t>bből:</t>
    </r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</si>
  <si>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</si>
  <si>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</si>
  <si>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</si>
  <si>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</si>
  <si>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</si>
  <si>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r>
      <t>Záró pénzkészlet 2016. december 31-én
e</t>
    </r>
    <r>
      <rPr>
        <i/>
        <sz val="10"/>
        <rFont val="Times New Roman CE"/>
        <charset val="238"/>
      </rPr>
      <t>bből:</t>
    </r>
  </si>
  <si>
    <t>Forintban</t>
  </si>
  <si>
    <t>ESZKÖZÖK</t>
  </si>
  <si>
    <t>Bruttó</t>
  </si>
  <si>
    <t xml:space="preserve">Könyv szerinti </t>
  </si>
  <si>
    <t>állományi érték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</si>
  <si>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</si>
  <si>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</si>
  <si>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</si>
  <si>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</si>
  <si>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</si>
  <si>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</si>
  <si>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</si>
  <si>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</si>
  <si>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</si>
  <si>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</si>
  <si>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</si>
  <si>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</si>
  <si>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</si>
  <si>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</si>
  <si>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</si>
  <si>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</si>
  <si>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</si>
  <si>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</si>
  <si>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</si>
  <si>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</si>
  <si>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</si>
  <si>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</si>
  <si>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</si>
  <si>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</si>
  <si>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</si>
  <si>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</si>
  <si>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</si>
  <si>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</si>
  <si>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</si>
  <si>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</si>
  <si>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</si>
  <si>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</si>
  <si>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</si>
  <si>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</si>
  <si>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</si>
  <si>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</si>
  <si>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</si>
  <si>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</si>
  <si>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</si>
  <si>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</si>
  <si>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</si>
  <si>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</si>
  <si>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</si>
  <si>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</si>
  <si>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</si>
  <si>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</si>
  <si>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</si>
  <si>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</si>
  <si>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</si>
  <si>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</si>
  <si>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</si>
  <si>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</si>
  <si>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</si>
  <si>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</si>
  <si>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</si>
  <si>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</si>
  <si>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</si>
  <si>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</si>
  <si>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</si>
  <si>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</si>
  <si>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</si>
  <si>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</si>
  <si>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</si>
  <si>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</si>
  <si>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</si>
  <si>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</si>
  <si>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</si>
  <si>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</si>
  <si>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</si>
  <si>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</si>
  <si>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</si>
  <si>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</si>
  <si>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</si>
  <si>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</si>
  <si>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</si>
  <si>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</si>
  <si>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</si>
  <si>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</si>
  <si>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</si>
  <si>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</si>
  <si>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</si>
  <si>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</si>
  <si>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</si>
  <si>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</si>
  <si>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</si>
  <si>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</si>
  <si>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</si>
  <si>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</si>
  <si>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</si>
  <si>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</si>
  <si>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</si>
  <si>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</si>
  <si>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</si>
  <si>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</si>
  <si>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</si>
  <si>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</si>
  <si>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</si>
  <si>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</si>
  <si>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</si>
  <si>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</si>
  <si>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</si>
  <si>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</si>
  <si>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</si>
  <si>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</si>
  <si>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</si>
  <si>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</si>
  <si>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</si>
  <si>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</si>
  <si>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</si>
  <si>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</si>
  <si>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</si>
  <si>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</si>
  <si>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</si>
  <si>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</si>
  <si>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</si>
  <si>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</si>
  <si>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</si>
  <si>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</si>
  <si>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</si>
  <si>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</si>
  <si>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</si>
  <si>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</si>
  <si>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</si>
  <si>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</si>
  <si>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</si>
  <si>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Bruttó 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</si>
  <si>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</si>
  <si>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</si>
  <si>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</si>
  <si>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</si>
  <si>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</si>
  <si>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</si>
  <si>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</si>
  <si>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</si>
  <si>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</si>
  <si>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</si>
  <si>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</si>
  <si>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</si>
  <si>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</si>
  <si>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</si>
  <si>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</si>
  <si>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</si>
  <si>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</si>
  <si>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</si>
  <si>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</si>
  <si>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</si>
  <si>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Többéves kihatással járó döntések számszerűsítése évenkénti bontásban és összesítve célok szerint</t>
  </si>
  <si>
    <t>Kötelezettség jogcíme</t>
  </si>
  <si>
    <t>Köt. váll.
 éve</t>
  </si>
  <si>
    <t>Összesen</t>
  </si>
  <si>
    <t>10=(6+7+8+9)</t>
  </si>
  <si>
    <t>............................</t>
  </si>
  <si>
    <t>Összesen (1+4+7+9+11)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</si>
  <si>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</si>
  <si>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</si>
  <si>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</si>
  <si>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</si>
  <si>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</si>
  <si>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</si>
  <si>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</si>
  <si>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</si>
  <si>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</si>
  <si>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</si>
  <si>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</si>
  <si>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</si>
  <si>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</si>
  <si>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</si>
  <si>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</si>
  <si>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</si>
  <si>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</si>
  <si>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</si>
  <si>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</si>
  <si>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</si>
  <si>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</si>
  <si>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</si>
  <si>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</si>
  <si>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</si>
  <si>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</si>
  <si>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</si>
  <si>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</si>
  <si>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</si>
  <si>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</si>
  <si>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BONYHÁD VÁROS ÖNKORMÁNYZATA
EGYSZERŰSÍTETT MÉRLEG 2016. ÉV</t>
  </si>
  <si>
    <t>Önkormányzat</t>
  </si>
  <si>
    <t>Közös Hivatal</t>
  </si>
  <si>
    <t>Varázskapu Óvoda</t>
  </si>
  <si>
    <t>Könyvtár</t>
  </si>
  <si>
    <t>Múzeum</t>
  </si>
  <si>
    <t>Összesen:</t>
  </si>
  <si>
    <t>Összeg  (Ft )</t>
  </si>
  <si>
    <t>Bonyhád Város Önkormányzata tulajdonában álló gazdálkodó szervezetek működéséből származó kötelezettségek és részesedések alakulása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</si>
  <si>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</si>
  <si>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</si>
  <si>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</si>
  <si>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</si>
  <si>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</si>
  <si>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</si>
  <si>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</si>
  <si>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</si>
  <si>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</si>
  <si>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</si>
  <si>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</si>
  <si>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</si>
  <si>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</si>
  <si>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</si>
  <si>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</si>
  <si>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</si>
  <si>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</si>
  <si>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</si>
  <si>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</si>
  <si>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</si>
  <si>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</si>
  <si>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</si>
  <si>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Források</t>
  </si>
  <si>
    <t>Támogatási szerződés szerinti bevételek, kiadások</t>
  </si>
  <si>
    <t>Eredeti</t>
  </si>
  <si>
    <t>Módosított</t>
  </si>
  <si>
    <t>Évenkénti üteme</t>
  </si>
  <si>
    <t>Összes bevétel,
kiadás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</si>
  <si>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</si>
  <si>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</si>
  <si>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</si>
  <si>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</si>
  <si>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</si>
  <si>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</si>
  <si>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</si>
  <si>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</si>
  <si>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</si>
  <si>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</si>
  <si>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</si>
  <si>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</si>
  <si>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</si>
  <si>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</si>
  <si>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</si>
  <si>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</si>
  <si>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</si>
  <si>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</si>
  <si>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</si>
  <si>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</si>
  <si>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</si>
  <si>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</si>
  <si>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</si>
  <si>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</si>
  <si>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</si>
  <si>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</si>
  <si>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</si>
  <si>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</si>
  <si>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</si>
  <si>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</si>
  <si>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</si>
  <si>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</si>
  <si>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</si>
  <si>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</si>
  <si>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</si>
  <si>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</si>
  <si>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</si>
  <si>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</si>
  <si>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</si>
  <si>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</si>
  <si>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</si>
  <si>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2017.</t>
  </si>
  <si>
    <t>2018.</t>
  </si>
  <si>
    <t>2019.</t>
  </si>
  <si>
    <t>2019. 
után</t>
  </si>
  <si>
    <t>Működési célú finanszírozási kiadások
(hiteltörlesztés, értékpapír vásárlás, stb.)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</si>
  <si>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</si>
  <si>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</si>
  <si>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</si>
  <si>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</si>
  <si>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 vállalt kötelezettség</t>
  </si>
  <si>
    <t>2016. évi teljesítés</t>
  </si>
  <si>
    <t>Kötelezettségek a következő években</t>
  </si>
  <si>
    <t>Még fennálló kötelezettség</t>
  </si>
  <si>
    <t>TOP 1.3.1-15-TL1-2016-00001 Gazdaságfejlesztést és munkaerő mobilitás ösztönzését szolgáló közl. fejl.</t>
  </si>
  <si>
    <t>No.</t>
  </si>
  <si>
    <t>Intézmény*</t>
  </si>
  <si>
    <t>Záró engedélyezett létszám</t>
  </si>
  <si>
    <t>Átlagos statisztikai állományi létszám</t>
  </si>
  <si>
    <t>Városi Könyvtár</t>
  </si>
  <si>
    <t xml:space="preserve">2016. évi </t>
  </si>
  <si>
    <t>GABO Rt</t>
  </si>
  <si>
    <t>FŰTŐMŰ Kft</t>
  </si>
  <si>
    <t>ÉMÁSZ Rt</t>
  </si>
  <si>
    <t>Bonyhád Fürdő Kft.</t>
  </si>
  <si>
    <t>Bonyhádi Geosolar Kft.</t>
  </si>
  <si>
    <t>Bonyhád Városi Mezőgazd. Kft.</t>
  </si>
  <si>
    <t>Mezőföldvíz Kft.</t>
  </si>
  <si>
    <t>Bonyhádi Ipari Park Kft.</t>
  </si>
  <si>
    <t>BONYCOM Nkft</t>
  </si>
  <si>
    <t>ÖNK</t>
  </si>
  <si>
    <t>KÖH</t>
  </si>
  <si>
    <t>MÚZ</t>
  </si>
  <si>
    <t>Völgységi Termál Vízfeltáró Kft.</t>
  </si>
  <si>
    <t>Völgység Iparpark NKft.</t>
  </si>
  <si>
    <t>Bonyhád Város Fejlesztési Nkft.</t>
  </si>
</sst>
</file>

<file path=xl/styles.xml><?xml version="1.0" encoding="utf-8"?>
<styleSheet xmlns="http://schemas.openxmlformats.org/spreadsheetml/2006/main">
  <numFmts count="13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#,###.00"/>
    <numFmt numFmtId="170" formatCode="#,###__;\-\ #,###__"/>
    <numFmt numFmtId="171" formatCode="#,###__"/>
    <numFmt numFmtId="172" formatCode="00"/>
    <numFmt numFmtId="173" formatCode="#,###__;\-#,###__"/>
    <numFmt numFmtId="174" formatCode="#,###\ _F_t;\-#,###\ _F_t"/>
    <numFmt numFmtId="175" formatCode="#,##0.0"/>
  </numFmts>
  <fonts count="82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name val="Times New Roman CE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Calibri"/>
      <family val="2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sz val="8"/>
      <color indexed="8"/>
      <name val="Times New Roman"/>
      <family val="1"/>
      <charset val="238"/>
    </font>
    <font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lightHorizontal"/>
    </fill>
    <fill>
      <patternFill patternType="gray125">
        <bgColor indexed="47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" fillId="0" borderId="0"/>
    <xf numFmtId="0" fontId="24" fillId="0" borderId="0"/>
    <xf numFmtId="0" fontId="31" fillId="0" borderId="0"/>
    <xf numFmtId="0" fontId="11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4" fillId="0" borderId="0"/>
    <xf numFmtId="43" fontId="43" fillId="0" borderId="0" applyFont="0" applyFill="0" applyBorder="0" applyAlignment="0" applyProtection="0"/>
    <xf numFmtId="0" fontId="44" fillId="0" borderId="0"/>
    <xf numFmtId="0" fontId="31" fillId="0" borderId="0"/>
    <xf numFmtId="0" fontId="31" fillId="0" borderId="0"/>
    <xf numFmtId="43" fontId="1" fillId="0" borderId="0" applyFont="0" applyFill="0" applyBorder="0" applyAlignment="0" applyProtection="0"/>
    <xf numFmtId="0" fontId="43" fillId="0" borderId="0"/>
    <xf numFmtId="0" fontId="3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  <xf numFmtId="0" fontId="24" fillId="0" borderId="0"/>
  </cellStyleXfs>
  <cellXfs count="987">
    <xf numFmtId="0" fontId="0" fillId="0" borderId="0" xfId="0"/>
    <xf numFmtId="165" fontId="8" fillId="0" borderId="3" xfId="5" applyNumberFormat="1" applyFont="1" applyFill="1" applyBorder="1" applyAlignment="1" applyProtection="1">
      <alignment horizontal="right" vertical="center" wrapText="1" indent="1"/>
    </xf>
    <xf numFmtId="0" fontId="12" fillId="0" borderId="5" xfId="8" applyFont="1" applyFill="1" applyBorder="1" applyAlignment="1" applyProtection="1">
      <alignment horizontal="left" vertical="center" wrapText="1" indent="1"/>
    </xf>
    <xf numFmtId="165" fontId="1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7" xfId="8" applyFont="1" applyFill="1" applyBorder="1" applyAlignment="1" applyProtection="1">
      <alignment horizontal="left" vertical="center" wrapText="1" indent="1"/>
    </xf>
    <xf numFmtId="0" fontId="8" fillId="0" borderId="2" xfId="8" applyFont="1" applyFill="1" applyBorder="1" applyAlignment="1" applyProtection="1">
      <alignment horizontal="left" vertical="center" wrapText="1" indent="1"/>
    </xf>
    <xf numFmtId="165" fontId="10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5" applyNumberFormat="1" applyFill="1" applyAlignment="1" applyProtection="1">
      <alignment vertical="center" wrapText="1"/>
    </xf>
    <xf numFmtId="0" fontId="7" fillId="0" borderId="1" xfId="8" applyFont="1" applyFill="1" applyBorder="1" applyAlignment="1" applyProtection="1">
      <alignment horizontal="center" vertical="center" wrapText="1"/>
    </xf>
    <xf numFmtId="165" fontId="7" fillId="0" borderId="3" xfId="8" applyNumberFormat="1" applyFont="1" applyFill="1" applyBorder="1" applyAlignment="1" applyProtection="1">
      <alignment horizontal="right" vertical="center" wrapText="1" indent="1"/>
    </xf>
    <xf numFmtId="165" fontId="12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8" applyFont="1" applyFill="1" applyBorder="1" applyAlignment="1" applyProtection="1">
      <alignment horizontal="left" vertical="center" wrapText="1" indent="1"/>
    </xf>
    <xf numFmtId="165" fontId="8" fillId="0" borderId="3" xfId="8" applyNumberFormat="1" applyFont="1" applyFill="1" applyBorder="1" applyAlignment="1" applyProtection="1">
      <alignment horizontal="right" vertical="center" wrapText="1" indent="1"/>
    </xf>
    <xf numFmtId="0" fontId="11" fillId="0" borderId="0" xfId="8" applyFill="1" applyProtection="1"/>
    <xf numFmtId="0" fontId="5" fillId="0" borderId="20" xfId="5" applyFont="1" applyFill="1" applyBorder="1" applyAlignment="1" applyProtection="1">
      <alignment horizontal="right" vertical="center"/>
    </xf>
    <xf numFmtId="0" fontId="3" fillId="0" borderId="1" xfId="8" applyFont="1" applyFill="1" applyBorder="1" applyAlignment="1" applyProtection="1">
      <alignment horizontal="center" vertical="center" wrapText="1"/>
    </xf>
    <xf numFmtId="0" fontId="3" fillId="0" borderId="2" xfId="8" applyFont="1" applyFill="1" applyBorder="1" applyAlignment="1" applyProtection="1">
      <alignment horizontal="center" vertical="center" wrapText="1"/>
    </xf>
    <xf numFmtId="0" fontId="3" fillId="0" borderId="3" xfId="8" applyFont="1" applyFill="1" applyBorder="1" applyAlignment="1" applyProtection="1">
      <alignment horizontal="center" vertical="center" wrapText="1"/>
    </xf>
    <xf numFmtId="0" fontId="7" fillId="0" borderId="21" xfId="8" applyFont="1" applyFill="1" applyBorder="1" applyAlignment="1" applyProtection="1">
      <alignment horizontal="center" vertical="center" wrapText="1"/>
    </xf>
    <xf numFmtId="0" fontId="7" fillId="0" borderId="22" xfId="8" applyFont="1" applyFill="1" applyBorder="1" applyAlignment="1" applyProtection="1">
      <alignment horizontal="center" vertical="center" wrapText="1"/>
    </xf>
    <xf numFmtId="0" fontId="12" fillId="0" borderId="0" xfId="8" applyFont="1" applyFill="1" applyProtection="1"/>
    <xf numFmtId="0" fontId="7" fillId="0" borderId="1" xfId="8" applyFont="1" applyFill="1" applyBorder="1" applyAlignment="1" applyProtection="1">
      <alignment horizontal="left" vertical="center" wrapText="1" indent="1"/>
    </xf>
    <xf numFmtId="0" fontId="7" fillId="0" borderId="2" xfId="8" applyFont="1" applyFill="1" applyBorder="1" applyAlignment="1" applyProtection="1">
      <alignment horizontal="left" vertical="center" wrapText="1" indent="1"/>
    </xf>
    <xf numFmtId="0" fontId="17" fillId="0" borderId="0" xfId="8" applyFont="1" applyFill="1" applyProtection="1"/>
    <xf numFmtId="49" fontId="12" fillId="0" borderId="8" xfId="8" applyNumberFormat="1" applyFont="1" applyFill="1" applyBorder="1" applyAlignment="1" applyProtection="1">
      <alignment horizontal="left" vertical="center" wrapText="1" indent="1"/>
    </xf>
    <xf numFmtId="0" fontId="18" fillId="0" borderId="7" xfId="5" applyFont="1" applyBorder="1" applyAlignment="1" applyProtection="1">
      <alignment horizontal="left" wrapText="1" indent="1"/>
    </xf>
    <xf numFmtId="165" fontId="12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4" xfId="8" applyNumberFormat="1" applyFont="1" applyFill="1" applyBorder="1" applyAlignment="1" applyProtection="1">
      <alignment horizontal="left" vertical="center" wrapText="1" indent="1"/>
    </xf>
    <xf numFmtId="0" fontId="18" fillId="0" borderId="5" xfId="5" applyFont="1" applyBorder="1" applyAlignment="1" applyProtection="1">
      <alignment horizontal="left" wrapText="1" indent="1"/>
    </xf>
    <xf numFmtId="165" fontId="12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8" applyNumberFormat="1" applyFont="1" applyFill="1" applyBorder="1" applyAlignment="1" applyProtection="1">
      <alignment horizontal="left" vertical="center" wrapText="1" indent="1"/>
    </xf>
    <xf numFmtId="0" fontId="18" fillId="0" borderId="25" xfId="5" applyFont="1" applyBorder="1" applyAlignment="1" applyProtection="1">
      <alignment horizontal="left" wrapText="1" indent="1"/>
    </xf>
    <xf numFmtId="0" fontId="14" fillId="0" borderId="2" xfId="5" applyFont="1" applyBorder="1" applyAlignment="1" applyProtection="1">
      <alignment horizontal="left" vertical="center" wrapText="1" indent="1"/>
    </xf>
    <xf numFmtId="165" fontId="12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9" xfId="8" applyNumberFormat="1" applyFont="1" applyFill="1" applyBorder="1" applyAlignment="1" applyProtection="1">
      <alignment horizontal="right" vertical="center" wrapText="1" indent="1"/>
    </xf>
    <xf numFmtId="165" fontId="10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" xfId="5" applyFont="1" applyBorder="1" applyAlignment="1" applyProtection="1">
      <alignment wrapText="1"/>
    </xf>
    <xf numFmtId="0" fontId="18" fillId="0" borderId="25" xfId="5" applyFont="1" applyBorder="1" applyAlignment="1" applyProtection="1">
      <alignment wrapText="1"/>
    </xf>
    <xf numFmtId="0" fontId="18" fillId="0" borderId="8" xfId="5" applyFont="1" applyBorder="1" applyAlignment="1" applyProtection="1">
      <alignment wrapText="1"/>
    </xf>
    <xf numFmtId="0" fontId="18" fillId="0" borderId="4" xfId="5" applyFont="1" applyBorder="1" applyAlignment="1" applyProtection="1">
      <alignment wrapText="1"/>
    </xf>
    <xf numFmtId="0" fontId="18" fillId="0" borderId="24" xfId="5" applyFont="1" applyBorder="1" applyAlignment="1" applyProtection="1">
      <alignment wrapText="1"/>
    </xf>
    <xf numFmtId="165" fontId="7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 applyProtection="1">
      <alignment wrapText="1"/>
    </xf>
    <xf numFmtId="0" fontId="14" fillId="0" borderId="27" xfId="5" applyFont="1" applyBorder="1" applyAlignment="1" applyProtection="1">
      <alignment wrapText="1"/>
    </xf>
    <xf numFmtId="0" fontId="14" fillId="0" borderId="11" xfId="5" applyFont="1" applyBorder="1" applyAlignment="1" applyProtection="1">
      <alignment wrapText="1"/>
    </xf>
    <xf numFmtId="0" fontId="14" fillId="0" borderId="0" xfId="5" applyFont="1" applyBorder="1" applyAlignment="1" applyProtection="1">
      <alignment wrapText="1"/>
    </xf>
    <xf numFmtId="165" fontId="8" fillId="0" borderId="0" xfId="8" applyNumberFormat="1" applyFont="1" applyFill="1" applyBorder="1" applyAlignment="1" applyProtection="1">
      <alignment horizontal="right" vertical="center" wrapText="1" indent="1"/>
    </xf>
    <xf numFmtId="0" fontId="5" fillId="0" borderId="20" xfId="5" applyFont="1" applyFill="1" applyBorder="1" applyAlignment="1" applyProtection="1">
      <alignment horizontal="right"/>
    </xf>
    <xf numFmtId="0" fontId="11" fillId="0" borderId="0" xfId="8" applyFill="1" applyAlignment="1" applyProtection="1"/>
    <xf numFmtId="0" fontId="7" fillId="0" borderId="2" xfId="8" applyFont="1" applyFill="1" applyBorder="1" applyAlignment="1" applyProtection="1">
      <alignment horizontal="center" vertical="center" wrapText="1"/>
    </xf>
    <xf numFmtId="0" fontId="7" fillId="0" borderId="21" xfId="8" applyFont="1" applyFill="1" applyBorder="1" applyAlignment="1" applyProtection="1">
      <alignment horizontal="left" vertical="center" wrapText="1" indent="1"/>
    </xf>
    <xf numFmtId="0" fontId="7" fillId="0" borderId="22" xfId="8" applyFont="1" applyFill="1" applyBorder="1" applyAlignment="1" applyProtection="1">
      <alignment vertical="center" wrapText="1"/>
    </xf>
    <xf numFmtId="165" fontId="7" fillId="0" borderId="23" xfId="8" applyNumberFormat="1" applyFont="1" applyFill="1" applyBorder="1" applyAlignment="1" applyProtection="1">
      <alignment horizontal="right" vertical="center" wrapText="1" indent="1"/>
    </xf>
    <xf numFmtId="49" fontId="12" fillId="0" borderId="28" xfId="8" applyNumberFormat="1" applyFont="1" applyFill="1" applyBorder="1" applyAlignment="1" applyProtection="1">
      <alignment horizontal="left" vertical="center" wrapText="1" indent="1"/>
    </xf>
    <xf numFmtId="0" fontId="12" fillId="0" borderId="29" xfId="8" applyFont="1" applyFill="1" applyBorder="1" applyAlignment="1" applyProtection="1">
      <alignment horizontal="left" vertical="center" wrapText="1" indent="1"/>
    </xf>
    <xf numFmtId="165" fontId="12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8" applyFont="1" applyFill="1" applyBorder="1" applyAlignment="1" applyProtection="1">
      <alignment horizontal="left" vertical="center" wrapText="1" indent="1"/>
    </xf>
    <xf numFmtId="0" fontId="12" fillId="0" borderId="0" xfId="8" applyFont="1" applyFill="1" applyBorder="1" applyAlignment="1" applyProtection="1">
      <alignment horizontal="left" vertical="center" wrapText="1" indent="1"/>
    </xf>
    <xf numFmtId="49" fontId="12" fillId="0" borderId="18" xfId="8" applyNumberFormat="1" applyFont="1" applyFill="1" applyBorder="1" applyAlignment="1" applyProtection="1">
      <alignment horizontal="left" vertical="center" wrapText="1" indent="1"/>
    </xf>
    <xf numFmtId="0" fontId="7" fillId="0" borderId="2" xfId="8" applyFont="1" applyFill="1" applyBorder="1" applyAlignment="1" applyProtection="1">
      <alignment vertical="center" wrapText="1"/>
    </xf>
    <xf numFmtId="0" fontId="12" fillId="0" borderId="25" xfId="8" applyFont="1" applyFill="1" applyBorder="1" applyAlignment="1" applyProtection="1">
      <alignment horizontal="left" vertical="center" wrapText="1" indent="1"/>
    </xf>
    <xf numFmtId="0" fontId="18" fillId="0" borderId="25" xfId="5" applyFont="1" applyBorder="1" applyAlignment="1" applyProtection="1">
      <alignment horizontal="left" vertical="center" wrapText="1" indent="1"/>
    </xf>
    <xf numFmtId="165" fontId="14" fillId="0" borderId="3" xfId="5" applyNumberFormat="1" applyFont="1" applyBorder="1" applyAlignment="1" applyProtection="1">
      <alignment horizontal="right" vertical="center" wrapText="1" indent="1"/>
    </xf>
    <xf numFmtId="165" fontId="15" fillId="0" borderId="3" xfId="5" quotePrefix="1" applyNumberFormat="1" applyFont="1" applyBorder="1" applyAlignment="1" applyProtection="1">
      <alignment horizontal="right" vertical="center" wrapText="1" indent="1"/>
    </xf>
    <xf numFmtId="0" fontId="19" fillId="0" borderId="0" xfId="8" applyFont="1" applyFill="1" applyProtection="1"/>
    <xf numFmtId="0" fontId="14" fillId="0" borderId="27" xfId="5" applyFont="1" applyBorder="1" applyAlignment="1" applyProtection="1">
      <alignment horizontal="left" vertical="center" wrapText="1" indent="1"/>
    </xf>
    <xf numFmtId="0" fontId="15" fillId="0" borderId="11" xfId="5" applyFont="1" applyBorder="1" applyAlignment="1" applyProtection="1">
      <alignment horizontal="left" vertical="center" wrapText="1" indent="1"/>
    </xf>
    <xf numFmtId="0" fontId="11" fillId="0" borderId="0" xfId="8" applyFont="1" applyFill="1" applyProtection="1"/>
    <xf numFmtId="0" fontId="11" fillId="0" borderId="0" xfId="8" applyFont="1" applyFill="1" applyAlignment="1" applyProtection="1">
      <alignment horizontal="right" vertical="center" indent="1"/>
    </xf>
    <xf numFmtId="0" fontId="4" fillId="0" borderId="0" xfId="8" applyFont="1" applyFill="1" applyBorder="1" applyAlignment="1" applyProtection="1">
      <alignment horizontal="center" vertical="center" wrapText="1"/>
    </xf>
    <xf numFmtId="0" fontId="4" fillId="0" borderId="0" xfId="8" applyFont="1" applyFill="1" applyBorder="1" applyAlignment="1" applyProtection="1">
      <alignment vertical="center" wrapText="1"/>
    </xf>
    <xf numFmtId="165" fontId="4" fillId="0" borderId="0" xfId="8" applyNumberFormat="1" applyFont="1" applyFill="1" applyBorder="1" applyAlignment="1" applyProtection="1">
      <alignment horizontal="right" vertical="center" wrapText="1" indent="1"/>
    </xf>
    <xf numFmtId="165" fontId="4" fillId="0" borderId="0" xfId="5" applyNumberFormat="1" applyFont="1" applyFill="1" applyAlignment="1" applyProtection="1">
      <alignment horizontal="centerContinuous" vertical="center" wrapText="1"/>
    </xf>
    <xf numFmtId="165" fontId="1" fillId="0" borderId="0" xfId="5" applyNumberFormat="1" applyFill="1" applyAlignment="1" applyProtection="1">
      <alignment horizontal="centerContinuous" vertical="center"/>
    </xf>
    <xf numFmtId="165" fontId="1" fillId="0" borderId="0" xfId="5" applyNumberFormat="1" applyFill="1" applyAlignment="1" applyProtection="1">
      <alignment horizontal="center" vertical="center" wrapText="1"/>
    </xf>
    <xf numFmtId="165" fontId="5" fillId="0" borderId="0" xfId="5" applyNumberFormat="1" applyFont="1" applyFill="1" applyAlignment="1" applyProtection="1">
      <alignment horizontal="right" vertical="center"/>
    </xf>
    <xf numFmtId="165" fontId="3" fillId="0" borderId="1" xfId="5" applyNumberFormat="1" applyFont="1" applyFill="1" applyBorder="1" applyAlignment="1" applyProtection="1">
      <alignment horizontal="centerContinuous" vertical="center" wrapText="1"/>
    </xf>
    <xf numFmtId="165" fontId="3" fillId="0" borderId="2" xfId="5" applyNumberFormat="1" applyFont="1" applyFill="1" applyBorder="1" applyAlignment="1" applyProtection="1">
      <alignment horizontal="centerContinuous" vertical="center" wrapText="1"/>
    </xf>
    <xf numFmtId="165" fontId="3" fillId="0" borderId="3" xfId="5" applyNumberFormat="1" applyFont="1" applyFill="1" applyBorder="1" applyAlignment="1" applyProtection="1">
      <alignment horizontal="centerContinuous" vertical="center" wrapText="1"/>
    </xf>
    <xf numFmtId="165" fontId="3" fillId="0" borderId="1" xfId="5" applyNumberFormat="1" applyFont="1" applyFill="1" applyBorder="1" applyAlignment="1" applyProtection="1">
      <alignment horizontal="center" vertical="center" wrapText="1"/>
    </xf>
    <xf numFmtId="165" fontId="6" fillId="0" borderId="0" xfId="5" applyNumberFormat="1" applyFont="1" applyFill="1" applyAlignment="1" applyProtection="1">
      <alignment horizontal="center" vertical="center" wrapText="1"/>
    </xf>
    <xf numFmtId="165" fontId="8" fillId="0" borderId="32" xfId="5" applyNumberFormat="1" applyFont="1" applyFill="1" applyBorder="1" applyAlignment="1" applyProtection="1">
      <alignment horizontal="center" vertical="center" wrapText="1"/>
    </xf>
    <xf numFmtId="165" fontId="8" fillId="0" borderId="1" xfId="5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 wrapText="1"/>
    </xf>
    <xf numFmtId="165" fontId="8" fillId="0" borderId="0" xfId="5" applyNumberFormat="1" applyFont="1" applyFill="1" applyAlignment="1" applyProtection="1">
      <alignment horizontal="center" vertical="center" wrapText="1"/>
    </xf>
    <xf numFmtId="165" fontId="1" fillId="0" borderId="33" xfId="5" applyNumberFormat="1" applyFill="1" applyBorder="1" applyAlignment="1" applyProtection="1">
      <alignment horizontal="left" vertical="center" wrapText="1" indent="1"/>
    </xf>
    <xf numFmtId="165" fontId="12" fillId="0" borderId="8" xfId="5" applyNumberFormat="1" applyFont="1" applyFill="1" applyBorder="1" applyAlignment="1" applyProtection="1">
      <alignment horizontal="left" vertical="center" wrapText="1" indent="1"/>
    </xf>
    <xf numFmtId="165" fontId="12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4" xfId="5" applyNumberFormat="1" applyFill="1" applyBorder="1" applyAlignment="1" applyProtection="1">
      <alignment horizontal="left" vertical="center" wrapText="1" indent="1"/>
    </xf>
    <xf numFmtId="165" fontId="12" fillId="0" borderId="4" xfId="5" applyNumberFormat="1" applyFont="1" applyFill="1" applyBorder="1" applyAlignment="1" applyProtection="1">
      <alignment horizontal="left" vertical="center" wrapText="1" indent="1"/>
    </xf>
    <xf numFmtId="165" fontId="12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5" xfId="5" applyNumberFormat="1" applyFont="1" applyFill="1" applyBorder="1" applyAlignment="1" applyProtection="1">
      <alignment horizontal="left" vertical="center" wrapText="1" indent="1"/>
    </xf>
    <xf numFmtId="165" fontId="12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5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24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2" xfId="5" applyNumberFormat="1" applyFont="1" applyFill="1" applyBorder="1" applyAlignment="1" applyProtection="1">
      <alignment horizontal="left" vertical="center" wrapText="1" indent="1"/>
    </xf>
    <xf numFmtId="165" fontId="8" fillId="0" borderId="1" xfId="5" applyNumberFormat="1" applyFont="1" applyFill="1" applyBorder="1" applyAlignment="1" applyProtection="1">
      <alignment horizontal="left" vertical="center" wrapText="1" indent="1"/>
    </xf>
    <xf numFmtId="165" fontId="8" fillId="0" borderId="2" xfId="5" applyNumberFormat="1" applyFont="1" applyFill="1" applyBorder="1" applyAlignment="1" applyProtection="1">
      <alignment horizontal="right" vertical="center" wrapText="1" indent="1"/>
    </xf>
    <xf numFmtId="165" fontId="1" fillId="0" borderId="37" xfId="5" applyNumberFormat="1" applyFont="1" applyFill="1" applyBorder="1" applyAlignment="1" applyProtection="1">
      <alignment horizontal="left" vertical="center" wrapText="1" indent="1"/>
    </xf>
    <xf numFmtId="165" fontId="10" fillId="0" borderId="18" xfId="5" applyNumberFormat="1" applyFont="1" applyFill="1" applyBorder="1" applyAlignment="1" applyProtection="1">
      <alignment horizontal="left" vertical="center" wrapText="1" indent="1"/>
    </xf>
    <xf numFmtId="165" fontId="22" fillId="0" borderId="19" xfId="5" applyNumberFormat="1" applyFont="1" applyFill="1" applyBorder="1" applyAlignment="1" applyProtection="1">
      <alignment horizontal="right" vertical="center" wrapText="1" indent="1"/>
    </xf>
    <xf numFmtId="165" fontId="10" fillId="0" borderId="4" xfId="5" applyNumberFormat="1" applyFont="1" applyFill="1" applyBorder="1" applyAlignment="1" applyProtection="1">
      <alignment horizontal="left" vertical="center" wrapText="1" indent="1"/>
    </xf>
    <xf numFmtId="165" fontId="1" fillId="0" borderId="34" xfId="5" applyNumberFormat="1" applyFont="1" applyFill="1" applyBorder="1" applyAlignment="1" applyProtection="1">
      <alignment horizontal="left" vertical="center" wrapText="1" indent="1"/>
    </xf>
    <xf numFmtId="165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" xfId="5" applyNumberFormat="1" applyFont="1" applyFill="1" applyBorder="1" applyAlignment="1" applyProtection="1">
      <alignment horizontal="right" vertical="center" wrapText="1" indent="1"/>
    </xf>
    <xf numFmtId="165" fontId="10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" xfId="5" applyNumberFormat="1" applyFont="1" applyFill="1" applyBorder="1" applyAlignment="1" applyProtection="1">
      <alignment horizontal="left" vertical="center" wrapText="1" indent="1"/>
    </xf>
    <xf numFmtId="165" fontId="21" fillId="0" borderId="13" xfId="5" applyNumberFormat="1" applyFont="1" applyFill="1" applyBorder="1" applyAlignment="1" applyProtection="1">
      <alignment horizontal="right" vertical="center" wrapText="1" indent="1"/>
    </xf>
    <xf numFmtId="165" fontId="1" fillId="0" borderId="37" xfId="5" applyNumberFormat="1" applyFill="1" applyBorder="1" applyAlignment="1" applyProtection="1">
      <alignment horizontal="left" vertical="center" wrapText="1" indent="1"/>
    </xf>
    <xf numFmtId="165" fontId="12" fillId="0" borderId="18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8" xfId="5" applyNumberFormat="1" applyFont="1" applyFill="1" applyBorder="1" applyAlignment="1" applyProtection="1">
      <alignment horizontal="left" vertical="center" wrapText="1" indent="1"/>
    </xf>
    <xf numFmtId="165" fontId="12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8" xfId="5" applyNumberFormat="1" applyFont="1" applyFill="1" applyBorder="1" applyAlignment="1" applyProtection="1">
      <alignment horizontal="left" vertical="center" wrapText="1" indent="1"/>
    </xf>
    <xf numFmtId="165" fontId="22" fillId="0" borderId="7" xfId="5" applyNumberFormat="1" applyFont="1" applyFill="1" applyBorder="1" applyAlignment="1" applyProtection="1">
      <alignment horizontal="right" vertical="center" wrapText="1" indent="1"/>
    </xf>
    <xf numFmtId="165" fontId="10" fillId="0" borderId="4" xfId="5" applyNumberFormat="1" applyFont="1" applyFill="1" applyBorder="1" applyAlignment="1" applyProtection="1">
      <alignment horizontal="left" vertical="center" wrapText="1" indent="2"/>
    </xf>
    <xf numFmtId="165" fontId="10" fillId="0" borderId="5" xfId="5" applyNumberFormat="1" applyFont="1" applyFill="1" applyBorder="1" applyAlignment="1" applyProtection="1">
      <alignment horizontal="left" vertical="center" wrapText="1" indent="2"/>
    </xf>
    <xf numFmtId="165" fontId="22" fillId="0" borderId="5" xfId="5" applyNumberFormat="1" applyFont="1" applyFill="1" applyBorder="1" applyAlignment="1" applyProtection="1">
      <alignment horizontal="left" vertical="center" wrapText="1" indent="1"/>
    </xf>
    <xf numFmtId="165" fontId="10" fillId="0" borderId="8" xfId="5" applyNumberFormat="1" applyFont="1" applyFill="1" applyBorder="1" applyAlignment="1" applyProtection="1">
      <alignment horizontal="left" vertical="center" wrapText="1" indent="1"/>
    </xf>
    <xf numFmtId="165" fontId="10" fillId="0" borderId="8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8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8" xfId="5" applyNumberFormat="1" applyFont="1" applyFill="1" applyBorder="1" applyAlignment="1" applyProtection="1">
      <alignment horizontal="left" vertical="center" wrapText="1" indent="2"/>
    </xf>
    <xf numFmtId="165" fontId="12" fillId="0" borderId="24" xfId="5" applyNumberFormat="1" applyFont="1" applyFill="1" applyBorder="1" applyAlignment="1" applyProtection="1">
      <alignment horizontal="left" vertical="center" wrapText="1" indent="2"/>
    </xf>
    <xf numFmtId="0" fontId="3" fillId="0" borderId="14" xfId="8" applyFont="1" applyFill="1" applyBorder="1" applyAlignment="1" applyProtection="1">
      <alignment horizontal="center" vertical="center" wrapText="1"/>
    </xf>
    <xf numFmtId="165" fontId="12" fillId="0" borderId="10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0" xfId="8" applyNumberFormat="1" applyFont="1" applyFill="1" applyAlignment="1" applyProtection="1">
      <alignment horizontal="right" vertical="center" indent="1"/>
    </xf>
    <xf numFmtId="0" fontId="7" fillId="0" borderId="14" xfId="8" applyFont="1" applyFill="1" applyBorder="1" applyAlignment="1" applyProtection="1">
      <alignment horizontal="left" vertical="center" wrapText="1" indent="1"/>
    </xf>
    <xf numFmtId="49" fontId="12" fillId="0" borderId="47" xfId="8" applyNumberFormat="1" applyFont="1" applyFill="1" applyBorder="1" applyAlignment="1" applyProtection="1">
      <alignment horizontal="left" vertical="center" wrapText="1" indent="1"/>
    </xf>
    <xf numFmtId="49" fontId="12" fillId="0" borderId="31" xfId="8" applyNumberFormat="1" applyFont="1" applyFill="1" applyBorder="1" applyAlignment="1" applyProtection="1">
      <alignment horizontal="left" vertical="center" wrapText="1" indent="1"/>
    </xf>
    <xf numFmtId="49" fontId="12" fillId="0" borderId="52" xfId="8" applyNumberFormat="1" applyFont="1" applyFill="1" applyBorder="1" applyAlignment="1" applyProtection="1">
      <alignment horizontal="left" vertical="center" wrapText="1" indent="1"/>
    </xf>
    <xf numFmtId="0" fontId="14" fillId="0" borderId="53" xfId="5" applyFont="1" applyBorder="1" applyAlignment="1" applyProtection="1">
      <alignment wrapText="1"/>
    </xf>
    <xf numFmtId="0" fontId="7" fillId="0" borderId="54" xfId="8" applyFont="1" applyFill="1" applyBorder="1" applyAlignment="1" applyProtection="1">
      <alignment horizontal="left" vertical="center" wrapText="1" indent="1"/>
    </xf>
    <xf numFmtId="49" fontId="12" fillId="0" borderId="55" xfId="8" applyNumberFormat="1" applyFont="1" applyFill="1" applyBorder="1" applyAlignment="1" applyProtection="1">
      <alignment horizontal="left" vertical="center" wrapText="1" indent="1"/>
    </xf>
    <xf numFmtId="49" fontId="12" fillId="0" borderId="56" xfId="8" applyNumberFormat="1" applyFont="1" applyFill="1" applyBorder="1" applyAlignment="1" applyProtection="1">
      <alignment horizontal="left" vertical="center" wrapText="1" indent="1"/>
    </xf>
    <xf numFmtId="0" fontId="14" fillId="0" borderId="53" xfId="5" applyFont="1" applyBorder="1" applyAlignment="1" applyProtection="1">
      <alignment horizontal="left" vertical="center" wrapText="1" indent="1"/>
    </xf>
    <xf numFmtId="49" fontId="12" fillId="0" borderId="48" xfId="8" applyNumberFormat="1" applyFont="1" applyFill="1" applyBorder="1" applyAlignment="1" applyProtection="1">
      <alignment horizontal="left" vertical="center" wrapText="1" indent="1"/>
    </xf>
    <xf numFmtId="49" fontId="12" fillId="0" borderId="5" xfId="8" applyNumberFormat="1" applyFont="1" applyFill="1" applyBorder="1" applyAlignment="1" applyProtection="1">
      <alignment horizontal="left" vertical="center" wrapText="1" indent="1"/>
    </xf>
    <xf numFmtId="0" fontId="12" fillId="0" borderId="38" xfId="8" applyFont="1" applyFill="1" applyBorder="1" applyAlignment="1" applyProtection="1">
      <alignment horizontal="left" vertical="center" wrapText="1" indent="1"/>
    </xf>
    <xf numFmtId="0" fontId="7" fillId="0" borderId="39" xfId="5" applyFont="1" applyFill="1" applyBorder="1" applyAlignment="1" applyProtection="1">
      <alignment horizontal="center" vertical="center" wrapText="1"/>
    </xf>
    <xf numFmtId="0" fontId="2" fillId="0" borderId="0" xfId="7" applyFont="1"/>
    <xf numFmtId="0" fontId="4" fillId="0" borderId="0" xfId="7" applyFont="1" applyFill="1" applyBorder="1" applyAlignment="1">
      <alignment horizontal="center"/>
    </xf>
    <xf numFmtId="0" fontId="2" fillId="0" borderId="0" xfId="7" applyFont="1" applyFill="1"/>
    <xf numFmtId="0" fontId="4" fillId="2" borderId="54" xfId="7" applyFont="1" applyFill="1" applyBorder="1" applyAlignment="1">
      <alignment horizontal="center" vertical="top" wrapText="1"/>
    </xf>
    <xf numFmtId="0" fontId="4" fillId="2" borderId="56" xfId="7" applyFont="1" applyFill="1" applyBorder="1" applyAlignment="1">
      <alignment horizontal="center" vertical="top" wrapText="1"/>
    </xf>
    <xf numFmtId="166" fontId="2" fillId="0" borderId="0" xfId="3" applyNumberFormat="1" applyFont="1" applyAlignment="1"/>
    <xf numFmtId="0" fontId="4" fillId="2" borderId="53" xfId="7" applyFont="1" applyFill="1" applyBorder="1" applyAlignment="1">
      <alignment horizontal="center" vertical="top" wrapText="1"/>
    </xf>
    <xf numFmtId="0" fontId="4" fillId="0" borderId="18" xfId="7" applyFont="1" applyBorder="1" applyAlignment="1">
      <alignment horizontal="center" vertical="top" wrapText="1"/>
    </xf>
    <xf numFmtId="0" fontId="2" fillId="0" borderId="0" xfId="7" applyFont="1" applyBorder="1" applyAlignment="1">
      <alignment horizontal="center" vertical="top" wrapText="1"/>
    </xf>
    <xf numFmtId="0" fontId="2" fillId="0" borderId="19" xfId="7" applyFont="1" applyBorder="1" applyAlignment="1">
      <alignment horizontal="center" vertical="top" wrapText="1"/>
    </xf>
    <xf numFmtId="0" fontId="4" fillId="0" borderId="0" xfId="7" applyFont="1" applyBorder="1" applyAlignment="1">
      <alignment vertical="top" wrapText="1"/>
    </xf>
    <xf numFmtId="166" fontId="2" fillId="0" borderId="10" xfId="3" applyNumberFormat="1" applyFont="1" applyBorder="1" applyAlignment="1">
      <alignment horizontal="center" vertical="top" wrapText="1"/>
    </xf>
    <xf numFmtId="0" fontId="4" fillId="0" borderId="0" xfId="7" applyFont="1" applyBorder="1" applyAlignment="1">
      <alignment horizontal="center" vertical="top" wrapText="1"/>
    </xf>
    <xf numFmtId="0" fontId="2" fillId="0" borderId="0" xfId="7" applyFont="1" applyBorder="1" applyAlignment="1">
      <alignment vertical="top" wrapText="1"/>
    </xf>
    <xf numFmtId="166" fontId="2" fillId="0" borderId="0" xfId="7" applyNumberFormat="1" applyFont="1"/>
    <xf numFmtId="0" fontId="2" fillId="0" borderId="4" xfId="7" applyFont="1" applyBorder="1" applyAlignment="1">
      <alignment horizontal="center" vertical="top" wrapText="1"/>
    </xf>
    <xf numFmtId="0" fontId="2" fillId="0" borderId="51" xfId="7" applyFont="1" applyBorder="1" applyAlignment="1">
      <alignment horizontal="center" vertical="top" wrapText="1"/>
    </xf>
    <xf numFmtId="0" fontId="2" fillId="0" borderId="5" xfId="7" applyFont="1" applyBorder="1" applyAlignment="1">
      <alignment horizontal="center" vertical="top" wrapText="1"/>
    </xf>
    <xf numFmtId="0" fontId="4" fillId="0" borderId="51" xfId="7" applyFont="1" applyBorder="1" applyAlignment="1">
      <alignment vertical="top" wrapText="1"/>
    </xf>
    <xf numFmtId="166" fontId="4" fillId="0" borderId="6" xfId="3" applyNumberFormat="1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0" fontId="2" fillId="0" borderId="25" xfId="7" applyFont="1" applyBorder="1" applyAlignment="1">
      <alignment horizontal="center" vertical="top" wrapText="1"/>
    </xf>
    <xf numFmtId="0" fontId="2" fillId="0" borderId="35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38" xfId="7" applyFont="1" applyBorder="1" applyAlignment="1">
      <alignment vertical="top" wrapText="1"/>
    </xf>
    <xf numFmtId="166" fontId="2" fillId="0" borderId="37" xfId="3" applyNumberFormat="1" applyFont="1" applyBorder="1" applyAlignment="1">
      <alignment horizontal="center" vertical="center" wrapText="1"/>
    </xf>
    <xf numFmtId="166" fontId="2" fillId="0" borderId="0" xfId="3" applyNumberFormat="1" applyFont="1" applyBorder="1" applyAlignment="1">
      <alignment horizontal="center" vertical="center" wrapText="1"/>
    </xf>
    <xf numFmtId="0" fontId="2" fillId="0" borderId="0" xfId="5" applyFont="1"/>
    <xf numFmtId="0" fontId="2" fillId="0" borderId="15" xfId="7" applyFont="1" applyBorder="1" applyAlignment="1">
      <alignment horizontal="center" vertical="top" wrapText="1"/>
    </xf>
    <xf numFmtId="0" fontId="2" fillId="0" borderId="43" xfId="7" applyFont="1" applyBorder="1" applyAlignment="1">
      <alignment horizontal="center" vertical="top" wrapText="1"/>
    </xf>
    <xf numFmtId="0" fontId="4" fillId="0" borderId="43" xfId="7" applyFont="1" applyBorder="1" applyAlignment="1">
      <alignment vertical="top" wrapText="1"/>
    </xf>
    <xf numFmtId="166" fontId="4" fillId="0" borderId="3" xfId="3" applyNumberFormat="1" applyFont="1" applyBorder="1" applyAlignment="1">
      <alignment horizontal="center" vertical="top" wrapText="1"/>
    </xf>
    <xf numFmtId="166" fontId="2" fillId="0" borderId="57" xfId="7" applyNumberFormat="1" applyFont="1" applyBorder="1" applyAlignment="1">
      <alignment horizontal="center" vertical="top" wrapText="1"/>
    </xf>
    <xf numFmtId="0" fontId="19" fillId="0" borderId="44" xfId="7" applyFont="1" applyBorder="1" applyAlignment="1">
      <alignment horizontal="center" vertical="top" wrapText="1"/>
    </xf>
    <xf numFmtId="0" fontId="2" fillId="0" borderId="22" xfId="7" applyFont="1" applyBorder="1" applyAlignment="1">
      <alignment horizontal="center" vertical="top" wrapText="1"/>
    </xf>
    <xf numFmtId="166" fontId="4" fillId="0" borderId="23" xfId="3" applyNumberFormat="1" applyFont="1" applyBorder="1" applyAlignment="1">
      <alignment horizontal="center" vertical="top" wrapText="1"/>
    </xf>
    <xf numFmtId="0" fontId="26" fillId="0" borderId="38" xfId="5" applyFont="1" applyBorder="1"/>
    <xf numFmtId="166" fontId="4" fillId="0" borderId="10" xfId="3" applyNumberFormat="1" applyFont="1" applyBorder="1" applyAlignment="1">
      <alignment horizontal="center" vertical="top" wrapText="1"/>
    </xf>
    <xf numFmtId="0" fontId="11" fillId="0" borderId="19" xfId="7" applyFont="1" applyBorder="1" applyAlignment="1">
      <alignment horizontal="center" vertical="top" wrapText="1"/>
    </xf>
    <xf numFmtId="0" fontId="11" fillId="0" borderId="38" xfId="7" applyFont="1" applyBorder="1" applyAlignment="1">
      <alignment vertical="top" wrapText="1"/>
    </xf>
    <xf numFmtId="166" fontId="11" fillId="0" borderId="10" xfId="3" applyNumberFormat="1" applyFont="1" applyBorder="1" applyAlignment="1">
      <alignment horizontal="center" vertical="top" wrapText="1"/>
    </xf>
    <xf numFmtId="0" fontId="4" fillId="0" borderId="21" xfId="7" applyFont="1" applyBorder="1" applyAlignment="1">
      <alignment horizontal="center" vertical="top" wrapText="1"/>
    </xf>
    <xf numFmtId="0" fontId="2" fillId="0" borderId="39" xfId="7" applyFont="1" applyBorder="1" applyAlignment="1">
      <alignment horizontal="center" vertical="top" wrapText="1"/>
    </xf>
    <xf numFmtId="0" fontId="4" fillId="0" borderId="39" xfId="7" applyFont="1" applyBorder="1" applyAlignment="1">
      <alignment horizontal="left" vertical="center" wrapText="1"/>
    </xf>
    <xf numFmtId="166" fontId="2" fillId="0" borderId="58" xfId="3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left" vertical="center" wrapText="1"/>
    </xf>
    <xf numFmtId="166" fontId="4" fillId="0" borderId="32" xfId="3" applyNumberFormat="1" applyFont="1" applyFill="1" applyBorder="1" applyAlignment="1">
      <alignment horizontal="center" vertical="top" wrapText="1"/>
    </xf>
    <xf numFmtId="166" fontId="4" fillId="0" borderId="0" xfId="3" applyNumberFormat="1" applyFont="1" applyFill="1" applyBorder="1" applyAlignment="1">
      <alignment horizontal="center" vertical="top" wrapText="1"/>
    </xf>
    <xf numFmtId="0" fontId="2" fillId="0" borderId="0" xfId="7" applyFont="1" applyBorder="1"/>
    <xf numFmtId="166" fontId="2" fillId="0" borderId="0" xfId="7" applyNumberFormat="1" applyFont="1" applyBorder="1"/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19" fillId="0" borderId="38" xfId="7" applyFont="1" applyBorder="1" applyAlignment="1">
      <alignment vertical="top" wrapText="1"/>
    </xf>
    <xf numFmtId="0" fontId="19" fillId="0" borderId="19" xfId="7" applyFont="1" applyBorder="1" applyAlignment="1">
      <alignment vertical="top" wrapText="1"/>
    </xf>
    <xf numFmtId="0" fontId="11" fillId="0" borderId="11" xfId="7" applyFont="1" applyBorder="1" applyAlignment="1">
      <alignment horizontal="center" vertical="top" wrapText="1"/>
    </xf>
    <xf numFmtId="166" fontId="11" fillId="0" borderId="49" xfId="3" applyNumberFormat="1" applyFont="1" applyBorder="1" applyAlignment="1">
      <alignment horizontal="center" vertical="top" wrapText="1"/>
    </xf>
    <xf numFmtId="0" fontId="4" fillId="0" borderId="0" xfId="7" applyFont="1" applyBorder="1" applyAlignment="1">
      <alignment horizontal="left" vertical="center" wrapText="1"/>
    </xf>
    <xf numFmtId="0" fontId="4" fillId="0" borderId="0" xfId="7" applyFont="1" applyBorder="1" applyAlignment="1">
      <alignment vertical="center" wrapText="1"/>
    </xf>
    <xf numFmtId="166" fontId="4" fillId="0" borderId="10" xfId="3" applyNumberFormat="1" applyFont="1" applyBorder="1" applyAlignment="1">
      <alignment horizontal="center" vertical="center" wrapText="1"/>
    </xf>
    <xf numFmtId="0" fontId="2" fillId="0" borderId="19" xfId="7" applyFont="1" applyBorder="1" applyAlignment="1">
      <alignment vertical="center" wrapText="1"/>
    </xf>
    <xf numFmtId="166" fontId="2" fillId="0" borderId="10" xfId="3" applyNumberFormat="1" applyFont="1" applyBorder="1" applyAlignment="1">
      <alignment horizontal="center" vertical="center" wrapText="1"/>
    </xf>
    <xf numFmtId="0" fontId="2" fillId="0" borderId="38" xfId="7" applyFont="1" applyBorder="1" applyAlignment="1">
      <alignment vertical="center" wrapText="1"/>
    </xf>
    <xf numFmtId="0" fontId="19" fillId="0" borderId="21" xfId="7" applyFont="1" applyBorder="1" applyAlignment="1">
      <alignment horizontal="center" vertical="top" wrapText="1"/>
    </xf>
    <xf numFmtId="0" fontId="19" fillId="0" borderId="22" xfId="7" applyFont="1" applyBorder="1" applyAlignment="1">
      <alignment horizontal="center" vertical="top" wrapText="1"/>
    </xf>
    <xf numFmtId="0" fontId="19" fillId="0" borderId="54" xfId="7" applyFont="1" applyBorder="1" applyAlignment="1">
      <alignment horizontal="center" vertical="top" wrapText="1"/>
    </xf>
    <xf numFmtId="0" fontId="19" fillId="0" borderId="22" xfId="7" applyFont="1" applyBorder="1" applyAlignment="1">
      <alignment vertical="top" wrapText="1"/>
    </xf>
    <xf numFmtId="166" fontId="19" fillId="0" borderId="40" xfId="3" applyNumberFormat="1" applyFont="1" applyBorder="1" applyAlignment="1">
      <alignment horizontal="center" vertical="top" wrapText="1"/>
    </xf>
    <xf numFmtId="0" fontId="19" fillId="0" borderId="0" xfId="7" applyFont="1" applyBorder="1"/>
    <xf numFmtId="0" fontId="2" fillId="0" borderId="38" xfId="7" applyFont="1" applyBorder="1" applyAlignment="1">
      <alignment horizontal="right" vertical="top" wrapText="1"/>
    </xf>
    <xf numFmtId="166" fontId="11" fillId="0" borderId="57" xfId="3" applyNumberFormat="1" applyFont="1" applyBorder="1" applyAlignment="1">
      <alignment horizontal="center" vertical="top" wrapText="1"/>
    </xf>
    <xf numFmtId="0" fontId="2" fillId="0" borderId="19" xfId="7" applyFont="1" applyBorder="1" applyAlignment="1">
      <alignment horizontal="right" vertical="top" wrapText="1"/>
    </xf>
    <xf numFmtId="0" fontId="2" fillId="0" borderId="56" xfId="7" applyFont="1" applyBorder="1" applyAlignment="1">
      <alignment vertical="top" wrapText="1"/>
    </xf>
    <xf numFmtId="0" fontId="11" fillId="0" borderId="53" xfId="7" applyFont="1" applyBorder="1" applyAlignment="1">
      <alignment vertical="top" wrapText="1"/>
    </xf>
    <xf numFmtId="166" fontId="11" fillId="0" borderId="61" xfId="3" applyNumberFormat="1" applyFont="1" applyBorder="1" applyAlignment="1">
      <alignment horizontal="center" vertical="top" wrapText="1"/>
    </xf>
    <xf numFmtId="0" fontId="4" fillId="0" borderId="41" xfId="7" applyFont="1" applyBorder="1" applyAlignment="1">
      <alignment vertical="top" wrapText="1"/>
    </xf>
    <xf numFmtId="0" fontId="11" fillId="0" borderId="18" xfId="7" applyFont="1" applyBorder="1" applyAlignment="1">
      <alignment horizontal="center" vertical="top" wrapText="1"/>
    </xf>
    <xf numFmtId="0" fontId="11" fillId="0" borderId="38" xfId="7" applyFont="1" applyBorder="1" applyAlignment="1">
      <alignment horizontal="center" vertical="top" wrapText="1"/>
    </xf>
    <xf numFmtId="166" fontId="2" fillId="0" borderId="23" xfId="3" applyNumberFormat="1" applyFont="1" applyBorder="1" applyAlignment="1">
      <alignment horizontal="center" vertical="center" wrapText="1"/>
    </xf>
    <xf numFmtId="0" fontId="34" fillId="0" borderId="0" xfId="7" applyFont="1" applyBorder="1"/>
    <xf numFmtId="166" fontId="4" fillId="0" borderId="3" xfId="3" applyNumberFormat="1" applyFont="1" applyFill="1" applyBorder="1" applyAlignment="1">
      <alignment horizontal="center" vertical="top" wrapText="1"/>
    </xf>
    <xf numFmtId="0" fontId="4" fillId="0" borderId="39" xfId="7" applyFont="1" applyBorder="1" applyAlignment="1">
      <alignment vertical="center" wrapText="1"/>
    </xf>
    <xf numFmtId="0" fontId="2" fillId="0" borderId="19" xfId="7" applyFont="1" applyBorder="1" applyAlignment="1">
      <alignment horizontal="center" vertical="center" wrapText="1"/>
    </xf>
    <xf numFmtId="0" fontId="2" fillId="0" borderId="0" xfId="5" applyFont="1" applyBorder="1" applyAlignment="1">
      <alignment vertical="top" wrapText="1"/>
    </xf>
    <xf numFmtId="0" fontId="4" fillId="0" borderId="19" xfId="7" applyFont="1" applyBorder="1" applyAlignment="1">
      <alignment horizontal="center" vertical="top" wrapText="1"/>
    </xf>
    <xf numFmtId="0" fontId="19" fillId="0" borderId="0" xfId="7" applyFont="1" applyBorder="1" applyAlignment="1">
      <alignment vertical="top" wrapText="1"/>
    </xf>
    <xf numFmtId="0" fontId="19" fillId="0" borderId="43" xfId="7" applyFont="1" applyBorder="1" applyAlignment="1">
      <alignment vertical="top" wrapText="1"/>
    </xf>
    <xf numFmtId="166" fontId="19" fillId="0" borderId="3" xfId="3" applyNumberFormat="1" applyFont="1" applyBorder="1" applyAlignment="1">
      <alignment horizontal="center" vertical="top" wrapText="1"/>
    </xf>
    <xf numFmtId="166" fontId="4" fillId="0" borderId="0" xfId="3" applyNumberFormat="1" applyFont="1" applyBorder="1" applyAlignment="1">
      <alignment horizontal="center" vertical="top" wrapText="1"/>
    </xf>
    <xf numFmtId="0" fontId="2" fillId="0" borderId="0" xfId="7" applyFont="1" applyAlignment="1">
      <alignment horizontal="center"/>
    </xf>
    <xf numFmtId="166" fontId="2" fillId="0" borderId="0" xfId="7" applyNumberFormat="1" applyFont="1" applyAlignment="1">
      <alignment horizontal="center"/>
    </xf>
    <xf numFmtId="0" fontId="4" fillId="0" borderId="0" xfId="7" applyFont="1" applyAlignment="1">
      <alignment horizontal="center"/>
    </xf>
    <xf numFmtId="0" fontId="4" fillId="2" borderId="39" xfId="7" applyFont="1" applyFill="1" applyBorder="1" applyAlignment="1">
      <alignment horizontal="center" vertical="top" wrapText="1"/>
    </xf>
    <xf numFmtId="0" fontId="4" fillId="2" borderId="0" xfId="7" applyFont="1" applyFill="1" applyBorder="1" applyAlignment="1">
      <alignment horizontal="center" vertical="top" wrapText="1"/>
    </xf>
    <xf numFmtId="0" fontId="2" fillId="2" borderId="42" xfId="7" applyFont="1" applyFill="1" applyBorder="1" applyAlignment="1">
      <alignment horizontal="justify" vertical="top" wrapText="1"/>
    </xf>
    <xf numFmtId="0" fontId="4" fillId="0" borderId="38" xfId="7" applyFont="1" applyBorder="1" applyAlignment="1">
      <alignment vertical="top" wrapText="1"/>
    </xf>
    <xf numFmtId="0" fontId="4" fillId="0" borderId="4" xfId="7" applyFont="1" applyBorder="1" applyAlignment="1">
      <alignment horizontal="center" vertical="top" wrapText="1"/>
    </xf>
    <xf numFmtId="0" fontId="4" fillId="0" borderId="5" xfId="7" applyFont="1" applyBorder="1" applyAlignment="1">
      <alignment horizontal="center" vertical="top" wrapText="1"/>
    </xf>
    <xf numFmtId="0" fontId="4" fillId="0" borderId="5" xfId="7" applyFont="1" applyBorder="1" applyAlignment="1">
      <alignment horizontal="right" vertical="top" wrapText="1"/>
    </xf>
    <xf numFmtId="0" fontId="4" fillId="0" borderId="36" xfId="7" applyFont="1" applyBorder="1" applyAlignment="1">
      <alignment vertical="top" wrapText="1"/>
    </xf>
    <xf numFmtId="0" fontId="4" fillId="0" borderId="0" xfId="7" applyFont="1"/>
    <xf numFmtId="166" fontId="4" fillId="0" borderId="0" xfId="7" applyNumberFormat="1" applyFont="1"/>
    <xf numFmtId="0" fontId="4" fillId="0" borderId="24" xfId="7" applyFont="1" applyBorder="1" applyAlignment="1">
      <alignment horizontal="center" vertical="top"/>
    </xf>
    <xf numFmtId="0" fontId="4" fillId="0" borderId="25" xfId="7" applyFont="1" applyBorder="1" applyAlignment="1">
      <alignment horizontal="center" vertical="top"/>
    </xf>
    <xf numFmtId="0" fontId="2" fillId="0" borderId="25" xfId="7" applyFont="1" applyBorder="1" applyAlignment="1">
      <alignment horizontal="center" vertical="top"/>
    </xf>
    <xf numFmtId="0" fontId="2" fillId="0" borderId="25" xfId="7" applyFont="1" applyBorder="1" applyAlignment="1">
      <alignment horizontal="right" vertical="top"/>
    </xf>
    <xf numFmtId="0" fontId="4" fillId="0" borderId="59" xfId="7" applyFont="1" applyBorder="1" applyAlignment="1">
      <alignment vertical="top"/>
    </xf>
    <xf numFmtId="0" fontId="2" fillId="0" borderId="0" xfId="7" applyFont="1" applyAlignment="1"/>
    <xf numFmtId="0" fontId="4" fillId="0" borderId="8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right" vertical="top" wrapText="1"/>
    </xf>
    <xf numFmtId="0" fontId="4" fillId="0" borderId="62" xfId="7" applyFont="1" applyBorder="1" applyAlignment="1">
      <alignment horizontal="center" vertical="top" wrapText="1"/>
    </xf>
    <xf numFmtId="0" fontId="4" fillId="0" borderId="48" xfId="7" applyFont="1" applyBorder="1" applyAlignment="1">
      <alignment horizontal="center" vertical="top" wrapText="1"/>
    </xf>
    <xf numFmtId="0" fontId="4" fillId="0" borderId="48" xfId="7" applyFont="1" applyBorder="1" applyAlignment="1">
      <alignment horizontal="right" vertical="top" wrapText="1"/>
    </xf>
    <xf numFmtId="0" fontId="4" fillId="0" borderId="46" xfId="7" applyFont="1" applyBorder="1" applyAlignment="1">
      <alignment vertical="top" wrapText="1"/>
    </xf>
    <xf numFmtId="0" fontId="2" fillId="0" borderId="56" xfId="5" applyFont="1" applyBorder="1" applyAlignment="1">
      <alignment horizontal="right" vertical="top" wrapText="1"/>
    </xf>
    <xf numFmtId="0" fontId="2" fillId="0" borderId="38" xfId="5" applyFont="1" applyBorder="1" applyAlignment="1">
      <alignment vertical="top" wrapText="1"/>
    </xf>
    <xf numFmtId="0" fontId="4" fillId="0" borderId="24" xfId="7" applyFont="1" applyBorder="1" applyAlignment="1">
      <alignment horizontal="center" vertical="top" wrapText="1"/>
    </xf>
    <xf numFmtId="0" fontId="4" fillId="0" borderId="25" xfId="7" applyFont="1" applyBorder="1" applyAlignment="1">
      <alignment horizontal="center" vertical="top" wrapText="1"/>
    </xf>
    <xf numFmtId="0" fontId="2" fillId="0" borderId="25" xfId="7" applyFont="1" applyBorder="1" applyAlignment="1">
      <alignment horizontal="right" vertical="top" wrapText="1"/>
    </xf>
    <xf numFmtId="0" fontId="4" fillId="0" borderId="59" xfId="7" applyFont="1" applyBorder="1" applyAlignment="1">
      <alignment vertical="top" wrapText="1"/>
    </xf>
    <xf numFmtId="0" fontId="4" fillId="0" borderId="18" xfId="5" applyFont="1" applyBorder="1" applyAlignment="1">
      <alignment horizontal="center" vertical="top" wrapText="1"/>
    </xf>
    <xf numFmtId="0" fontId="4" fillId="0" borderId="56" xfId="5" applyFont="1" applyBorder="1" applyAlignment="1">
      <alignment horizontal="center" vertical="top" wrapText="1"/>
    </xf>
    <xf numFmtId="0" fontId="4" fillId="0" borderId="7" xfId="7" applyFont="1" applyBorder="1" applyAlignment="1">
      <alignment horizontal="right" vertical="top" wrapText="1"/>
    </xf>
    <xf numFmtId="0" fontId="4" fillId="0" borderId="19" xfId="7" applyFont="1" applyBorder="1" applyAlignment="1">
      <alignment horizontal="right" vertical="top" wrapText="1"/>
    </xf>
    <xf numFmtId="0" fontId="4" fillId="0" borderId="43" xfId="7" applyFont="1" applyBorder="1" applyAlignment="1">
      <alignment horizontal="right" vertical="top" wrapText="1"/>
    </xf>
    <xf numFmtId="0" fontId="11" fillId="0" borderId="41" xfId="7" applyFont="1" applyBorder="1" applyAlignment="1">
      <alignment horizontal="center" vertical="top" wrapText="1"/>
    </xf>
    <xf numFmtId="0" fontId="11" fillId="0" borderId="41" xfId="7" applyFont="1" applyBorder="1" applyAlignment="1">
      <alignment horizontal="right" vertical="top" wrapText="1"/>
    </xf>
    <xf numFmtId="0" fontId="11" fillId="0" borderId="0" xfId="7" applyFont="1"/>
    <xf numFmtId="0" fontId="11" fillId="0" borderId="35" xfId="7" applyFont="1" applyBorder="1" applyAlignment="1">
      <alignment horizontal="center" vertical="top" wrapText="1"/>
    </xf>
    <xf numFmtId="0" fontId="11" fillId="0" borderId="38" xfId="7" applyFont="1" applyBorder="1" applyAlignment="1">
      <alignment horizontal="right" vertical="top" wrapText="1"/>
    </xf>
    <xf numFmtId="0" fontId="11" fillId="0" borderId="19" xfId="7" applyFont="1" applyBorder="1" applyAlignment="1">
      <alignment horizontal="right" vertical="top" wrapText="1"/>
    </xf>
    <xf numFmtId="0" fontId="4" fillId="0" borderId="35" xfId="7" applyFont="1" applyBorder="1" applyAlignment="1">
      <alignment horizontal="center" vertical="top" wrapText="1"/>
    </xf>
    <xf numFmtId="0" fontId="4" fillId="0" borderId="38" xfId="7" applyFont="1" applyBorder="1" applyAlignment="1">
      <alignment horizontal="center" vertical="top" wrapText="1"/>
    </xf>
    <xf numFmtId="0" fontId="4" fillId="0" borderId="41" xfId="7" applyFont="1" applyBorder="1" applyAlignment="1">
      <alignment horizontal="center" vertical="top" wrapText="1"/>
    </xf>
    <xf numFmtId="0" fontId="4" fillId="0" borderId="0" xfId="7" applyFont="1" applyBorder="1"/>
    <xf numFmtId="166" fontId="34" fillId="0" borderId="0" xfId="3" applyNumberFormat="1" applyFont="1" applyBorder="1" applyAlignment="1">
      <alignment horizontal="center" vertical="top" wrapText="1"/>
    </xf>
    <xf numFmtId="166" fontId="34" fillId="0" borderId="0" xfId="3" applyNumberFormat="1" applyFont="1" applyFill="1" applyBorder="1" applyAlignment="1">
      <alignment horizontal="center" vertical="top" wrapText="1"/>
    </xf>
    <xf numFmtId="0" fontId="4" fillId="0" borderId="0" xfId="5" applyFont="1"/>
    <xf numFmtId="0" fontId="4" fillId="0" borderId="38" xfId="7" applyFont="1" applyBorder="1" applyAlignment="1">
      <alignment horizontal="right" vertical="top" wrapText="1"/>
    </xf>
    <xf numFmtId="0" fontId="4" fillId="0" borderId="22" xfId="7" applyFont="1" applyBorder="1" applyAlignment="1">
      <alignment horizontal="right" vertical="top" wrapText="1"/>
    </xf>
    <xf numFmtId="0" fontId="4" fillId="0" borderId="16" xfId="7" applyFont="1" applyBorder="1" applyAlignment="1">
      <alignment vertical="top" wrapText="1"/>
    </xf>
    <xf numFmtId="0" fontId="4" fillId="0" borderId="16" xfId="7" applyFont="1" applyBorder="1" applyAlignment="1">
      <alignment horizontal="center" vertical="top" wrapText="1"/>
    </xf>
    <xf numFmtId="0" fontId="4" fillId="0" borderId="16" xfId="7" applyFont="1" applyBorder="1" applyAlignment="1">
      <alignment horizontal="right" vertical="top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right" vertical="top" wrapText="1"/>
    </xf>
    <xf numFmtId="0" fontId="4" fillId="0" borderId="16" xfId="7" applyFont="1" applyBorder="1" applyAlignment="1">
      <alignment vertical="center" wrapText="1"/>
    </xf>
    <xf numFmtId="0" fontId="2" fillId="0" borderId="0" xfId="7" applyFont="1" applyBorder="1" applyAlignment="1">
      <alignment horizontal="right" vertical="top" wrapText="1"/>
    </xf>
    <xf numFmtId="0" fontId="4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0" fontId="4" fillId="0" borderId="0" xfId="7" applyFont="1" applyBorder="1" applyAlignment="1">
      <alignment horizontal="center"/>
    </xf>
    <xf numFmtId="0" fontId="30" fillId="0" borderId="0" xfId="0" applyFont="1"/>
    <xf numFmtId="0" fontId="28" fillId="0" borderId="18" xfId="0" applyFont="1" applyBorder="1" applyAlignment="1">
      <alignment horizontal="left" vertical="center" wrapText="1"/>
    </xf>
    <xf numFmtId="0" fontId="26" fillId="0" borderId="41" xfId="5" applyFont="1" applyBorder="1" applyAlignment="1">
      <alignment wrapText="1"/>
    </xf>
    <xf numFmtId="0" fontId="11" fillId="0" borderId="0" xfId="7" applyFont="1" applyBorder="1" applyAlignment="1">
      <alignment horizontal="left" vertical="center" wrapText="1"/>
    </xf>
    <xf numFmtId="0" fontId="26" fillId="0" borderId="18" xfId="5" applyFont="1" applyBorder="1" applyAlignment="1">
      <alignment horizontal="center" vertical="top" wrapText="1"/>
    </xf>
    <xf numFmtId="0" fontId="26" fillId="0" borderId="19" xfId="5" applyFont="1" applyBorder="1" applyAlignment="1">
      <alignment horizontal="center" vertical="top" wrapText="1"/>
    </xf>
    <xf numFmtId="0" fontId="34" fillId="0" borderId="19" xfId="5" applyFont="1" applyBorder="1" applyAlignment="1">
      <alignment horizontal="center" vertical="top" wrapText="1"/>
    </xf>
    <xf numFmtId="0" fontId="26" fillId="0" borderId="19" xfId="5" applyFont="1" applyBorder="1" applyAlignment="1">
      <alignment horizontal="right" vertical="top" wrapText="1"/>
    </xf>
    <xf numFmtId="0" fontId="34" fillId="0" borderId="38" xfId="5" applyFont="1" applyBorder="1" applyAlignment="1">
      <alignment vertical="top" wrapText="1"/>
    </xf>
    <xf numFmtId="0" fontId="19" fillId="0" borderId="38" xfId="7" applyFont="1" applyBorder="1" applyAlignment="1">
      <alignment horizontal="center" vertical="top" wrapText="1"/>
    </xf>
    <xf numFmtId="0" fontId="34" fillId="0" borderId="19" xfId="7" applyFont="1" applyBorder="1"/>
    <xf numFmtId="0" fontId="11" fillId="0" borderId="19" xfId="7" applyFont="1" applyBorder="1" applyAlignment="1">
      <alignment vertical="top" wrapText="1"/>
    </xf>
    <xf numFmtId="0" fontId="0" fillId="0" borderId="38" xfId="0" applyBorder="1"/>
    <xf numFmtId="0" fontId="30" fillId="0" borderId="19" xfId="0" applyFont="1" applyBorder="1"/>
    <xf numFmtId="0" fontId="4" fillId="0" borderId="18" xfId="7" applyFont="1" applyBorder="1" applyAlignment="1">
      <alignment horizontal="center" vertical="top"/>
    </xf>
    <xf numFmtId="0" fontId="4" fillId="0" borderId="19" xfId="7" applyFont="1" applyBorder="1" applyAlignment="1">
      <alignment horizontal="center" vertical="top"/>
    </xf>
    <xf numFmtId="0" fontId="2" fillId="0" borderId="19" xfId="7" applyFont="1" applyBorder="1" applyAlignment="1">
      <alignment horizontal="center" vertical="top"/>
    </xf>
    <xf numFmtId="0" fontId="2" fillId="0" borderId="19" xfId="7" applyFont="1" applyBorder="1" applyAlignment="1">
      <alignment horizontal="right" vertical="top"/>
    </xf>
    <xf numFmtId="0" fontId="4" fillId="0" borderId="5" xfId="7" applyFont="1" applyBorder="1" applyAlignment="1">
      <alignment vertical="top" wrapText="1"/>
    </xf>
    <xf numFmtId="165" fontId="3" fillId="0" borderId="14" xfId="5" applyNumberFormat="1" applyFont="1" applyFill="1" applyBorder="1" applyAlignment="1" applyProtection="1">
      <alignment horizontal="centerContinuous" vertical="center" wrapText="1"/>
    </xf>
    <xf numFmtId="165" fontId="23" fillId="0" borderId="39" xfId="5" applyNumberFormat="1" applyFont="1" applyFill="1" applyBorder="1" applyAlignment="1" applyProtection="1">
      <alignment horizontal="center" vertical="center" wrapText="1"/>
    </xf>
    <xf numFmtId="0" fontId="38" fillId="0" borderId="11" xfId="0" applyFont="1" applyBorder="1"/>
    <xf numFmtId="165" fontId="4" fillId="0" borderId="0" xfId="8" applyNumberFormat="1" applyFont="1" applyFill="1" applyBorder="1" applyAlignment="1" applyProtection="1">
      <alignment horizontal="center" vertical="center"/>
    </xf>
    <xf numFmtId="0" fontId="19" fillId="0" borderId="0" xfId="8" applyFont="1" applyFill="1" applyAlignment="1" applyProtection="1">
      <alignment horizontal="center"/>
    </xf>
    <xf numFmtId="166" fontId="13" fillId="0" borderId="0" xfId="3" applyNumberFormat="1" applyFont="1" applyAlignment="1">
      <alignment horizontal="center"/>
    </xf>
    <xf numFmtId="0" fontId="25" fillId="0" borderId="56" xfId="7" applyFont="1" applyFill="1" applyBorder="1" applyAlignment="1">
      <alignment horizontal="center"/>
    </xf>
    <xf numFmtId="0" fontId="9" fillId="0" borderId="0" xfId="7" applyFont="1" applyBorder="1" applyAlignment="1">
      <alignment horizontal="right"/>
    </xf>
    <xf numFmtId="166" fontId="13" fillId="0" borderId="10" xfId="3" applyNumberFormat="1" applyFont="1" applyBorder="1" applyAlignment="1">
      <alignment horizontal="center" vertical="top" wrapText="1"/>
    </xf>
    <xf numFmtId="166" fontId="25" fillId="0" borderId="6" xfId="3" applyNumberFormat="1" applyFont="1" applyBorder="1" applyAlignment="1">
      <alignment horizontal="center" vertical="top" wrapText="1"/>
    </xf>
    <xf numFmtId="166" fontId="13" fillId="0" borderId="26" xfId="3" applyNumberFormat="1" applyFont="1" applyBorder="1" applyAlignment="1">
      <alignment horizontal="center" vertical="top"/>
    </xf>
    <xf numFmtId="166" fontId="13" fillId="0" borderId="10" xfId="3" applyNumberFormat="1" applyFont="1" applyBorder="1" applyAlignment="1">
      <alignment horizontal="center" vertical="top"/>
    </xf>
    <xf numFmtId="166" fontId="25" fillId="0" borderId="12" xfId="3" applyNumberFormat="1" applyFont="1" applyBorder="1" applyAlignment="1">
      <alignment horizontal="center" vertical="top" wrapText="1"/>
    </xf>
    <xf numFmtId="166" fontId="13" fillId="0" borderId="26" xfId="3" applyNumberFormat="1" applyFont="1" applyBorder="1" applyAlignment="1">
      <alignment horizontal="center" vertical="top" wrapText="1"/>
    </xf>
    <xf numFmtId="166" fontId="13" fillId="0" borderId="10" xfId="5" applyNumberFormat="1" applyFont="1" applyBorder="1" applyAlignment="1">
      <alignment horizontal="center" vertical="top" wrapText="1"/>
    </xf>
    <xf numFmtId="166" fontId="13" fillId="0" borderId="9" xfId="3" applyNumberFormat="1" applyFont="1" applyBorder="1" applyAlignment="1">
      <alignment horizontal="center" vertical="top" wrapText="1"/>
    </xf>
    <xf numFmtId="166" fontId="25" fillId="0" borderId="9" xfId="3" applyNumberFormat="1" applyFont="1" applyBorder="1" applyAlignment="1">
      <alignment horizontal="center" vertical="top" wrapText="1"/>
    </xf>
    <xf numFmtId="166" fontId="25" fillId="0" borderId="3" xfId="3" applyNumberFormat="1" applyFont="1" applyBorder="1" applyAlignment="1">
      <alignment horizontal="center" vertical="top" wrapText="1"/>
    </xf>
    <xf numFmtId="166" fontId="41" fillId="0" borderId="23" xfId="3" applyNumberFormat="1" applyFont="1" applyBorder="1" applyAlignment="1">
      <alignment horizontal="center" vertical="top" wrapText="1"/>
    </xf>
    <xf numFmtId="166" fontId="41" fillId="0" borderId="10" xfId="3" applyNumberFormat="1" applyFont="1" applyBorder="1" applyAlignment="1">
      <alignment horizontal="center" vertical="top" wrapText="1"/>
    </xf>
    <xf numFmtId="166" fontId="25" fillId="0" borderId="10" xfId="3" applyNumberFormat="1" applyFont="1" applyBorder="1" applyAlignment="1">
      <alignment horizontal="center" vertical="top" wrapText="1"/>
    </xf>
    <xf numFmtId="166" fontId="13" fillId="0" borderId="38" xfId="3" applyNumberFormat="1" applyFont="1" applyBorder="1" applyAlignment="1">
      <alignment horizontal="center" vertical="top" wrapText="1"/>
    </xf>
    <xf numFmtId="166" fontId="42" fillId="0" borderId="38" xfId="3" applyNumberFormat="1" applyFont="1" applyBorder="1" applyAlignment="1">
      <alignment horizontal="center" vertical="top" wrapText="1"/>
    </xf>
    <xf numFmtId="0" fontId="26" fillId="0" borderId="35" xfId="5" applyFont="1" applyBorder="1" applyAlignment="1">
      <alignment horizontal="center" vertical="top" wrapText="1"/>
    </xf>
    <xf numFmtId="0" fontId="26" fillId="0" borderId="38" xfId="5" applyFont="1" applyBorder="1" applyAlignment="1">
      <alignment horizontal="center" vertical="top" wrapText="1"/>
    </xf>
    <xf numFmtId="0" fontId="34" fillId="0" borderId="38" xfId="5" applyFont="1" applyBorder="1" applyAlignment="1">
      <alignment horizontal="center" vertical="top" wrapText="1"/>
    </xf>
    <xf numFmtId="0" fontId="26" fillId="0" borderId="38" xfId="5" applyFont="1" applyBorder="1" applyAlignment="1">
      <alignment horizontal="right" vertical="top" wrapText="1"/>
    </xf>
    <xf numFmtId="0" fontId="26" fillId="0" borderId="38" xfId="5" applyFont="1" applyBorder="1" applyAlignment="1">
      <alignment vertical="top" wrapText="1"/>
    </xf>
    <xf numFmtId="166" fontId="25" fillId="0" borderId="3" xfId="3" applyNumberFormat="1" applyFont="1" applyFill="1" applyBorder="1" applyAlignment="1">
      <alignment horizontal="center" vertical="top" wrapText="1"/>
    </xf>
    <xf numFmtId="166" fontId="25" fillId="0" borderId="23" xfId="3" applyNumberFormat="1" applyFont="1" applyBorder="1" applyAlignment="1">
      <alignment horizontal="center" vertical="top" wrapText="1"/>
    </xf>
    <xf numFmtId="166" fontId="25" fillId="0" borderId="3" xfId="3" applyNumberFormat="1" applyFont="1" applyBorder="1" applyAlignment="1">
      <alignment horizontal="center" vertical="center" wrapText="1"/>
    </xf>
    <xf numFmtId="166" fontId="13" fillId="0" borderId="56" xfId="3" applyNumberFormat="1" applyFont="1" applyBorder="1" applyAlignment="1">
      <alignment horizontal="center" vertical="top" wrapText="1"/>
    </xf>
    <xf numFmtId="166" fontId="25" fillId="0" borderId="2" xfId="3" applyNumberFormat="1" applyFont="1" applyBorder="1" applyAlignment="1">
      <alignment horizontal="center" vertical="top" wrapText="1"/>
    </xf>
    <xf numFmtId="166" fontId="13" fillId="0" borderId="0" xfId="3" applyNumberFormat="1" applyFont="1" applyAlignment="1">
      <alignment horizontal="center" wrapText="1"/>
    </xf>
    <xf numFmtId="166" fontId="13" fillId="0" borderId="0" xfId="3" applyNumberFormat="1" applyFont="1" applyBorder="1" applyAlignment="1">
      <alignment horizontal="center"/>
    </xf>
    <xf numFmtId="0" fontId="28" fillId="0" borderId="19" xfId="11" applyFont="1" applyBorder="1"/>
    <xf numFmtId="0" fontId="5" fillId="0" borderId="0" xfId="5" applyFont="1" applyFill="1" applyBorder="1" applyAlignment="1" applyProtection="1">
      <alignment horizontal="right" vertical="center"/>
    </xf>
    <xf numFmtId="0" fontId="7" fillId="0" borderId="32" xfId="5" applyFont="1" applyFill="1" applyBorder="1" applyAlignment="1" applyProtection="1">
      <alignment horizontal="center" vertical="center" wrapText="1"/>
    </xf>
    <xf numFmtId="165" fontId="11" fillId="0" borderId="0" xfId="8" applyNumberFormat="1" applyFill="1" applyProtection="1"/>
    <xf numFmtId="165" fontId="19" fillId="0" borderId="0" xfId="8" applyNumberFormat="1" applyFont="1" applyFill="1" applyAlignment="1" applyProtection="1">
      <alignment horizontal="center"/>
    </xf>
    <xf numFmtId="0" fontId="11" fillId="0" borderId="0" xfId="7" applyFont="1" applyBorder="1"/>
    <xf numFmtId="0" fontId="4" fillId="0" borderId="15" xfId="7" applyFont="1" applyBorder="1" applyAlignment="1">
      <alignment horizontal="center" vertical="top" wrapText="1"/>
    </xf>
    <xf numFmtId="0" fontId="4" fillId="0" borderId="43" xfId="7" applyFont="1" applyBorder="1" applyAlignment="1">
      <alignment horizontal="center" vertical="top" wrapText="1"/>
    </xf>
    <xf numFmtId="0" fontId="2" fillId="0" borderId="18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11" xfId="7" applyFont="1" applyBorder="1" applyAlignment="1">
      <alignment horizontal="center" vertical="top" wrapText="1"/>
    </xf>
    <xf numFmtId="0" fontId="2" fillId="0" borderId="19" xfId="7" applyFont="1" applyBorder="1" applyAlignment="1">
      <alignment vertical="top" wrapText="1"/>
    </xf>
    <xf numFmtId="0" fontId="33" fillId="0" borderId="0" xfId="7" applyFont="1" applyBorder="1" applyAlignment="1">
      <alignment horizontal="right"/>
    </xf>
    <xf numFmtId="0" fontId="2" fillId="0" borderId="18" xfId="7" applyFont="1" applyBorder="1" applyAlignment="1">
      <alignment horizontal="center" vertical="top" wrapText="1"/>
    </xf>
    <xf numFmtId="0" fontId="4" fillId="0" borderId="36" xfId="7" applyFont="1" applyBorder="1" applyAlignment="1">
      <alignment horizontal="right" vertical="top" wrapText="1"/>
    </xf>
    <xf numFmtId="0" fontId="4" fillId="0" borderId="15" xfId="7" applyFont="1" applyBorder="1" applyAlignment="1">
      <alignment vertical="top" wrapText="1"/>
    </xf>
    <xf numFmtId="166" fontId="41" fillId="0" borderId="41" xfId="3" applyNumberFormat="1" applyFont="1" applyBorder="1" applyAlignment="1">
      <alignment horizontal="center" vertical="top" wrapText="1"/>
    </xf>
    <xf numFmtId="166" fontId="41" fillId="0" borderId="38" xfId="3" applyNumberFormat="1" applyFont="1" applyBorder="1" applyAlignment="1">
      <alignment horizontal="center" vertical="top" wrapText="1"/>
    </xf>
    <xf numFmtId="166" fontId="25" fillId="0" borderId="38" xfId="3" applyNumberFormat="1" applyFont="1" applyBorder="1" applyAlignment="1">
      <alignment horizontal="center" vertical="top" wrapText="1"/>
    </xf>
    <xf numFmtId="166" fontId="25" fillId="0" borderId="16" xfId="3" applyNumberFormat="1" applyFont="1" applyBorder="1" applyAlignment="1">
      <alignment horizontal="center" vertical="top" wrapText="1"/>
    </xf>
    <xf numFmtId="166" fontId="41" fillId="0" borderId="40" xfId="3" applyNumberFormat="1" applyFont="1" applyBorder="1" applyAlignment="1">
      <alignment horizontal="center" vertical="top" wrapText="1"/>
    </xf>
    <xf numFmtId="166" fontId="41" fillId="0" borderId="57" xfId="3" applyNumberFormat="1" applyFont="1" applyBorder="1" applyAlignment="1">
      <alignment horizontal="center" vertical="top" wrapText="1"/>
    </xf>
    <xf numFmtId="166" fontId="13" fillId="0" borderId="57" xfId="3" applyNumberFormat="1" applyFont="1" applyBorder="1" applyAlignment="1">
      <alignment horizontal="center" vertical="top" wrapText="1"/>
    </xf>
    <xf numFmtId="166" fontId="13" fillId="0" borderId="0" xfId="3" applyNumberFormat="1" applyFont="1" applyBorder="1" applyAlignment="1">
      <alignment horizontal="center" vertical="top" wrapText="1"/>
    </xf>
    <xf numFmtId="166" fontId="42" fillId="0" borderId="0" xfId="3" applyNumberFormat="1" applyFont="1" applyBorder="1" applyAlignment="1">
      <alignment horizontal="center" vertical="top" wrapText="1"/>
    </xf>
    <xf numFmtId="166" fontId="25" fillId="0" borderId="13" xfId="3" applyNumberFormat="1" applyFont="1" applyBorder="1" applyAlignment="1">
      <alignment horizontal="center" vertical="top" wrapText="1"/>
    </xf>
    <xf numFmtId="166" fontId="41" fillId="0" borderId="58" xfId="3" applyNumberFormat="1" applyFont="1" applyBorder="1" applyAlignment="1">
      <alignment horizontal="center" vertical="top" wrapText="1"/>
    </xf>
    <xf numFmtId="166" fontId="41" fillId="0" borderId="37" xfId="3" applyNumberFormat="1" applyFont="1" applyBorder="1" applyAlignment="1">
      <alignment horizontal="center" vertical="top" wrapText="1"/>
    </xf>
    <xf numFmtId="166" fontId="13" fillId="0" borderId="37" xfId="3" applyNumberFormat="1" applyFont="1" applyBorder="1" applyAlignment="1">
      <alignment horizontal="center" vertical="top" wrapText="1"/>
    </xf>
    <xf numFmtId="166" fontId="42" fillId="0" borderId="37" xfId="3" applyNumberFormat="1" applyFont="1" applyBorder="1" applyAlignment="1">
      <alignment horizontal="center" vertical="top" wrapText="1"/>
    </xf>
    <xf numFmtId="166" fontId="25" fillId="0" borderId="37" xfId="3" applyNumberFormat="1" applyFont="1" applyBorder="1" applyAlignment="1">
      <alignment horizontal="center" vertical="top" wrapText="1"/>
    </xf>
    <xf numFmtId="166" fontId="25" fillId="0" borderId="32" xfId="3" applyNumberFormat="1" applyFont="1" applyBorder="1" applyAlignment="1">
      <alignment horizontal="center" vertical="top" wrapText="1"/>
    </xf>
    <xf numFmtId="166" fontId="25" fillId="0" borderId="57" xfId="3" applyNumberFormat="1" applyFont="1" applyBorder="1" applyAlignment="1">
      <alignment horizontal="center" vertical="top" wrapText="1"/>
    </xf>
    <xf numFmtId="168" fontId="17" fillId="0" borderId="0" xfId="8" applyNumberFormat="1" applyFont="1" applyFill="1" applyProtection="1"/>
    <xf numFmtId="169" fontId="7" fillId="0" borderId="3" xfId="8" applyNumberFormat="1" applyFont="1" applyFill="1" applyBorder="1" applyAlignment="1" applyProtection="1">
      <alignment horizontal="right" vertical="center" wrapText="1" indent="1"/>
    </xf>
    <xf numFmtId="169" fontId="12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169" fontId="12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3" xfId="8" applyNumberFormat="1" applyFont="1" applyFill="1" applyBorder="1" applyAlignment="1" applyProtection="1">
      <alignment horizontal="right" vertical="center" wrapText="1" indent="1"/>
    </xf>
    <xf numFmtId="169" fontId="12" fillId="0" borderId="9" xfId="8" applyNumberFormat="1" applyFont="1" applyFill="1" applyBorder="1" applyAlignment="1" applyProtection="1">
      <alignment horizontal="right" vertical="center" wrapText="1" indent="1"/>
    </xf>
    <xf numFmtId="169" fontId="10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23" xfId="8" applyNumberFormat="1" applyFont="1" applyFill="1" applyBorder="1" applyAlignment="1" applyProtection="1">
      <alignment horizontal="right" vertical="center" wrapText="1" indent="1"/>
    </xf>
    <xf numFmtId="169" fontId="12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169" fontId="12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9" fontId="12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169" fontId="14" fillId="0" borderId="3" xfId="5" applyNumberFormat="1" applyFont="1" applyBorder="1" applyAlignment="1" applyProtection="1">
      <alignment horizontal="right" vertical="center" wrapText="1" indent="1"/>
    </xf>
    <xf numFmtId="169" fontId="15" fillId="0" borderId="3" xfId="5" quotePrefix="1" applyNumberFormat="1" applyFont="1" applyBorder="1" applyAlignment="1" applyProtection="1">
      <alignment horizontal="right" vertical="center" wrapText="1" indent="1"/>
    </xf>
    <xf numFmtId="165" fontId="12" fillId="0" borderId="17" xfId="0" applyNumberFormat="1" applyFont="1" applyBorder="1" applyAlignment="1" applyProtection="1">
      <alignment horizontal="right" vertical="center" wrapText="1" indent="1"/>
      <protection locked="0"/>
    </xf>
    <xf numFmtId="0" fontId="44" fillId="0" borderId="0" xfId="13"/>
    <xf numFmtId="0" fontId="48" fillId="0" borderId="0" xfId="15" applyFont="1" applyFill="1"/>
    <xf numFmtId="0" fontId="4" fillId="0" borderId="0" xfId="15" applyFont="1" applyFill="1" applyAlignment="1">
      <alignment horizontal="centerContinuous" vertical="center"/>
    </xf>
    <xf numFmtId="0" fontId="2" fillId="0" borderId="0" xfId="15" applyFont="1" applyFill="1" applyAlignment="1">
      <alignment horizontal="centerContinuous" vertical="center"/>
    </xf>
    <xf numFmtId="0" fontId="5" fillId="0" borderId="0" xfId="15" applyFont="1" applyFill="1" applyAlignment="1">
      <alignment horizontal="right"/>
    </xf>
    <xf numFmtId="0" fontId="3" fillId="0" borderId="64" xfId="15" applyFont="1" applyFill="1" applyBorder="1" applyAlignment="1">
      <alignment horizontal="center" vertical="center" wrapText="1"/>
    </xf>
    <xf numFmtId="0" fontId="3" fillId="0" borderId="60" xfId="15" applyFont="1" applyFill="1" applyBorder="1" applyAlignment="1">
      <alignment horizontal="center" vertical="center" wrapText="1"/>
    </xf>
    <xf numFmtId="0" fontId="7" fillId="0" borderId="65" xfId="15" applyFont="1" applyFill="1" applyBorder="1" applyAlignment="1">
      <alignment horizontal="center" vertical="center" wrapText="1"/>
    </xf>
    <xf numFmtId="0" fontId="31" fillId="0" borderId="0" xfId="15" applyFill="1"/>
    <xf numFmtId="37" fontId="7" fillId="0" borderId="1" xfId="15" applyNumberFormat="1" applyFont="1" applyFill="1" applyBorder="1" applyAlignment="1">
      <alignment horizontal="left" vertical="center" indent="1"/>
    </xf>
    <xf numFmtId="0" fontId="7" fillId="0" borderId="2" xfId="15" applyFont="1" applyFill="1" applyBorder="1" applyAlignment="1">
      <alignment horizontal="left" vertical="center" indent="1"/>
    </xf>
    <xf numFmtId="170" fontId="7" fillId="0" borderId="15" xfId="15" applyNumberFormat="1" applyFont="1" applyFill="1" applyBorder="1" applyAlignment="1">
      <alignment horizontal="right" vertical="center"/>
    </xf>
    <xf numFmtId="170" fontId="7" fillId="0" borderId="32" xfId="15" applyNumberFormat="1" applyFont="1" applyFill="1" applyBorder="1" applyAlignment="1">
      <alignment horizontal="right" vertical="center"/>
    </xf>
    <xf numFmtId="170" fontId="7" fillId="0" borderId="13" xfId="15" applyNumberFormat="1" applyFont="1" applyFill="1" applyBorder="1" applyAlignment="1">
      <alignment horizontal="right" vertical="center"/>
    </xf>
    <xf numFmtId="0" fontId="49" fillId="0" borderId="0" xfId="15" applyFont="1" applyFill="1" applyAlignment="1">
      <alignment vertical="center"/>
    </xf>
    <xf numFmtId="37" fontId="12" fillId="0" borderId="28" xfId="15" applyNumberFormat="1" applyFont="1" applyFill="1" applyBorder="1" applyAlignment="1">
      <alignment horizontal="left" indent="1"/>
    </xf>
    <xf numFmtId="0" fontId="12" fillId="0" borderId="29" xfId="15" applyFont="1" applyFill="1" applyBorder="1" applyAlignment="1">
      <alignment horizontal="left" indent="3"/>
    </xf>
    <xf numFmtId="170" fontId="12" fillId="0" borderId="66" xfId="16" quotePrefix="1" applyNumberFormat="1" applyFont="1" applyFill="1" applyBorder="1" applyAlignment="1" applyProtection="1">
      <alignment horizontal="right"/>
      <protection locked="0"/>
    </xf>
    <xf numFmtId="170" fontId="12" fillId="0" borderId="60" xfId="16" applyNumberFormat="1" applyFont="1" applyFill="1" applyBorder="1" applyAlignment="1" applyProtection="1">
      <alignment vertical="center"/>
      <protection locked="0"/>
    </xf>
    <xf numFmtId="170" fontId="12" fillId="0" borderId="65" xfId="15" applyNumberFormat="1" applyFont="1" applyFill="1" applyBorder="1"/>
    <xf numFmtId="37" fontId="12" fillId="0" borderId="4" xfId="15" applyNumberFormat="1" applyFont="1" applyFill="1" applyBorder="1" applyAlignment="1">
      <alignment horizontal="left" indent="1"/>
    </xf>
    <xf numFmtId="0" fontId="12" fillId="0" borderId="5" xfId="15" applyFont="1" applyFill="1" applyBorder="1" applyAlignment="1">
      <alignment horizontal="left" indent="3"/>
    </xf>
    <xf numFmtId="170" fontId="12" fillId="0" borderId="67" xfId="16" applyNumberFormat="1" applyFont="1" applyFill="1" applyBorder="1" applyProtection="1">
      <protection locked="0"/>
    </xf>
    <xf numFmtId="170" fontId="12" fillId="0" borderId="34" xfId="16" applyNumberFormat="1" applyFont="1" applyFill="1" applyBorder="1" applyAlignment="1" applyProtection="1">
      <alignment vertical="center"/>
      <protection locked="0"/>
    </xf>
    <xf numFmtId="170" fontId="12" fillId="0" borderId="17" xfId="15" applyNumberFormat="1" applyFont="1" applyFill="1" applyBorder="1"/>
    <xf numFmtId="170" fontId="12" fillId="0" borderId="67" xfId="15" applyNumberFormat="1" applyFont="1" applyFill="1" applyBorder="1" applyProtection="1">
      <protection locked="0"/>
    </xf>
    <xf numFmtId="170" fontId="12" fillId="0" borderId="34" xfId="15" applyNumberFormat="1" applyFont="1" applyFill="1" applyBorder="1" applyAlignment="1" applyProtection="1">
      <alignment vertical="center"/>
      <protection locked="0"/>
    </xf>
    <xf numFmtId="37" fontId="12" fillId="0" borderId="24" xfId="15" applyNumberFormat="1" applyFont="1" applyFill="1" applyBorder="1" applyAlignment="1">
      <alignment horizontal="left" indent="1"/>
    </xf>
    <xf numFmtId="0" fontId="12" fillId="0" borderId="25" xfId="15" applyFont="1" applyFill="1" applyBorder="1" applyAlignment="1">
      <alignment horizontal="left" indent="3"/>
    </xf>
    <xf numFmtId="170" fontId="12" fillId="0" borderId="68" xfId="15" applyNumberFormat="1" applyFont="1" applyFill="1" applyBorder="1" applyProtection="1">
      <protection locked="0"/>
    </xf>
    <xf numFmtId="170" fontId="12" fillId="0" borderId="69" xfId="15" applyNumberFormat="1" applyFont="1" applyFill="1" applyBorder="1" applyAlignment="1" applyProtection="1">
      <alignment vertical="center"/>
      <protection locked="0"/>
    </xf>
    <xf numFmtId="170" fontId="12" fillId="0" borderId="70" xfId="15" applyNumberFormat="1" applyFont="1" applyFill="1" applyBorder="1"/>
    <xf numFmtId="37" fontId="12" fillId="0" borderId="1" xfId="15" applyNumberFormat="1" applyFont="1" applyFill="1" applyBorder="1" applyAlignment="1">
      <alignment horizontal="left" indent="1"/>
    </xf>
    <xf numFmtId="0" fontId="7" fillId="0" borderId="16" xfId="15" applyFont="1" applyFill="1" applyBorder="1" applyAlignment="1">
      <alignment horizontal="left" vertical="center" indent="1"/>
    </xf>
    <xf numFmtId="170" fontId="8" fillId="0" borderId="32" xfId="15" applyNumberFormat="1" applyFont="1" applyFill="1" applyBorder="1" applyProtection="1">
      <protection locked="0"/>
    </xf>
    <xf numFmtId="37" fontId="12" fillId="0" borderId="8" xfId="15" applyNumberFormat="1" applyFont="1" applyFill="1" applyBorder="1" applyAlignment="1">
      <alignment horizontal="left" indent="1"/>
    </xf>
    <xf numFmtId="0" fontId="12" fillId="0" borderId="71" xfId="15" applyFont="1" applyFill="1" applyBorder="1" applyAlignment="1">
      <alignment horizontal="left" indent="3"/>
    </xf>
    <xf numFmtId="170" fontId="12" fillId="0" borderId="33" xfId="15" applyNumberFormat="1" applyFont="1" applyFill="1" applyBorder="1" applyProtection="1">
      <protection locked="0"/>
    </xf>
    <xf numFmtId="170" fontId="12" fillId="0" borderId="72" xfId="15" applyNumberFormat="1" applyFont="1" applyFill="1" applyBorder="1" applyAlignment="1" applyProtection="1">
      <alignment vertical="center"/>
      <protection locked="0"/>
    </xf>
    <xf numFmtId="170" fontId="12" fillId="0" borderId="33" xfId="15" applyNumberFormat="1" applyFont="1" applyFill="1" applyBorder="1"/>
    <xf numFmtId="0" fontId="12" fillId="0" borderId="59" xfId="15" applyFont="1" applyFill="1" applyBorder="1" applyAlignment="1">
      <alignment horizontal="left" indent="3"/>
    </xf>
    <xf numFmtId="170" fontId="12" fillId="0" borderId="69" xfId="15" applyNumberFormat="1" applyFont="1" applyFill="1" applyBorder="1" applyProtection="1">
      <protection locked="0"/>
    </xf>
    <xf numFmtId="170" fontId="12" fillId="0" borderId="73" xfId="15" applyNumberFormat="1" applyFont="1" applyFill="1" applyBorder="1" applyAlignment="1" applyProtection="1">
      <alignment vertical="center"/>
      <protection locked="0"/>
    </xf>
    <xf numFmtId="170" fontId="12" fillId="0" borderId="69" xfId="15" applyNumberFormat="1" applyFont="1" applyFill="1" applyBorder="1"/>
    <xf numFmtId="170" fontId="8" fillId="0" borderId="43" xfId="15" applyNumberFormat="1" applyFont="1" applyFill="1" applyBorder="1" applyAlignment="1" applyProtection="1">
      <alignment vertical="center"/>
      <protection locked="0"/>
    </xf>
    <xf numFmtId="170" fontId="8" fillId="0" borderId="32" xfId="15" applyNumberFormat="1" applyFont="1" applyFill="1" applyBorder="1"/>
    <xf numFmtId="170" fontId="7" fillId="0" borderId="15" xfId="15" applyNumberFormat="1" applyFont="1" applyFill="1" applyBorder="1" applyAlignment="1">
      <alignment vertical="center"/>
    </xf>
    <xf numFmtId="170" fontId="7" fillId="0" borderId="32" xfId="15" applyNumberFormat="1" applyFont="1" applyFill="1" applyBorder="1" applyAlignment="1">
      <alignment vertical="center"/>
    </xf>
    <xf numFmtId="170" fontId="7" fillId="0" borderId="13" xfId="15" applyNumberFormat="1" applyFont="1" applyFill="1" applyBorder="1" applyAlignment="1">
      <alignment vertical="center"/>
    </xf>
    <xf numFmtId="0" fontId="50" fillId="0" borderId="0" xfId="15" applyFont="1" applyFill="1" applyAlignment="1">
      <alignment vertical="center"/>
    </xf>
    <xf numFmtId="170" fontId="12" fillId="0" borderId="66" xfId="15" applyNumberFormat="1" applyFont="1" applyFill="1" applyBorder="1" applyProtection="1">
      <protection locked="0"/>
    </xf>
    <xf numFmtId="170" fontId="12" fillId="0" borderId="60" xfId="15" applyNumberFormat="1" applyFont="1" applyFill="1" applyBorder="1" applyAlignment="1" applyProtection="1">
      <alignment vertical="center"/>
      <protection locked="0"/>
    </xf>
    <xf numFmtId="170" fontId="12" fillId="0" borderId="74" xfId="15" applyNumberFormat="1" applyFont="1" applyFill="1" applyBorder="1"/>
    <xf numFmtId="37" fontId="12" fillId="0" borderId="1" xfId="15" applyNumberFormat="1" applyFont="1" applyFill="1" applyBorder="1" applyAlignment="1">
      <alignment horizontal="left" wrapText="1" indent="1"/>
    </xf>
    <xf numFmtId="170" fontId="8" fillId="0" borderId="15" xfId="15" applyNumberFormat="1" applyFont="1" applyFill="1" applyBorder="1" applyProtection="1">
      <protection locked="0"/>
    </xf>
    <xf numFmtId="170" fontId="8" fillId="0" borderId="32" xfId="15" applyNumberFormat="1" applyFont="1" applyFill="1" applyBorder="1" applyAlignment="1" applyProtection="1">
      <alignment vertical="center"/>
      <protection locked="0"/>
    </xf>
    <xf numFmtId="170" fontId="8" fillId="0" borderId="13" xfId="15" applyNumberFormat="1" applyFont="1" applyFill="1" applyBorder="1"/>
    <xf numFmtId="0" fontId="3" fillId="0" borderId="2" xfId="15" applyFont="1" applyFill="1" applyBorder="1" applyAlignment="1">
      <alignment horizontal="left" vertical="center" indent="1"/>
    </xf>
    <xf numFmtId="0" fontId="51" fillId="0" borderId="0" xfId="15" applyFont="1" applyFill="1" applyAlignment="1">
      <alignment vertical="center"/>
    </xf>
    <xf numFmtId="0" fontId="7" fillId="0" borderId="1" xfId="15" applyFont="1" applyFill="1" applyBorder="1" applyAlignment="1">
      <alignment horizontal="left" vertical="center" indent="1"/>
    </xf>
    <xf numFmtId="0" fontId="7" fillId="0" borderId="16" xfId="15" quotePrefix="1" applyFont="1" applyFill="1" applyBorder="1" applyAlignment="1">
      <alignment horizontal="left" vertical="center" indent="1"/>
    </xf>
    <xf numFmtId="0" fontId="12" fillId="0" borderId="4" xfId="15" applyFont="1" applyFill="1" applyBorder="1" applyAlignment="1">
      <alignment horizontal="left" indent="1"/>
    </xf>
    <xf numFmtId="0" fontId="12" fillId="0" borderId="36" xfId="15" applyFont="1" applyFill="1" applyBorder="1" applyAlignment="1">
      <alignment horizontal="left" indent="3"/>
    </xf>
    <xf numFmtId="170" fontId="12" fillId="0" borderId="60" xfId="15" applyNumberFormat="1" applyFont="1" applyFill="1" applyBorder="1"/>
    <xf numFmtId="170" fontId="12" fillId="0" borderId="34" xfId="15" applyNumberFormat="1" applyFont="1" applyFill="1" applyBorder="1"/>
    <xf numFmtId="0" fontId="12" fillId="0" borderId="38" xfId="15" applyFont="1" applyFill="1" applyBorder="1" applyAlignment="1">
      <alignment horizontal="left" indent="3"/>
    </xf>
    <xf numFmtId="170" fontId="12" fillId="0" borderId="75" xfId="15" applyNumberFormat="1" applyFont="1" applyFill="1" applyBorder="1" applyProtection="1">
      <protection locked="0"/>
    </xf>
    <xf numFmtId="170" fontId="12" fillId="0" borderId="45" xfId="15" applyNumberFormat="1" applyFont="1" applyFill="1" applyBorder="1" applyAlignment="1" applyProtection="1">
      <alignment vertical="center"/>
      <protection locked="0"/>
    </xf>
    <xf numFmtId="170" fontId="12" fillId="0" borderId="45" xfId="15" applyNumberFormat="1" applyFont="1" applyFill="1" applyBorder="1"/>
    <xf numFmtId="0" fontId="12" fillId="0" borderId="24" xfId="15" applyFont="1" applyFill="1" applyBorder="1" applyAlignment="1">
      <alignment horizontal="left" indent="1"/>
    </xf>
    <xf numFmtId="0" fontId="8" fillId="0" borderId="1" xfId="15" applyFont="1" applyFill="1" applyBorder="1" applyAlignment="1">
      <alignment horizontal="left" indent="1"/>
    </xf>
    <xf numFmtId="0" fontId="7" fillId="0" borderId="3" xfId="5" applyFont="1" applyBorder="1" applyAlignment="1">
      <alignment horizontal="left" vertical="center" indent="1"/>
    </xf>
    <xf numFmtId="0" fontId="8" fillId="0" borderId="8" xfId="15" applyFont="1" applyFill="1" applyBorder="1" applyAlignment="1">
      <alignment horizontal="left" indent="1"/>
    </xf>
    <xf numFmtId="0" fontId="7" fillId="0" borderId="42" xfId="5" applyFont="1" applyBorder="1" applyAlignment="1">
      <alignment horizontal="left" vertical="center" indent="1"/>
    </xf>
    <xf numFmtId="170" fontId="8" fillId="0" borderId="76" xfId="15" applyNumberFormat="1" applyFont="1" applyFill="1" applyBorder="1" applyProtection="1">
      <protection locked="0"/>
    </xf>
    <xf numFmtId="170" fontId="8" fillId="0" borderId="33" xfId="15" applyNumberFormat="1" applyFont="1" applyFill="1" applyBorder="1" applyAlignment="1" applyProtection="1">
      <alignment vertical="center"/>
      <protection locked="0"/>
    </xf>
    <xf numFmtId="170" fontId="8" fillId="0" borderId="33" xfId="15" applyNumberFormat="1" applyFont="1" applyFill="1" applyBorder="1"/>
    <xf numFmtId="0" fontId="3" fillId="0" borderId="16" xfId="15" applyFont="1" applyFill="1" applyBorder="1" applyAlignment="1">
      <alignment horizontal="left" vertical="center" indent="1"/>
    </xf>
    <xf numFmtId="0" fontId="52" fillId="0" borderId="0" xfId="15" applyFont="1" applyFill="1" applyAlignment="1">
      <alignment vertical="center"/>
    </xf>
    <xf numFmtId="0" fontId="17" fillId="0" borderId="0" xfId="15" applyFont="1" applyFill="1" applyAlignment="1">
      <alignment horizontal="right"/>
    </xf>
    <xf numFmtId="0" fontId="17" fillId="0" borderId="0" xfId="15" applyFont="1" applyFill="1"/>
    <xf numFmtId="165" fontId="31" fillId="0" borderId="0" xfId="15" applyNumberFormat="1" applyFill="1" applyAlignment="1">
      <alignment vertical="center"/>
    </xf>
    <xf numFmtId="0" fontId="53" fillId="0" borderId="28" xfId="5" applyFont="1" applyFill="1" applyBorder="1" applyAlignment="1">
      <alignment horizontal="center" vertical="top" wrapText="1"/>
    </xf>
    <xf numFmtId="0" fontId="53" fillId="0" borderId="29" xfId="5" applyFont="1" applyFill="1" applyBorder="1" applyAlignment="1">
      <alignment horizontal="center" vertical="top" wrapText="1"/>
    </xf>
    <xf numFmtId="0" fontId="53" fillId="0" borderId="30" xfId="5" applyFont="1" applyFill="1" applyBorder="1" applyAlignment="1">
      <alignment horizontal="center" vertical="top" wrapText="1"/>
    </xf>
    <xf numFmtId="0" fontId="24" fillId="0" borderId="4" xfId="5" applyFont="1" applyBorder="1" applyAlignment="1">
      <alignment horizontal="center" vertical="top" wrapText="1"/>
    </xf>
    <xf numFmtId="0" fontId="24" fillId="0" borderId="5" xfId="5" applyFont="1" applyBorder="1" applyAlignment="1">
      <alignment horizontal="left" vertical="top" wrapText="1"/>
    </xf>
    <xf numFmtId="3" fontId="24" fillId="0" borderId="5" xfId="5" applyNumberFormat="1" applyFont="1" applyBorder="1" applyAlignment="1">
      <alignment horizontal="right" vertical="top" wrapText="1"/>
    </xf>
    <xf numFmtId="3" fontId="24" fillId="0" borderId="6" xfId="5" applyNumberFormat="1" applyFont="1" applyBorder="1" applyAlignment="1">
      <alignment horizontal="right" vertical="top" wrapText="1"/>
    </xf>
    <xf numFmtId="0" fontId="24" fillId="0" borderId="24" xfId="5" applyFont="1" applyBorder="1" applyAlignment="1">
      <alignment horizontal="center" vertical="top" wrapText="1"/>
    </xf>
    <xf numFmtId="0" fontId="24" fillId="0" borderId="25" xfId="5" applyFont="1" applyBorder="1" applyAlignment="1">
      <alignment horizontal="left" vertical="top" wrapText="1"/>
    </xf>
    <xf numFmtId="3" fontId="24" fillId="0" borderId="25" xfId="5" applyNumberFormat="1" applyFont="1" applyBorder="1" applyAlignment="1">
      <alignment horizontal="right" vertical="top" wrapText="1"/>
    </xf>
    <xf numFmtId="3" fontId="24" fillId="0" borderId="26" xfId="5" applyNumberFormat="1" applyFont="1" applyBorder="1" applyAlignment="1">
      <alignment horizontal="right" vertical="top" wrapText="1"/>
    </xf>
    <xf numFmtId="0" fontId="46" fillId="0" borderId="1" xfId="5" applyFont="1" applyBorder="1" applyAlignment="1">
      <alignment horizontal="center" vertical="top" wrapText="1"/>
    </xf>
    <xf numFmtId="0" fontId="46" fillId="0" borderId="2" xfId="5" applyFont="1" applyBorder="1" applyAlignment="1">
      <alignment horizontal="left" vertical="top" wrapText="1"/>
    </xf>
    <xf numFmtId="3" fontId="46" fillId="0" borderId="2" xfId="5" applyNumberFormat="1" applyFont="1" applyBorder="1" applyAlignment="1">
      <alignment horizontal="right" vertical="top" wrapText="1"/>
    </xf>
    <xf numFmtId="3" fontId="46" fillId="0" borderId="3" xfId="5" applyNumberFormat="1" applyFont="1" applyBorder="1" applyAlignment="1">
      <alignment horizontal="right" vertical="top" wrapText="1"/>
    </xf>
    <xf numFmtId="0" fontId="24" fillId="0" borderId="8" xfId="5" applyFont="1" applyBorder="1" applyAlignment="1">
      <alignment horizontal="center" vertical="top" wrapText="1"/>
    </xf>
    <xf numFmtId="0" fontId="24" fillId="0" borderId="7" xfId="5" applyFont="1" applyBorder="1" applyAlignment="1">
      <alignment horizontal="left" vertical="top" wrapText="1"/>
    </xf>
    <xf numFmtId="3" fontId="24" fillId="0" borderId="7" xfId="5" applyNumberFormat="1" applyFont="1" applyBorder="1" applyAlignment="1">
      <alignment horizontal="right" vertical="top" wrapText="1"/>
    </xf>
    <xf numFmtId="3" fontId="24" fillId="0" borderId="9" xfId="5" applyNumberFormat="1" applyFont="1" applyBorder="1" applyAlignment="1">
      <alignment horizontal="right" vertical="top" wrapText="1"/>
    </xf>
    <xf numFmtId="0" fontId="1" fillId="0" borderId="0" xfId="5" applyFill="1"/>
    <xf numFmtId="0" fontId="54" fillId="0" borderId="0" xfId="5" applyFont="1" applyFill="1" applyAlignment="1">
      <alignment horizontal="right"/>
    </xf>
    <xf numFmtId="0" fontId="25" fillId="0" borderId="0" xfId="5" applyFont="1" applyFill="1" applyAlignment="1">
      <alignment horizontal="center"/>
    </xf>
    <xf numFmtId="0" fontId="55" fillId="0" borderId="0" xfId="5" applyFont="1" applyFill="1" applyAlignment="1">
      <alignment horizontal="right"/>
    </xf>
    <xf numFmtId="0" fontId="6" fillId="0" borderId="1" xfId="17" applyFont="1" applyFill="1" applyBorder="1" applyAlignment="1">
      <alignment horizontal="center" vertical="center" wrapText="1"/>
    </xf>
    <xf numFmtId="0" fontId="25" fillId="0" borderId="2" xfId="17" applyFont="1" applyFill="1" applyBorder="1" applyAlignment="1">
      <alignment horizontal="center" vertical="center"/>
    </xf>
    <xf numFmtId="0" fontId="25" fillId="0" borderId="3" xfId="17" applyFont="1" applyFill="1" applyBorder="1" applyAlignment="1">
      <alignment horizontal="center" vertical="center" wrapText="1"/>
    </xf>
    <xf numFmtId="0" fontId="43" fillId="0" borderId="0" xfId="17" applyFill="1" applyAlignment="1">
      <alignment horizontal="center"/>
    </xf>
    <xf numFmtId="0" fontId="43" fillId="0" borderId="8" xfId="17" applyFill="1" applyBorder="1" applyAlignment="1">
      <alignment horizontal="center" vertical="center"/>
    </xf>
    <xf numFmtId="0" fontId="43" fillId="0" borderId="7" xfId="17" applyFill="1" applyBorder="1" applyAlignment="1" applyProtection="1">
      <alignment horizontal="left" vertical="center" wrapText="1" indent="1"/>
      <protection locked="0"/>
    </xf>
    <xf numFmtId="171" fontId="20" fillId="0" borderId="9" xfId="17" applyNumberFormat="1" applyFont="1" applyFill="1" applyBorder="1" applyAlignment="1" applyProtection="1">
      <alignment horizontal="right" vertical="center"/>
    </xf>
    <xf numFmtId="0" fontId="43" fillId="0" borderId="0" xfId="17" applyFill="1"/>
    <xf numFmtId="0" fontId="43" fillId="0" borderId="4" xfId="17" applyFill="1" applyBorder="1" applyAlignment="1">
      <alignment horizontal="center" vertical="center"/>
    </xf>
    <xf numFmtId="0" fontId="57" fillId="0" borderId="5" xfId="17" applyFont="1" applyFill="1" applyBorder="1" applyAlignment="1">
      <alignment horizontal="left" vertical="center" indent="5"/>
    </xf>
    <xf numFmtId="171" fontId="58" fillId="0" borderId="6" xfId="17" applyNumberFormat="1" applyFont="1" applyFill="1" applyBorder="1" applyAlignment="1" applyProtection="1">
      <alignment horizontal="right" vertical="center"/>
      <protection locked="0"/>
    </xf>
    <xf numFmtId="0" fontId="1" fillId="0" borderId="5" xfId="17" applyFont="1" applyFill="1" applyBorder="1" applyAlignment="1">
      <alignment horizontal="left" vertical="center" indent="1"/>
    </xf>
    <xf numFmtId="0" fontId="43" fillId="0" borderId="24" xfId="17" applyFill="1" applyBorder="1" applyAlignment="1">
      <alignment horizontal="center" vertical="center"/>
    </xf>
    <xf numFmtId="0" fontId="1" fillId="0" borderId="25" xfId="17" applyFont="1" applyFill="1" applyBorder="1" applyAlignment="1">
      <alignment horizontal="left" vertical="center" indent="1"/>
    </xf>
    <xf numFmtId="171" fontId="58" fillId="0" borderId="26" xfId="17" applyNumberFormat="1" applyFont="1" applyFill="1" applyBorder="1" applyAlignment="1" applyProtection="1">
      <alignment horizontal="right" vertical="center"/>
      <protection locked="0"/>
    </xf>
    <xf numFmtId="0" fontId="43" fillId="0" borderId="62" xfId="17" applyFill="1" applyBorder="1" applyAlignment="1">
      <alignment horizontal="center" vertical="center"/>
    </xf>
    <xf numFmtId="0" fontId="43" fillId="0" borderId="48" xfId="17" applyFill="1" applyBorder="1" applyAlignment="1">
      <alignment horizontal="left" vertical="center" indent="1"/>
    </xf>
    <xf numFmtId="171" fontId="58" fillId="0" borderId="12" xfId="17" applyNumberFormat="1" applyFont="1" applyFill="1" applyBorder="1" applyAlignment="1" applyProtection="1">
      <alignment horizontal="right" vertical="center"/>
      <protection locked="0"/>
    </xf>
    <xf numFmtId="0" fontId="43" fillId="0" borderId="28" xfId="17" applyFill="1" applyBorder="1" applyAlignment="1">
      <alignment horizontal="center" vertical="center"/>
    </xf>
    <xf numFmtId="0" fontId="43" fillId="0" borderId="29" xfId="17" applyFill="1" applyBorder="1" applyAlignment="1" applyProtection="1">
      <alignment horizontal="left" vertical="center" wrapText="1" indent="1"/>
      <protection locked="0"/>
    </xf>
    <xf numFmtId="171" fontId="20" fillId="0" borderId="30" xfId="17" applyNumberFormat="1" applyFont="1" applyFill="1" applyBorder="1" applyAlignment="1" applyProtection="1">
      <alignment horizontal="right" vertical="center"/>
    </xf>
    <xf numFmtId="0" fontId="57" fillId="0" borderId="48" xfId="17" applyFont="1" applyFill="1" applyBorder="1" applyAlignment="1">
      <alignment horizontal="left" vertical="center" indent="5"/>
    </xf>
    <xf numFmtId="0" fontId="34" fillId="0" borderId="0" xfId="18" applyFill="1" applyProtection="1"/>
    <xf numFmtId="0" fontId="59" fillId="0" borderId="0" xfId="18" applyFont="1" applyFill="1" applyProtection="1"/>
    <xf numFmtId="0" fontId="60" fillId="0" borderId="20" xfId="18" applyFont="1" applyFill="1" applyBorder="1" applyAlignment="1" applyProtection="1"/>
    <xf numFmtId="0" fontId="60" fillId="0" borderId="20" xfId="18" applyFont="1" applyFill="1" applyBorder="1" applyAlignment="1" applyProtection="1">
      <alignment horizontal="right"/>
    </xf>
    <xf numFmtId="0" fontId="63" fillId="0" borderId="62" xfId="18" applyFont="1" applyFill="1" applyBorder="1" applyAlignment="1" applyProtection="1">
      <alignment horizontal="center" vertical="center" wrapText="1"/>
    </xf>
    <xf numFmtId="0" fontId="63" fillId="0" borderId="48" xfId="18" applyFont="1" applyFill="1" applyBorder="1" applyAlignment="1" applyProtection="1">
      <alignment horizontal="center" vertical="center" wrapText="1"/>
    </xf>
    <xf numFmtId="0" fontId="34" fillId="0" borderId="0" xfId="18" applyFill="1" applyAlignment="1" applyProtection="1">
      <alignment horizontal="center" vertical="center"/>
    </xf>
    <xf numFmtId="0" fontId="14" fillId="0" borderId="28" xfId="18" applyFont="1" applyFill="1" applyBorder="1" applyAlignment="1" applyProtection="1">
      <alignment vertical="center" wrapText="1"/>
    </xf>
    <xf numFmtId="172" fontId="12" fillId="0" borderId="29" xfId="19" applyNumberFormat="1" applyFont="1" applyFill="1" applyBorder="1" applyAlignment="1" applyProtection="1">
      <alignment horizontal="center" vertical="center"/>
    </xf>
    <xf numFmtId="173" fontId="64" fillId="0" borderId="29" xfId="18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18" applyFill="1" applyAlignment="1" applyProtection="1">
      <alignment vertical="center"/>
    </xf>
    <xf numFmtId="0" fontId="14" fillId="0" borderId="4" xfId="18" applyFont="1" applyFill="1" applyBorder="1" applyAlignment="1" applyProtection="1">
      <alignment vertical="center" wrapText="1"/>
    </xf>
    <xf numFmtId="172" fontId="12" fillId="0" borderId="5" xfId="19" applyNumberFormat="1" applyFont="1" applyFill="1" applyBorder="1" applyAlignment="1" applyProtection="1">
      <alignment horizontal="center" vertical="center"/>
    </xf>
    <xf numFmtId="173" fontId="64" fillId="0" borderId="5" xfId="18" applyNumberFormat="1" applyFont="1" applyFill="1" applyBorder="1" applyAlignment="1" applyProtection="1">
      <alignment horizontal="right" vertical="center" wrapText="1"/>
    </xf>
    <xf numFmtId="0" fontId="65" fillId="0" borderId="4" xfId="18" applyFont="1" applyFill="1" applyBorder="1" applyAlignment="1" applyProtection="1">
      <alignment horizontal="left" vertical="center" wrapText="1" indent="1"/>
    </xf>
    <xf numFmtId="173" fontId="66" fillId="0" borderId="5" xfId="18" applyNumberFormat="1" applyFont="1" applyFill="1" applyBorder="1" applyAlignment="1" applyProtection="1">
      <alignment horizontal="right" vertical="center" wrapText="1"/>
      <protection locked="0"/>
    </xf>
    <xf numFmtId="173" fontId="67" fillId="0" borderId="5" xfId="18" applyNumberFormat="1" applyFont="1" applyFill="1" applyBorder="1" applyAlignment="1" applyProtection="1">
      <alignment horizontal="right" vertical="center" wrapText="1"/>
      <protection locked="0"/>
    </xf>
    <xf numFmtId="173" fontId="67" fillId="0" borderId="5" xfId="18" applyNumberFormat="1" applyFont="1" applyFill="1" applyBorder="1" applyAlignment="1" applyProtection="1">
      <alignment horizontal="right" vertical="center" wrapText="1"/>
    </xf>
    <xf numFmtId="0" fontId="14" fillId="0" borderId="62" xfId="18" applyFont="1" applyFill="1" applyBorder="1" applyAlignment="1" applyProtection="1">
      <alignment vertical="center" wrapText="1"/>
    </xf>
    <xf numFmtId="172" fontId="12" fillId="0" borderId="48" xfId="19" applyNumberFormat="1" applyFont="1" applyFill="1" applyBorder="1" applyAlignment="1" applyProtection="1">
      <alignment horizontal="center" vertical="center"/>
    </xf>
    <xf numFmtId="173" fontId="64" fillId="0" borderId="48" xfId="18" applyNumberFormat="1" applyFont="1" applyFill="1" applyBorder="1" applyAlignment="1" applyProtection="1">
      <alignment horizontal="right" vertical="center" wrapText="1"/>
    </xf>
    <xf numFmtId="0" fontId="18" fillId="0" borderId="0" xfId="18" applyFont="1" applyFill="1" applyProtection="1"/>
    <xf numFmtId="3" fontId="34" fillId="0" borderId="0" xfId="18" applyNumberFormat="1" applyFont="1" applyFill="1" applyProtection="1"/>
    <xf numFmtId="0" fontId="34" fillId="0" borderId="0" xfId="18" applyFont="1" applyFill="1" applyProtection="1"/>
    <xf numFmtId="0" fontId="1" fillId="0" borderId="0" xfId="19" applyFill="1" applyAlignment="1" applyProtection="1">
      <alignment vertical="center"/>
    </xf>
    <xf numFmtId="0" fontId="1" fillId="0" borderId="0" xfId="19" applyFill="1" applyAlignment="1" applyProtection="1">
      <alignment vertical="center" wrapText="1"/>
    </xf>
    <xf numFmtId="0" fontId="16" fillId="0" borderId="20" xfId="19" applyFont="1" applyFill="1" applyBorder="1" applyAlignment="1" applyProtection="1">
      <alignment vertical="center"/>
    </xf>
    <xf numFmtId="0" fontId="16" fillId="0" borderId="20" xfId="19" applyFont="1" applyFill="1" applyBorder="1" applyAlignment="1" applyProtection="1">
      <alignment horizontal="right" vertical="center"/>
    </xf>
    <xf numFmtId="0" fontId="1" fillId="0" borderId="0" xfId="19" applyFill="1" applyAlignment="1" applyProtection="1">
      <alignment horizontal="center" vertical="center"/>
    </xf>
    <xf numFmtId="49" fontId="7" fillId="0" borderId="62" xfId="19" applyNumberFormat="1" applyFont="1" applyFill="1" applyBorder="1" applyAlignment="1" applyProtection="1">
      <alignment horizontal="center" vertical="center" wrapText="1"/>
    </xf>
    <xf numFmtId="49" fontId="7" fillId="0" borderId="48" xfId="19" applyNumberFormat="1" applyFont="1" applyFill="1" applyBorder="1" applyAlignment="1" applyProtection="1">
      <alignment horizontal="center" vertical="center"/>
    </xf>
    <xf numFmtId="49" fontId="7" fillId="0" borderId="12" xfId="19" applyNumberFormat="1" applyFont="1" applyFill="1" applyBorder="1" applyAlignment="1" applyProtection="1">
      <alignment horizontal="center" vertical="center"/>
    </xf>
    <xf numFmtId="49" fontId="17" fillId="0" borderId="0" xfId="19" applyNumberFormat="1" applyFont="1" applyFill="1" applyAlignment="1" applyProtection="1">
      <alignment horizontal="center" vertical="center"/>
    </xf>
    <xf numFmtId="172" fontId="12" fillId="0" borderId="7" xfId="19" applyNumberFormat="1" applyFont="1" applyFill="1" applyBorder="1" applyAlignment="1" applyProtection="1">
      <alignment horizontal="center" vertical="center"/>
    </xf>
    <xf numFmtId="174" fontId="12" fillId="0" borderId="9" xfId="19" applyNumberFormat="1" applyFont="1" applyFill="1" applyBorder="1" applyAlignment="1" applyProtection="1">
      <alignment vertical="center"/>
      <protection locked="0"/>
    </xf>
    <xf numFmtId="174" fontId="12" fillId="0" borderId="6" xfId="19" applyNumberFormat="1" applyFont="1" applyFill="1" applyBorder="1" applyAlignment="1" applyProtection="1">
      <alignment vertical="center"/>
      <protection locked="0"/>
    </xf>
    <xf numFmtId="174" fontId="7" fillId="0" borderId="6" xfId="19" applyNumberFormat="1" applyFont="1" applyFill="1" applyBorder="1" applyAlignment="1" applyProtection="1">
      <alignment vertical="center"/>
    </xf>
    <xf numFmtId="174" fontId="7" fillId="0" borderId="6" xfId="19" applyNumberFormat="1" applyFont="1" applyFill="1" applyBorder="1" applyAlignment="1" applyProtection="1">
      <alignment vertical="center"/>
      <protection locked="0"/>
    </xf>
    <xf numFmtId="0" fontId="17" fillId="0" borderId="0" xfId="19" applyFont="1" applyFill="1" applyAlignment="1" applyProtection="1">
      <alignment vertical="center"/>
    </xf>
    <xf numFmtId="0" fontId="7" fillId="0" borderId="62" xfId="19" applyFont="1" applyFill="1" applyBorder="1" applyAlignment="1" applyProtection="1">
      <alignment horizontal="left" vertical="center" wrapText="1"/>
    </xf>
    <xf numFmtId="174" fontId="7" fillId="0" borderId="12" xfId="19" applyNumberFormat="1" applyFont="1" applyFill="1" applyBorder="1" applyAlignment="1" applyProtection="1">
      <alignment vertical="center"/>
    </xf>
    <xf numFmtId="0" fontId="34" fillId="0" borderId="0" xfId="18" applyFont="1" applyFill="1" applyAlignment="1" applyProtection="1"/>
    <xf numFmtId="0" fontId="68" fillId="0" borderId="0" xfId="19" applyFont="1" applyFill="1" applyAlignment="1" applyProtection="1">
      <alignment horizontal="center" vertical="center"/>
    </xf>
    <xf numFmtId="0" fontId="34" fillId="0" borderId="0" xfId="18" applyFill="1"/>
    <xf numFmtId="0" fontId="15" fillId="0" borderId="21" xfId="18" applyFont="1" applyFill="1" applyBorder="1" applyAlignment="1">
      <alignment horizontal="center" vertical="center"/>
    </xf>
    <xf numFmtId="0" fontId="62" fillId="0" borderId="22" xfId="19" applyFont="1" applyFill="1" applyBorder="1" applyAlignment="1" applyProtection="1">
      <alignment horizontal="center" vertical="center" textRotation="90"/>
    </xf>
    <xf numFmtId="0" fontId="15" fillId="0" borderId="22" xfId="18" applyFont="1" applyFill="1" applyBorder="1" applyAlignment="1">
      <alignment horizontal="center" vertical="center" wrapText="1"/>
    </xf>
    <xf numFmtId="0" fontId="15" fillId="0" borderId="23" xfId="18" applyFont="1" applyFill="1" applyBorder="1" applyAlignment="1">
      <alignment horizontal="center" vertical="center" wrapText="1"/>
    </xf>
    <xf numFmtId="0" fontId="15" fillId="0" borderId="1" xfId="18" applyFont="1" applyFill="1" applyBorder="1" applyAlignment="1">
      <alignment horizontal="center" vertical="center"/>
    </xf>
    <xf numFmtId="0" fontId="15" fillId="0" borderId="2" xfId="18" applyFont="1" applyFill="1" applyBorder="1" applyAlignment="1">
      <alignment horizontal="center" vertical="center" wrapText="1"/>
    </xf>
    <xf numFmtId="0" fontId="15" fillId="0" borderId="3" xfId="18" applyFont="1" applyFill="1" applyBorder="1" applyAlignment="1">
      <alignment horizontal="center" vertical="center" wrapText="1"/>
    </xf>
    <xf numFmtId="0" fontId="18" fillId="0" borderId="4" xfId="18" applyFont="1" applyFill="1" applyBorder="1" applyProtection="1">
      <protection locked="0"/>
    </xf>
    <xf numFmtId="0" fontId="18" fillId="0" borderId="7" xfId="18" applyFont="1" applyFill="1" applyBorder="1" applyAlignment="1">
      <alignment horizontal="right" indent="1"/>
    </xf>
    <xf numFmtId="3" fontId="18" fillId="0" borderId="7" xfId="18" applyNumberFormat="1" applyFont="1" applyFill="1" applyBorder="1" applyProtection="1">
      <protection locked="0"/>
    </xf>
    <xf numFmtId="3" fontId="18" fillId="0" borderId="9" xfId="18" applyNumberFormat="1" applyFont="1" applyFill="1" applyBorder="1" applyProtection="1">
      <protection locked="0"/>
    </xf>
    <xf numFmtId="0" fontId="18" fillId="0" borderId="5" xfId="18" applyFont="1" applyFill="1" applyBorder="1" applyAlignment="1">
      <alignment horizontal="right" indent="1"/>
    </xf>
    <xf numFmtId="3" fontId="18" fillId="0" borderId="5" xfId="18" applyNumberFormat="1" applyFont="1" applyFill="1" applyBorder="1" applyProtection="1">
      <protection locked="0"/>
    </xf>
    <xf numFmtId="3" fontId="18" fillId="0" borderId="6" xfId="18" applyNumberFormat="1" applyFont="1" applyFill="1" applyBorder="1" applyProtection="1">
      <protection locked="0"/>
    </xf>
    <xf numFmtId="0" fontId="18" fillId="0" borderId="24" xfId="18" applyFont="1" applyFill="1" applyBorder="1" applyProtection="1">
      <protection locked="0"/>
    </xf>
    <xf numFmtId="0" fontId="18" fillId="0" borderId="25" xfId="18" applyFont="1" applyFill="1" applyBorder="1" applyAlignment="1">
      <alignment horizontal="right" indent="1"/>
    </xf>
    <xf numFmtId="3" fontId="18" fillId="0" borderId="25" xfId="18" applyNumberFormat="1" applyFont="1" applyFill="1" applyBorder="1" applyProtection="1">
      <protection locked="0"/>
    </xf>
    <xf numFmtId="3" fontId="18" fillId="0" borderId="26" xfId="18" applyNumberFormat="1" applyFont="1" applyFill="1" applyBorder="1" applyProtection="1">
      <protection locked="0"/>
    </xf>
    <xf numFmtId="0" fontId="14" fillId="0" borderId="1" xfId="18" applyFont="1" applyFill="1" applyBorder="1" applyProtection="1">
      <protection locked="0"/>
    </xf>
    <xf numFmtId="0" fontId="18" fillId="0" borderId="2" xfId="18" applyFont="1" applyFill="1" applyBorder="1" applyAlignment="1">
      <alignment horizontal="right" indent="1"/>
    </xf>
    <xf numFmtId="3" fontId="18" fillId="0" borderId="2" xfId="18" applyNumberFormat="1" applyFont="1" applyFill="1" applyBorder="1" applyProtection="1">
      <protection locked="0"/>
    </xf>
    <xf numFmtId="174" fontId="7" fillId="0" borderId="3" xfId="19" applyNumberFormat="1" applyFont="1" applyFill="1" applyBorder="1" applyAlignment="1" applyProtection="1">
      <alignment vertical="center"/>
    </xf>
    <xf numFmtId="0" fontId="18" fillId="0" borderId="8" xfId="18" applyFont="1" applyFill="1" applyBorder="1" applyProtection="1">
      <protection locked="0"/>
    </xf>
    <xf numFmtId="3" fontId="18" fillId="0" borderId="77" xfId="18" applyNumberFormat="1" applyFont="1" applyFill="1" applyBorder="1"/>
    <xf numFmtId="0" fontId="69" fillId="0" borderId="0" xfId="18" applyFont="1" applyFill="1"/>
    <xf numFmtId="0" fontId="70" fillId="0" borderId="0" xfId="18" applyFont="1" applyFill="1"/>
    <xf numFmtId="0" fontId="18" fillId="0" borderId="0" xfId="18" applyFont="1" applyFill="1"/>
    <xf numFmtId="0" fontId="34" fillId="0" borderId="0" xfId="18" applyFont="1" applyFill="1"/>
    <xf numFmtId="3" fontId="34" fillId="0" borderId="0" xfId="18" applyNumberFormat="1" applyFont="1" applyFill="1" applyAlignment="1">
      <alignment horizontal="center"/>
    </xf>
    <xf numFmtId="0" fontId="34" fillId="0" borderId="0" xfId="18" applyFont="1" applyFill="1" applyAlignment="1"/>
    <xf numFmtId="165" fontId="5" fillId="0" borderId="0" xfId="5" applyNumberFormat="1" applyFont="1" applyFill="1" applyAlignment="1" applyProtection="1">
      <alignment horizontal="right"/>
    </xf>
    <xf numFmtId="165" fontId="25" fillId="0" borderId="0" xfId="5" applyNumberFormat="1" applyFont="1" applyFill="1" applyAlignment="1" applyProtection="1">
      <alignment vertical="center"/>
    </xf>
    <xf numFmtId="165" fontId="3" fillId="0" borderId="46" xfId="5" applyNumberFormat="1" applyFont="1" applyFill="1" applyBorder="1" applyAlignment="1" applyProtection="1">
      <alignment horizontal="center" vertical="center"/>
    </xf>
    <xf numFmtId="165" fontId="3" fillId="0" borderId="12" xfId="5" applyNumberFormat="1" applyFont="1" applyFill="1" applyBorder="1" applyAlignment="1" applyProtection="1">
      <alignment horizontal="center" vertical="center" wrapText="1"/>
    </xf>
    <xf numFmtId="165" fontId="25" fillId="0" borderId="0" xfId="5" applyNumberFormat="1" applyFont="1" applyFill="1" applyAlignment="1" applyProtection="1">
      <alignment horizontal="center" vertical="center"/>
    </xf>
    <xf numFmtId="165" fontId="7" fillId="0" borderId="15" xfId="5" applyNumberFormat="1" applyFont="1" applyFill="1" applyBorder="1" applyAlignment="1" applyProtection="1">
      <alignment horizontal="center" vertical="center" wrapText="1"/>
    </xf>
    <xf numFmtId="165" fontId="7" fillId="0" borderId="32" xfId="5" applyNumberFormat="1" applyFont="1" applyFill="1" applyBorder="1" applyAlignment="1" applyProtection="1">
      <alignment horizontal="center" vertical="center" wrapText="1"/>
    </xf>
    <xf numFmtId="165" fontId="7" fillId="0" borderId="16" xfId="5" applyNumberFormat="1" applyFont="1" applyFill="1" applyBorder="1" applyAlignment="1" applyProtection="1">
      <alignment horizontal="center" vertical="center" wrapText="1"/>
    </xf>
    <xf numFmtId="165" fontId="7" fillId="0" borderId="37" xfId="5" applyNumberFormat="1" applyFont="1" applyFill="1" applyBorder="1" applyAlignment="1" applyProtection="1">
      <alignment horizontal="center" vertical="center" wrapText="1"/>
    </xf>
    <xf numFmtId="165" fontId="25" fillId="0" borderId="0" xfId="5" applyNumberFormat="1" applyFont="1" applyFill="1" applyAlignment="1" applyProtection="1">
      <alignment horizontal="center" vertical="center" wrapText="1"/>
    </xf>
    <xf numFmtId="165" fontId="7" fillId="0" borderId="1" xfId="5" applyNumberFormat="1" applyFont="1" applyFill="1" applyBorder="1" applyAlignment="1" applyProtection="1">
      <alignment horizontal="center" vertical="center" wrapText="1"/>
    </xf>
    <xf numFmtId="165" fontId="7" fillId="0" borderId="32" xfId="5" applyNumberFormat="1" applyFont="1" applyFill="1" applyBorder="1" applyAlignment="1" applyProtection="1">
      <alignment horizontal="left" vertical="center" wrapText="1" indent="1"/>
    </xf>
    <xf numFmtId="165" fontId="17" fillId="4" borderId="16" xfId="5" applyNumberFormat="1" applyFont="1" applyFill="1" applyBorder="1" applyAlignment="1" applyProtection="1">
      <alignment horizontal="left" vertical="center" wrapText="1" indent="2"/>
    </xf>
    <xf numFmtId="165" fontId="12" fillId="0" borderId="32" xfId="5" applyNumberFormat="1" applyFont="1" applyFill="1" applyBorder="1" applyAlignment="1" applyProtection="1">
      <alignment vertical="center" wrapText="1"/>
    </xf>
    <xf numFmtId="165" fontId="12" fillId="0" borderId="1" xfId="5" applyNumberFormat="1" applyFont="1" applyFill="1" applyBorder="1" applyAlignment="1" applyProtection="1">
      <alignment vertical="center" wrapText="1"/>
    </xf>
    <xf numFmtId="165" fontId="12" fillId="0" borderId="2" xfId="5" applyNumberFormat="1" applyFont="1" applyFill="1" applyBorder="1" applyAlignment="1" applyProtection="1">
      <alignment vertical="center" wrapText="1"/>
    </xf>
    <xf numFmtId="165" fontId="12" fillId="0" borderId="3" xfId="5" applyNumberFormat="1" applyFont="1" applyFill="1" applyBorder="1" applyAlignment="1" applyProtection="1">
      <alignment vertical="center" wrapText="1"/>
    </xf>
    <xf numFmtId="165" fontId="7" fillId="0" borderId="4" xfId="5" applyNumberFormat="1" applyFont="1" applyFill="1" applyBorder="1" applyAlignment="1" applyProtection="1">
      <alignment horizontal="center" vertical="center" wrapText="1"/>
    </xf>
    <xf numFmtId="165" fontId="12" fillId="0" borderId="34" xfId="5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5" xfId="5" applyNumberFormat="1" applyFont="1" applyFill="1" applyBorder="1" applyAlignment="1" applyProtection="1">
      <alignment horizontal="center" vertical="center" wrapText="1"/>
      <protection locked="0"/>
    </xf>
    <xf numFmtId="165" fontId="12" fillId="0" borderId="34" xfId="5" applyNumberFormat="1" applyFont="1" applyFill="1" applyBorder="1" applyAlignment="1" applyProtection="1">
      <alignment vertical="center" wrapText="1"/>
      <protection locked="0"/>
    </xf>
    <xf numFmtId="165" fontId="12" fillId="0" borderId="4" xfId="5" applyNumberFormat="1" applyFont="1" applyFill="1" applyBorder="1" applyAlignment="1" applyProtection="1">
      <alignment vertical="center" wrapText="1"/>
      <protection locked="0"/>
    </xf>
    <xf numFmtId="165" fontId="12" fillId="0" borderId="5" xfId="5" applyNumberFormat="1" applyFont="1" applyFill="1" applyBorder="1" applyAlignment="1" applyProtection="1">
      <alignment vertical="center" wrapText="1"/>
      <protection locked="0"/>
    </xf>
    <xf numFmtId="165" fontId="12" fillId="0" borderId="6" xfId="5" applyNumberFormat="1" applyFont="1" applyFill="1" applyBorder="1" applyAlignment="1" applyProtection="1">
      <alignment vertical="center" wrapText="1"/>
      <protection locked="0"/>
    </xf>
    <xf numFmtId="165" fontId="12" fillId="0" borderId="34" xfId="5" applyNumberFormat="1" applyFont="1" applyFill="1" applyBorder="1" applyAlignment="1" applyProtection="1">
      <alignment vertical="center" wrapText="1"/>
    </xf>
    <xf numFmtId="165" fontId="7" fillId="0" borderId="24" xfId="5" applyNumberFormat="1" applyFont="1" applyFill="1" applyBorder="1" applyAlignment="1" applyProtection="1">
      <alignment horizontal="center" vertical="center" wrapText="1"/>
    </xf>
    <xf numFmtId="165" fontId="12" fillId="0" borderId="69" xfId="5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25" xfId="5" applyNumberFormat="1" applyFont="1" applyFill="1" applyBorder="1" applyAlignment="1" applyProtection="1">
      <alignment horizontal="center" vertical="center" wrapText="1"/>
      <protection locked="0"/>
    </xf>
    <xf numFmtId="165" fontId="12" fillId="0" borderId="69" xfId="5" applyNumberFormat="1" applyFont="1" applyFill="1" applyBorder="1" applyAlignment="1" applyProtection="1">
      <alignment vertical="center" wrapText="1"/>
      <protection locked="0"/>
    </xf>
    <xf numFmtId="165" fontId="12" fillId="0" borderId="24" xfId="5" applyNumberFormat="1" applyFont="1" applyFill="1" applyBorder="1" applyAlignment="1" applyProtection="1">
      <alignment vertical="center" wrapText="1"/>
      <protection locked="0"/>
    </xf>
    <xf numFmtId="165" fontId="12" fillId="0" borderId="25" xfId="5" applyNumberFormat="1" applyFont="1" applyFill="1" applyBorder="1" applyAlignment="1" applyProtection="1">
      <alignment vertical="center" wrapText="1"/>
      <protection locked="0"/>
    </xf>
    <xf numFmtId="165" fontId="12" fillId="0" borderId="26" xfId="5" applyNumberFormat="1" applyFont="1" applyFill="1" applyBorder="1" applyAlignment="1" applyProtection="1">
      <alignment vertical="center" wrapText="1"/>
      <protection locked="0"/>
    </xf>
    <xf numFmtId="165" fontId="12" fillId="0" borderId="69" xfId="5" applyNumberFormat="1" applyFont="1" applyFill="1" applyBorder="1" applyAlignment="1" applyProtection="1">
      <alignment vertical="center" wrapText="1"/>
    </xf>
    <xf numFmtId="165" fontId="8" fillId="0" borderId="32" xfId="5" applyNumberFormat="1" applyFont="1" applyFill="1" applyBorder="1" applyAlignment="1" applyProtection="1">
      <alignment horizontal="left" vertical="center" wrapText="1" indent="1"/>
    </xf>
    <xf numFmtId="165" fontId="7" fillId="0" borderId="18" xfId="5" applyNumberFormat="1" applyFont="1" applyFill="1" applyBorder="1" applyAlignment="1" applyProtection="1">
      <alignment horizontal="center" vertical="center" wrapText="1"/>
    </xf>
    <xf numFmtId="165" fontId="12" fillId="0" borderId="33" xfId="5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38" xfId="5" applyNumberFormat="1" applyFont="1" applyFill="1" applyBorder="1" applyAlignment="1" applyProtection="1">
      <alignment horizontal="center" vertical="center" wrapText="1"/>
      <protection locked="0"/>
    </xf>
    <xf numFmtId="165" fontId="12" fillId="0" borderId="37" xfId="5" applyNumberFormat="1" applyFont="1" applyFill="1" applyBorder="1" applyAlignment="1" applyProtection="1">
      <alignment vertical="center" wrapText="1"/>
      <protection locked="0"/>
    </xf>
    <xf numFmtId="165" fontId="12" fillId="0" borderId="18" xfId="5" applyNumberFormat="1" applyFont="1" applyFill="1" applyBorder="1" applyAlignment="1" applyProtection="1">
      <alignment vertical="center" wrapText="1"/>
      <protection locked="0"/>
    </xf>
    <xf numFmtId="165" fontId="12" fillId="0" borderId="19" xfId="5" applyNumberFormat="1" applyFont="1" applyFill="1" applyBorder="1" applyAlignment="1" applyProtection="1">
      <alignment vertical="center" wrapText="1"/>
      <protection locked="0"/>
    </xf>
    <xf numFmtId="165" fontId="12" fillId="0" borderId="10" xfId="5" applyNumberFormat="1" applyFont="1" applyFill="1" applyBorder="1" applyAlignment="1" applyProtection="1">
      <alignment vertical="center" wrapText="1"/>
      <protection locked="0"/>
    </xf>
    <xf numFmtId="165" fontId="12" fillId="0" borderId="37" xfId="5" applyNumberFormat="1" applyFont="1" applyFill="1" applyBorder="1" applyAlignment="1" applyProtection="1">
      <alignment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16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10" fillId="0" borderId="4" xfId="5" applyFont="1" applyFill="1" applyBorder="1" applyAlignment="1" applyProtection="1">
      <alignment horizontal="center" vertical="center"/>
    </xf>
    <xf numFmtId="0" fontId="10" fillId="0" borderId="5" xfId="5" applyFont="1" applyFill="1" applyBorder="1" applyAlignment="1" applyProtection="1">
      <alignment vertical="center" wrapText="1"/>
    </xf>
    <xf numFmtId="165" fontId="10" fillId="0" borderId="5" xfId="5" applyNumberFormat="1" applyFont="1" applyFill="1" applyBorder="1" applyAlignment="1" applyProtection="1">
      <alignment vertical="center"/>
      <protection locked="0"/>
    </xf>
    <xf numFmtId="165" fontId="10" fillId="0" borderId="36" xfId="5" applyNumberFormat="1" applyFont="1" applyFill="1" applyBorder="1" applyAlignment="1" applyProtection="1">
      <alignment vertical="center"/>
      <protection locked="0"/>
    </xf>
    <xf numFmtId="165" fontId="8" fillId="0" borderId="36" xfId="5" applyNumberFormat="1" applyFont="1" applyFill="1" applyBorder="1" applyAlignment="1" applyProtection="1">
      <alignment vertical="center"/>
    </xf>
    <xf numFmtId="165" fontId="8" fillId="0" borderId="6" xfId="5" applyNumberFormat="1" applyFont="1" applyFill="1" applyBorder="1" applyAlignment="1" applyProtection="1">
      <alignment vertical="center"/>
    </xf>
    <xf numFmtId="0" fontId="10" fillId="0" borderId="24" xfId="5" applyFont="1" applyFill="1" applyBorder="1" applyAlignment="1" applyProtection="1">
      <alignment horizontal="center" vertical="center"/>
    </xf>
    <xf numFmtId="0" fontId="10" fillId="0" borderId="25" xfId="5" applyFont="1" applyFill="1" applyBorder="1" applyAlignment="1" applyProtection="1">
      <alignment vertical="center" wrapText="1"/>
    </xf>
    <xf numFmtId="165" fontId="10" fillId="0" borderId="25" xfId="5" applyNumberFormat="1" applyFont="1" applyFill="1" applyBorder="1" applyAlignment="1" applyProtection="1">
      <alignment vertical="center"/>
      <protection locked="0"/>
    </xf>
    <xf numFmtId="165" fontId="10" fillId="0" borderId="59" xfId="5" applyNumberFormat="1" applyFont="1" applyFill="1" applyBorder="1" applyAlignment="1" applyProtection="1">
      <alignment vertical="center"/>
      <protection locked="0"/>
    </xf>
    <xf numFmtId="0" fontId="10" fillId="0" borderId="62" xfId="5" applyFont="1" applyFill="1" applyBorder="1" applyAlignment="1" applyProtection="1">
      <alignment horizontal="center" vertical="center"/>
    </xf>
    <xf numFmtId="0" fontId="10" fillId="0" borderId="48" xfId="5" applyFont="1" applyFill="1" applyBorder="1" applyAlignment="1" applyProtection="1">
      <alignment vertical="center" wrapText="1"/>
    </xf>
    <xf numFmtId="165" fontId="10" fillId="0" borderId="48" xfId="5" applyNumberFormat="1" applyFont="1" applyFill="1" applyBorder="1" applyAlignment="1" applyProtection="1">
      <alignment vertical="center"/>
      <protection locked="0"/>
    </xf>
    <xf numFmtId="165" fontId="10" fillId="0" borderId="46" xfId="5" applyNumberFormat="1" applyFont="1" applyFill="1" applyBorder="1" applyAlignment="1" applyProtection="1">
      <alignment vertical="center"/>
      <protection locked="0"/>
    </xf>
    <xf numFmtId="165" fontId="8" fillId="0" borderId="2" xfId="5" applyNumberFormat="1" applyFont="1" applyFill="1" applyBorder="1" applyAlignment="1" applyProtection="1">
      <alignment vertical="center"/>
    </xf>
    <xf numFmtId="165" fontId="8" fillId="0" borderId="16" xfId="5" applyNumberFormat="1" applyFont="1" applyFill="1" applyBorder="1" applyAlignment="1" applyProtection="1">
      <alignment vertical="center"/>
    </xf>
    <xf numFmtId="165" fontId="8" fillId="0" borderId="3" xfId="5" applyNumberFormat="1" applyFont="1" applyFill="1" applyBorder="1" applyAlignment="1" applyProtection="1">
      <alignment vertical="center"/>
    </xf>
    <xf numFmtId="0" fontId="6" fillId="0" borderId="0" xfId="5" applyFont="1" applyFill="1"/>
    <xf numFmtId="0" fontId="1" fillId="0" borderId="0" xfId="5" applyFill="1" applyProtection="1">
      <protection locked="0"/>
    </xf>
    <xf numFmtId="165" fontId="8" fillId="0" borderId="12" xfId="5" applyNumberFormat="1" applyFont="1" applyFill="1" applyBorder="1" applyAlignment="1" applyProtection="1">
      <alignment vertical="center"/>
    </xf>
    <xf numFmtId="165" fontId="20" fillId="0" borderId="2" xfId="5" applyNumberFormat="1" applyFont="1" applyFill="1" applyBorder="1" applyAlignment="1" applyProtection="1">
      <alignment vertical="center"/>
    </xf>
    <xf numFmtId="0" fontId="72" fillId="0" borderId="0" xfId="5" applyFont="1" applyAlignment="1" applyProtection="1">
      <alignment horizontal="right"/>
    </xf>
    <xf numFmtId="0" fontId="1" fillId="0" borderId="0" xfId="5" applyProtection="1"/>
    <xf numFmtId="0" fontId="74" fillId="0" borderId="0" xfId="5" applyFont="1" applyAlignment="1" applyProtection="1">
      <alignment horizontal="center"/>
    </xf>
    <xf numFmtId="0" fontId="75" fillId="0" borderId="1" xfId="5" applyFont="1" applyBorder="1" applyAlignment="1" applyProtection="1">
      <alignment horizontal="center" vertical="center" wrapText="1"/>
    </xf>
    <xf numFmtId="0" fontId="74" fillId="0" borderId="2" xfId="5" applyFont="1" applyBorder="1" applyAlignment="1" applyProtection="1">
      <alignment horizontal="center" vertical="center" wrapText="1"/>
    </xf>
    <xf numFmtId="0" fontId="74" fillId="0" borderId="3" xfId="5" applyFont="1" applyBorder="1" applyAlignment="1" applyProtection="1">
      <alignment horizontal="center" vertical="center" wrapText="1"/>
    </xf>
    <xf numFmtId="0" fontId="74" fillId="0" borderId="8" xfId="5" applyFont="1" applyBorder="1" applyAlignment="1" applyProtection="1">
      <alignment horizontal="center" vertical="top" wrapText="1"/>
    </xf>
    <xf numFmtId="0" fontId="30" fillId="0" borderId="7" xfId="5" applyFont="1" applyBorder="1" applyAlignment="1" applyProtection="1">
      <alignment horizontal="left" vertical="top" wrapText="1"/>
      <protection locked="0"/>
    </xf>
    <xf numFmtId="166" fontId="30" fillId="0" borderId="7" xfId="16" applyNumberFormat="1" applyFont="1" applyBorder="1" applyAlignment="1" applyProtection="1">
      <alignment horizontal="center" vertical="center" wrapText="1"/>
      <protection locked="0"/>
    </xf>
    <xf numFmtId="166" fontId="30" fillId="0" borderId="9" xfId="16" applyNumberFormat="1" applyFont="1" applyBorder="1" applyAlignment="1" applyProtection="1">
      <alignment horizontal="center" vertical="top" wrapText="1"/>
      <protection locked="0"/>
    </xf>
    <xf numFmtId="0" fontId="74" fillId="0" borderId="4" xfId="5" applyFont="1" applyBorder="1" applyAlignment="1" applyProtection="1">
      <alignment horizontal="center" vertical="top" wrapText="1"/>
    </xf>
    <xf numFmtId="0" fontId="30" fillId="0" borderId="5" xfId="5" applyFont="1" applyBorder="1" applyAlignment="1" applyProtection="1">
      <alignment horizontal="left" vertical="top" wrapText="1"/>
      <protection locked="0"/>
    </xf>
    <xf numFmtId="166" fontId="30" fillId="0" borderId="5" xfId="16" applyNumberFormat="1" applyFont="1" applyBorder="1" applyAlignment="1" applyProtection="1">
      <alignment horizontal="center" vertical="center" wrapText="1"/>
      <protection locked="0"/>
    </xf>
    <xf numFmtId="166" fontId="30" fillId="0" borderId="6" xfId="16" applyNumberFormat="1" applyFont="1" applyBorder="1" applyAlignment="1" applyProtection="1">
      <alignment horizontal="center" vertical="top" wrapText="1"/>
      <protection locked="0"/>
    </xf>
    <xf numFmtId="0" fontId="74" fillId="0" borderId="24" xfId="5" applyFont="1" applyBorder="1" applyAlignment="1" applyProtection="1">
      <alignment horizontal="center" vertical="top" wrapText="1"/>
    </xf>
    <xf numFmtId="0" fontId="30" fillId="0" borderId="25" xfId="5" applyFont="1" applyBorder="1" applyAlignment="1" applyProtection="1">
      <alignment horizontal="left" vertical="top" wrapText="1"/>
      <protection locked="0"/>
    </xf>
    <xf numFmtId="166" fontId="30" fillId="0" borderId="25" xfId="16" applyNumberFormat="1" applyFont="1" applyBorder="1" applyAlignment="1" applyProtection="1">
      <alignment horizontal="center" vertical="center" wrapText="1"/>
      <protection locked="0"/>
    </xf>
    <xf numFmtId="166" fontId="30" fillId="0" borderId="26" xfId="16" applyNumberFormat="1" applyFont="1" applyBorder="1" applyAlignment="1" applyProtection="1">
      <alignment horizontal="center" vertical="top" wrapText="1"/>
      <protection locked="0"/>
    </xf>
    <xf numFmtId="0" fontId="74" fillId="5" borderId="2" xfId="5" applyFont="1" applyFill="1" applyBorder="1" applyAlignment="1" applyProtection="1">
      <alignment horizontal="center" vertical="top" wrapText="1"/>
    </xf>
    <xf numFmtId="166" fontId="30" fillId="0" borderId="2" xfId="16" applyNumberFormat="1" applyFont="1" applyBorder="1" applyAlignment="1" applyProtection="1">
      <alignment horizontal="center" vertical="center" wrapText="1"/>
    </xf>
    <xf numFmtId="166" fontId="30" fillId="0" borderId="3" xfId="16" applyNumberFormat="1" applyFont="1" applyBorder="1" applyAlignment="1" applyProtection="1">
      <alignment horizontal="center" vertical="top" wrapText="1"/>
    </xf>
    <xf numFmtId="0" fontId="45" fillId="0" borderId="5" xfId="22" applyFont="1" applyBorder="1" applyAlignment="1">
      <alignment horizontal="center" vertical="center"/>
    </xf>
    <xf numFmtId="0" fontId="76" fillId="0" borderId="5" xfId="14" applyFont="1" applyFill="1" applyBorder="1" applyAlignment="1">
      <alignment horizontal="center" vertical="center" wrapText="1"/>
    </xf>
    <xf numFmtId="0" fontId="45" fillId="0" borderId="0" xfId="22" applyFont="1"/>
    <xf numFmtId="0" fontId="24" fillId="0" borderId="5" xfId="22" applyFont="1" applyBorder="1" applyAlignment="1">
      <alignment horizontal="center" vertical="top" wrapText="1"/>
    </xf>
    <xf numFmtId="0" fontId="24" fillId="0" borderId="5" xfId="22" applyFont="1" applyBorder="1" applyAlignment="1">
      <alignment horizontal="left" vertical="top" wrapText="1"/>
    </xf>
    <xf numFmtId="3" fontId="24" fillId="0" borderId="5" xfId="22" applyNumberFormat="1" applyFont="1" applyBorder="1" applyAlignment="1">
      <alignment horizontal="right" vertical="top" wrapText="1"/>
    </xf>
    <xf numFmtId="0" fontId="44" fillId="0" borderId="0" xfId="22"/>
    <xf numFmtId="0" fontId="46" fillId="0" borderId="5" xfId="22" applyFont="1" applyBorder="1" applyAlignment="1">
      <alignment horizontal="center" vertical="top" wrapText="1"/>
    </xf>
    <xf numFmtId="0" fontId="46" fillId="0" borderId="5" xfId="22" applyFont="1" applyBorder="1" applyAlignment="1">
      <alignment horizontal="left" vertical="top" wrapText="1"/>
    </xf>
    <xf numFmtId="3" fontId="46" fillId="0" borderId="5" xfId="22" applyNumberFormat="1" applyFont="1" applyBorder="1" applyAlignment="1">
      <alignment horizontal="right" vertical="top" wrapText="1"/>
    </xf>
    <xf numFmtId="3" fontId="44" fillId="0" borderId="0" xfId="22" applyNumberFormat="1"/>
    <xf numFmtId="171" fontId="43" fillId="0" borderId="0" xfId="17" applyNumberFormat="1" applyFill="1"/>
    <xf numFmtId="0" fontId="1" fillId="0" borderId="0" xfId="5" applyFill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165" fontId="9" fillId="0" borderId="0" xfId="5" applyNumberFormat="1" applyFont="1" applyFill="1" applyAlignment="1">
      <alignment horizontal="center" vertical="center" wrapText="1"/>
    </xf>
    <xf numFmtId="0" fontId="26" fillId="0" borderId="0" xfId="5" applyFont="1" applyAlignment="1">
      <alignment horizontal="center" wrapText="1"/>
    </xf>
    <xf numFmtId="165" fontId="9" fillId="0" borderId="0" xfId="5" applyNumberFormat="1" applyFont="1" applyFill="1" applyAlignment="1">
      <alignment vertical="center" wrapText="1"/>
    </xf>
    <xf numFmtId="165" fontId="5" fillId="0" borderId="0" xfId="5" applyNumberFormat="1" applyFont="1" applyFill="1" applyAlignment="1">
      <alignment horizontal="right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 applyProtection="1">
      <alignment horizontal="center" vertical="center" wrapText="1"/>
    </xf>
    <xf numFmtId="0" fontId="3" fillId="0" borderId="3" xfId="5" applyFont="1" applyFill="1" applyBorder="1" applyAlignment="1" applyProtection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wrapText="1"/>
    </xf>
    <xf numFmtId="0" fontId="7" fillId="0" borderId="3" xfId="5" applyFont="1" applyFill="1" applyBorder="1" applyAlignment="1" applyProtection="1">
      <alignment horizontal="center" vertical="center" wrapText="1"/>
    </xf>
    <xf numFmtId="0" fontId="10" fillId="0" borderId="28" xfId="5" applyFont="1" applyFill="1" applyBorder="1" applyAlignment="1">
      <alignment horizontal="center" vertical="center" wrapText="1"/>
    </xf>
    <xf numFmtId="0" fontId="18" fillId="0" borderId="47" xfId="5" applyFont="1" applyFill="1" applyBorder="1" applyAlignment="1" applyProtection="1">
      <alignment horizontal="left" vertical="center" wrapText="1" indent="1"/>
    </xf>
    <xf numFmtId="165" fontId="10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4" xfId="5" applyFont="1" applyFill="1" applyBorder="1" applyAlignment="1">
      <alignment horizontal="center" vertical="center" wrapText="1"/>
    </xf>
    <xf numFmtId="0" fontId="18" fillId="0" borderId="31" xfId="5" applyFont="1" applyFill="1" applyBorder="1" applyAlignment="1" applyProtection="1">
      <alignment horizontal="left" vertical="center" wrapText="1" indent="1"/>
    </xf>
    <xf numFmtId="165" fontId="10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1" xfId="5" applyFont="1" applyFill="1" applyBorder="1" applyAlignment="1" applyProtection="1">
      <alignment horizontal="left" vertical="center" wrapText="1" indent="8"/>
    </xf>
    <xf numFmtId="0" fontId="10" fillId="0" borderId="5" xfId="5" applyFont="1" applyFill="1" applyBorder="1" applyAlignment="1" applyProtection="1">
      <alignment vertical="center" wrapText="1"/>
      <protection locked="0"/>
    </xf>
    <xf numFmtId="0" fontId="10" fillId="0" borderId="24" xfId="5" applyFont="1" applyFill="1" applyBorder="1" applyAlignment="1">
      <alignment horizontal="center" vertical="center" wrapText="1"/>
    </xf>
    <xf numFmtId="0" fontId="10" fillId="0" borderId="48" xfId="5" applyFont="1" applyFill="1" applyBorder="1" applyAlignment="1" applyProtection="1">
      <alignment vertical="center" wrapText="1"/>
      <protection locked="0"/>
    </xf>
    <xf numFmtId="165" fontId="10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" xfId="5" applyFont="1" applyFill="1" applyBorder="1" applyAlignment="1">
      <alignment horizontal="center" vertical="center" wrapText="1"/>
    </xf>
    <xf numFmtId="0" fontId="20" fillId="0" borderId="11" xfId="5" applyFont="1" applyFill="1" applyBorder="1" applyAlignment="1" applyProtection="1">
      <alignment vertical="center" wrapText="1"/>
    </xf>
    <xf numFmtId="165" fontId="8" fillId="0" borderId="11" xfId="5" applyNumberFormat="1" applyFont="1" applyFill="1" applyBorder="1" applyAlignment="1" applyProtection="1">
      <alignment vertical="center" wrapText="1"/>
    </xf>
    <xf numFmtId="165" fontId="8" fillId="0" borderId="49" xfId="5" applyNumberFormat="1" applyFont="1" applyFill="1" applyBorder="1" applyAlignment="1" applyProtection="1">
      <alignment vertical="center" wrapText="1"/>
    </xf>
    <xf numFmtId="0" fontId="1" fillId="0" borderId="0" xfId="5" applyFill="1" applyAlignment="1">
      <alignment horizontal="right" vertical="center" wrapText="1"/>
    </xf>
    <xf numFmtId="165" fontId="5" fillId="0" borderId="20" xfId="5" applyNumberFormat="1" applyFont="1" applyFill="1" applyBorder="1" applyAlignment="1">
      <alignment vertical="center"/>
    </xf>
    <xf numFmtId="165" fontId="5" fillId="0" borderId="20" xfId="5" applyNumberFormat="1" applyFont="1" applyFill="1" applyBorder="1" applyAlignment="1">
      <alignment horizontal="right" vertical="center"/>
    </xf>
    <xf numFmtId="165" fontId="7" fillId="0" borderId="32" xfId="5" applyNumberFormat="1" applyFont="1" applyFill="1" applyBorder="1" applyAlignment="1">
      <alignment horizontal="center" vertical="center" wrapText="1"/>
    </xf>
    <xf numFmtId="165" fontId="7" fillId="0" borderId="32" xfId="5" applyNumberFormat="1" applyFont="1" applyFill="1" applyBorder="1" applyAlignment="1">
      <alignment horizontal="center" vertical="center"/>
    </xf>
    <xf numFmtId="165" fontId="7" fillId="0" borderId="50" xfId="5" applyNumberFormat="1" applyFont="1" applyFill="1" applyBorder="1" applyAlignment="1">
      <alignment horizontal="center" vertical="center"/>
    </xf>
    <xf numFmtId="165" fontId="7" fillId="0" borderId="63" xfId="5" applyNumberFormat="1" applyFont="1" applyFill="1" applyBorder="1" applyAlignment="1">
      <alignment horizontal="center" vertical="center"/>
    </xf>
    <xf numFmtId="165" fontId="7" fillId="0" borderId="63" xfId="5" applyNumberFormat="1" applyFont="1" applyFill="1" applyBorder="1" applyAlignment="1">
      <alignment horizontal="center" vertical="center" wrapText="1"/>
    </xf>
    <xf numFmtId="49" fontId="10" fillId="0" borderId="66" xfId="5" applyNumberFormat="1" applyFont="1" applyFill="1" applyBorder="1" applyAlignment="1">
      <alignment horizontal="left" vertical="center"/>
    </xf>
    <xf numFmtId="3" fontId="77" fillId="0" borderId="58" xfId="5" applyNumberFormat="1" applyFont="1" applyFill="1" applyBorder="1" applyAlignment="1" applyProtection="1">
      <alignment horizontal="right" vertical="center"/>
      <protection locked="0"/>
    </xf>
    <xf numFmtId="3" fontId="77" fillId="0" borderId="58" xfId="5" applyNumberFormat="1" applyFont="1" applyFill="1" applyBorder="1" applyAlignment="1" applyProtection="1">
      <alignment horizontal="right" vertical="center" wrapText="1"/>
      <protection locked="0"/>
    </xf>
    <xf numFmtId="3" fontId="77" fillId="0" borderId="60" xfId="5" applyNumberFormat="1" applyFont="1" applyFill="1" applyBorder="1" applyAlignment="1" applyProtection="1">
      <alignment horizontal="right" vertical="center" wrapText="1"/>
      <protection locked="0"/>
    </xf>
    <xf numFmtId="165" fontId="78" fillId="0" borderId="60" xfId="5" applyNumberFormat="1" applyFont="1" applyFill="1" applyBorder="1" applyAlignment="1">
      <alignment horizontal="right" vertical="center" wrapText="1"/>
    </xf>
    <xf numFmtId="4" fontId="78" fillId="0" borderId="60" xfId="5" applyNumberFormat="1" applyFont="1" applyFill="1" applyBorder="1" applyAlignment="1">
      <alignment horizontal="right" vertical="center" wrapText="1"/>
    </xf>
    <xf numFmtId="49" fontId="22" fillId="0" borderId="67" xfId="5" quotePrefix="1" applyNumberFormat="1" applyFont="1" applyFill="1" applyBorder="1" applyAlignment="1">
      <alignment horizontal="left" vertical="center" indent="1"/>
    </xf>
    <xf numFmtId="3" fontId="79" fillId="0" borderId="34" xfId="5" applyNumberFormat="1" applyFont="1" applyFill="1" applyBorder="1" applyAlignment="1" applyProtection="1">
      <alignment horizontal="right" vertical="center"/>
      <protection locked="0"/>
    </xf>
    <xf numFmtId="3" fontId="79" fillId="0" borderId="34" xfId="5" applyNumberFormat="1" applyFont="1" applyFill="1" applyBorder="1" applyAlignment="1" applyProtection="1">
      <alignment horizontal="right" vertical="center" wrapText="1"/>
      <protection locked="0"/>
    </xf>
    <xf numFmtId="165" fontId="78" fillId="0" borderId="34" xfId="5" applyNumberFormat="1" applyFont="1" applyFill="1" applyBorder="1" applyAlignment="1">
      <alignment horizontal="right" vertical="center" wrapText="1"/>
    </xf>
    <xf numFmtId="4" fontId="78" fillId="0" borderId="34" xfId="5" applyNumberFormat="1" applyFont="1" applyFill="1" applyBorder="1" applyAlignment="1">
      <alignment horizontal="right" vertical="center" wrapText="1"/>
    </xf>
    <xf numFmtId="49" fontId="10" fillId="0" borderId="67" xfId="5" applyNumberFormat="1" applyFont="1" applyFill="1" applyBorder="1" applyAlignment="1">
      <alignment horizontal="left" vertical="center"/>
    </xf>
    <xf numFmtId="3" fontId="77" fillId="0" borderId="34" xfId="5" applyNumberFormat="1" applyFont="1" applyFill="1" applyBorder="1" applyAlignment="1" applyProtection="1">
      <alignment horizontal="right" vertical="center"/>
      <protection locked="0"/>
    </xf>
    <xf numFmtId="3" fontId="77" fillId="0" borderId="34" xfId="5" applyNumberFormat="1" applyFont="1" applyFill="1" applyBorder="1" applyAlignment="1" applyProtection="1">
      <alignment horizontal="right" vertical="center" wrapText="1"/>
      <protection locked="0"/>
    </xf>
    <xf numFmtId="49" fontId="10" fillId="0" borderId="68" xfId="5" applyNumberFormat="1" applyFont="1" applyFill="1" applyBorder="1" applyAlignment="1" applyProtection="1">
      <alignment horizontal="left" vertical="center"/>
      <protection locked="0"/>
    </xf>
    <xf numFmtId="3" fontId="77" fillId="0" borderId="69" xfId="5" applyNumberFormat="1" applyFont="1" applyFill="1" applyBorder="1" applyAlignment="1" applyProtection="1">
      <alignment horizontal="right" vertical="center"/>
      <protection locked="0"/>
    </xf>
    <xf numFmtId="3" fontId="77" fillId="0" borderId="69" xfId="5" applyNumberFormat="1" applyFont="1" applyFill="1" applyBorder="1" applyAlignment="1" applyProtection="1">
      <alignment horizontal="right" vertical="center" wrapText="1"/>
      <protection locked="0"/>
    </xf>
    <xf numFmtId="4" fontId="78" fillId="0" borderId="45" xfId="5" applyNumberFormat="1" applyFont="1" applyFill="1" applyBorder="1" applyAlignment="1">
      <alignment horizontal="right" vertical="center" wrapText="1"/>
    </xf>
    <xf numFmtId="49" fontId="8" fillId="0" borderId="15" xfId="5" applyNumberFormat="1" applyFont="1" applyFill="1" applyBorder="1" applyAlignment="1" applyProtection="1">
      <alignment horizontal="left" vertical="center" indent="1"/>
      <protection locked="0"/>
    </xf>
    <xf numFmtId="165" fontId="78" fillId="0" borderId="32" xfId="5" applyNumberFormat="1" applyFont="1" applyFill="1" applyBorder="1" applyAlignment="1">
      <alignment vertical="center"/>
    </xf>
    <xf numFmtId="4" fontId="77" fillId="0" borderId="32" xfId="5" applyNumberFormat="1" applyFont="1" applyFill="1" applyBorder="1" applyAlignment="1" applyProtection="1">
      <alignment vertical="center" wrapText="1"/>
      <protection locked="0"/>
    </xf>
    <xf numFmtId="49" fontId="8" fillId="0" borderId="39" xfId="5" applyNumberFormat="1" applyFont="1" applyFill="1" applyBorder="1" applyAlignment="1" applyProtection="1">
      <alignment vertical="center"/>
      <protection locked="0"/>
    </xf>
    <xf numFmtId="49" fontId="8" fillId="0" borderId="39" xfId="5" applyNumberFormat="1" applyFont="1" applyFill="1" applyBorder="1" applyAlignment="1" applyProtection="1">
      <alignment horizontal="right" vertical="center"/>
      <protection locked="0"/>
    </xf>
    <xf numFmtId="3" fontId="12" fillId="0" borderId="39" xfId="5" applyNumberFormat="1" applyFont="1" applyFill="1" applyBorder="1" applyAlignment="1" applyProtection="1">
      <alignment horizontal="right" vertical="center" wrapText="1"/>
      <protection locked="0"/>
    </xf>
    <xf numFmtId="49" fontId="8" fillId="0" borderId="20" xfId="5" applyNumberFormat="1" applyFont="1" applyFill="1" applyBorder="1" applyAlignment="1" applyProtection="1">
      <alignment vertical="center"/>
      <protection locked="0"/>
    </xf>
    <xf numFmtId="49" fontId="8" fillId="0" borderId="20" xfId="5" applyNumberFormat="1" applyFont="1" applyFill="1" applyBorder="1" applyAlignment="1" applyProtection="1">
      <alignment horizontal="right" vertical="center"/>
      <protection locked="0"/>
    </xf>
    <xf numFmtId="3" fontId="12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10" fillId="0" borderId="8" xfId="5" applyNumberFormat="1" applyFont="1" applyFill="1" applyBorder="1" applyAlignment="1">
      <alignment horizontal="left" vertical="center"/>
    </xf>
    <xf numFmtId="165" fontId="78" fillId="0" borderId="58" xfId="5" applyNumberFormat="1" applyFont="1" applyFill="1" applyBorder="1" applyAlignment="1" applyProtection="1">
      <alignment horizontal="right" vertical="center" wrapText="1"/>
    </xf>
    <xf numFmtId="49" fontId="10" fillId="0" borderId="4" xfId="5" applyNumberFormat="1" applyFont="1" applyFill="1" applyBorder="1" applyAlignment="1">
      <alignment horizontal="left" vertical="center"/>
    </xf>
    <xf numFmtId="165" fontId="78" fillId="0" borderId="34" xfId="5" applyNumberFormat="1" applyFont="1" applyFill="1" applyBorder="1" applyAlignment="1" applyProtection="1">
      <alignment horizontal="right" vertical="center" wrapText="1"/>
    </xf>
    <xf numFmtId="49" fontId="10" fillId="0" borderId="4" xfId="5" applyNumberFormat="1" applyFont="1" applyFill="1" applyBorder="1" applyAlignment="1" applyProtection="1">
      <alignment horizontal="left" vertical="center"/>
      <protection locked="0"/>
    </xf>
    <xf numFmtId="49" fontId="10" fillId="0" borderId="24" xfId="5" applyNumberFormat="1" applyFont="1" applyFill="1" applyBorder="1" applyAlignment="1" applyProtection="1">
      <alignment horizontal="left" vertical="center"/>
      <protection locked="0"/>
    </xf>
    <xf numFmtId="175" fontId="7" fillId="0" borderId="32" xfId="5" applyNumberFormat="1" applyFont="1" applyFill="1" applyBorder="1" applyAlignment="1">
      <alignment horizontal="left" vertical="center" wrapText="1" indent="1"/>
    </xf>
    <xf numFmtId="175" fontId="63" fillId="0" borderId="0" xfId="5" applyNumberFormat="1" applyFont="1" applyFill="1" applyBorder="1" applyAlignment="1">
      <alignment horizontal="left" vertical="center" wrapText="1"/>
    </xf>
    <xf numFmtId="165" fontId="1" fillId="0" borderId="0" xfId="5" applyNumberFormat="1" applyFill="1" applyAlignment="1">
      <alignment vertical="center" wrapText="1"/>
    </xf>
    <xf numFmtId="165" fontId="8" fillId="0" borderId="32" xfId="5" applyNumberFormat="1" applyFont="1" applyFill="1" applyBorder="1" applyAlignment="1">
      <alignment horizontal="center" vertical="center" wrapText="1"/>
    </xf>
    <xf numFmtId="3" fontId="77" fillId="0" borderId="33" xfId="5" applyNumberFormat="1" applyFont="1" applyFill="1" applyBorder="1" applyAlignment="1" applyProtection="1">
      <alignment horizontal="right" vertical="center" wrapText="1"/>
      <protection locked="0"/>
    </xf>
    <xf numFmtId="3" fontId="77" fillId="0" borderId="45" xfId="5" applyNumberFormat="1" applyFont="1" applyFill="1" applyBorder="1" applyAlignment="1" applyProtection="1">
      <alignment horizontal="right" vertical="center" wrapText="1"/>
      <protection locked="0"/>
    </xf>
    <xf numFmtId="165" fontId="78" fillId="0" borderId="32" xfId="5" applyNumberFormat="1" applyFont="1" applyFill="1" applyBorder="1" applyAlignment="1">
      <alignment horizontal="right" vertical="center" wrapText="1"/>
    </xf>
    <xf numFmtId="0" fontId="1" fillId="0" borderId="0" xfId="5" applyFill="1" applyAlignment="1"/>
    <xf numFmtId="49" fontId="12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17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5" applyNumberFormat="1" applyFont="1" applyFill="1" applyBorder="1" applyAlignment="1" applyProtection="1">
      <alignment horizontal="center" vertical="center" wrapText="1"/>
    </xf>
    <xf numFmtId="166" fontId="80" fillId="0" borderId="7" xfId="1" applyNumberFormat="1" applyFont="1" applyBorder="1" applyAlignment="1" applyProtection="1">
      <alignment horizontal="right" vertical="center" wrapText="1"/>
      <protection locked="0"/>
    </xf>
    <xf numFmtId="166" fontId="80" fillId="0" borderId="47" xfId="1" applyNumberFormat="1" applyFont="1" applyBorder="1" applyAlignment="1" applyProtection="1">
      <alignment horizontal="right" vertical="center" wrapText="1"/>
      <protection locked="0"/>
    </xf>
    <xf numFmtId="165" fontId="12" fillId="0" borderId="15" xfId="5" applyNumberFormat="1" applyFont="1" applyFill="1" applyBorder="1" applyAlignment="1" applyProtection="1">
      <alignment vertical="center" wrapText="1"/>
    </xf>
    <xf numFmtId="165" fontId="12" fillId="0" borderId="67" xfId="5" applyNumberFormat="1" applyFont="1" applyFill="1" applyBorder="1" applyAlignment="1" applyProtection="1">
      <alignment vertical="center" wrapText="1"/>
      <protection locked="0"/>
    </xf>
    <xf numFmtId="165" fontId="12" fillId="0" borderId="68" xfId="5" applyNumberFormat="1" applyFont="1" applyFill="1" applyBorder="1" applyAlignment="1" applyProtection="1">
      <alignment vertical="center" wrapText="1"/>
      <protection locked="0"/>
    </xf>
    <xf numFmtId="165" fontId="12" fillId="0" borderId="35" xfId="5" applyNumberFormat="1" applyFont="1" applyFill="1" applyBorder="1" applyAlignment="1" applyProtection="1">
      <alignment vertical="center" wrapText="1"/>
      <protection locked="0"/>
    </xf>
    <xf numFmtId="165" fontId="12" fillId="0" borderId="13" xfId="5" applyNumberFormat="1" applyFont="1" applyFill="1" applyBorder="1" applyAlignment="1" applyProtection="1">
      <alignment vertical="center" wrapText="1"/>
    </xf>
    <xf numFmtId="165" fontId="12" fillId="0" borderId="31" xfId="5" applyNumberFormat="1" applyFont="1" applyFill="1" applyBorder="1" applyAlignment="1" applyProtection="1">
      <alignment vertical="center" wrapText="1"/>
      <protection locked="0"/>
    </xf>
    <xf numFmtId="165" fontId="12" fillId="0" borderId="33" xfId="5" applyNumberFormat="1" applyFont="1" applyFill="1" applyBorder="1" applyAlignment="1" applyProtection="1">
      <alignment vertical="center" wrapText="1"/>
      <protection locked="0"/>
    </xf>
    <xf numFmtId="165" fontId="12" fillId="0" borderId="45" xfId="5" applyNumberFormat="1" applyFont="1" applyFill="1" applyBorder="1" applyAlignment="1" applyProtection="1">
      <alignment vertical="center" wrapText="1"/>
      <protection locked="0"/>
    </xf>
    <xf numFmtId="0" fontId="46" fillId="0" borderId="22" xfId="23" applyFont="1" applyBorder="1" applyAlignment="1">
      <alignment horizontal="center"/>
    </xf>
    <xf numFmtId="0" fontId="24" fillId="0" borderId="0" xfId="23"/>
    <xf numFmtId="0" fontId="46" fillId="0" borderId="7" xfId="23" applyFont="1" applyBorder="1" applyAlignment="1">
      <alignment horizontal="center"/>
    </xf>
    <xf numFmtId="0" fontId="46" fillId="0" borderId="5" xfId="23" applyFont="1" applyBorder="1" applyAlignment="1">
      <alignment horizontal="center" wrapText="1"/>
    </xf>
    <xf numFmtId="0" fontId="46" fillId="0" borderId="6" xfId="23" applyFont="1" applyBorder="1" applyAlignment="1">
      <alignment horizontal="center" wrapText="1"/>
    </xf>
    <xf numFmtId="0" fontId="24" fillId="0" borderId="4" xfId="23" applyBorder="1"/>
    <xf numFmtId="0" fontId="24" fillId="0" borderId="5" xfId="23" applyFont="1" applyBorder="1"/>
    <xf numFmtId="0" fontId="24" fillId="0" borderId="5" xfId="23" applyBorder="1"/>
    <xf numFmtId="0" fontId="24" fillId="0" borderId="6" xfId="23" applyBorder="1"/>
    <xf numFmtId="0" fontId="46" fillId="0" borderId="62" xfId="23" applyFont="1" applyBorder="1"/>
    <xf numFmtId="0" fontId="46" fillId="0" borderId="48" xfId="23" applyFont="1" applyBorder="1"/>
    <xf numFmtId="0" fontId="46" fillId="0" borderId="12" xfId="23" applyFont="1" applyBorder="1"/>
    <xf numFmtId="0" fontId="46" fillId="0" borderId="0" xfId="23" applyFont="1"/>
    <xf numFmtId="0" fontId="46" fillId="0" borderId="0" xfId="23" applyFont="1" applyBorder="1"/>
    <xf numFmtId="0" fontId="19" fillId="0" borderId="0" xfId="8" applyFont="1" applyFill="1" applyAlignment="1" applyProtection="1">
      <alignment horizontal="center"/>
    </xf>
    <xf numFmtId="0" fontId="74" fillId="0" borderId="18" xfId="5" applyFont="1" applyBorder="1" applyAlignment="1" applyProtection="1">
      <alignment horizontal="center" vertical="top" wrapText="1"/>
    </xf>
    <xf numFmtId="0" fontId="81" fillId="0" borderId="58" xfId="0" applyFont="1" applyBorder="1" applyAlignment="1">
      <alignment vertical="top" wrapText="1"/>
    </xf>
    <xf numFmtId="166" fontId="30" fillId="0" borderId="19" xfId="16" applyNumberFormat="1" applyFont="1" applyBorder="1" applyAlignment="1" applyProtection="1">
      <alignment horizontal="center" vertical="center" wrapText="1"/>
      <protection locked="0"/>
    </xf>
    <xf numFmtId="166" fontId="30" fillId="0" borderId="10" xfId="16" applyNumberFormat="1" applyFont="1" applyBorder="1" applyAlignment="1" applyProtection="1">
      <alignment horizontal="center" vertical="top" wrapText="1"/>
      <protection locked="0"/>
    </xf>
    <xf numFmtId="0" fontId="81" fillId="0" borderId="5" xfId="0" applyFont="1" applyBorder="1" applyAlignment="1">
      <alignment vertical="top" wrapText="1"/>
    </xf>
    <xf numFmtId="9" fontId="81" fillId="0" borderId="40" xfId="0" applyNumberFormat="1" applyFont="1" applyBorder="1" applyAlignment="1">
      <alignment vertical="top" wrapText="1"/>
    </xf>
    <xf numFmtId="9" fontId="30" fillId="0" borderId="7" xfId="20" applyNumberFormat="1" applyFont="1" applyBorder="1" applyAlignment="1" applyProtection="1">
      <alignment horizontal="center" vertical="center" wrapText="1"/>
      <protection locked="0"/>
    </xf>
    <xf numFmtId="9" fontId="30" fillId="0" borderId="5" xfId="20" applyNumberFormat="1" applyFont="1" applyBorder="1" applyAlignment="1" applyProtection="1">
      <alignment horizontal="center" vertical="center" wrapText="1"/>
      <protection locked="0"/>
    </xf>
    <xf numFmtId="9" fontId="30" fillId="0" borderId="25" xfId="20" applyNumberFormat="1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7" fillId="0" borderId="6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right" vertical="center" wrapText="1" indent="1"/>
    </xf>
    <xf numFmtId="165" fontId="12" fillId="0" borderId="9" xfId="0" applyNumberFormat="1" applyFont="1" applyBorder="1" applyAlignment="1" applyProtection="1">
      <alignment horizontal="right" vertical="center" wrapText="1" indent="1"/>
      <protection locked="0"/>
    </xf>
    <xf numFmtId="165" fontId="8" fillId="0" borderId="3" xfId="0" applyNumberFormat="1" applyFont="1" applyBorder="1" applyAlignment="1">
      <alignment horizontal="right" vertical="center" wrapText="1" indent="1"/>
    </xf>
    <xf numFmtId="165" fontId="12" fillId="0" borderId="9" xfId="0" applyNumberFormat="1" applyFont="1" applyBorder="1" applyAlignment="1">
      <alignment horizontal="right" vertical="center" wrapText="1" indent="1"/>
    </xf>
    <xf numFmtId="165" fontId="12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12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10" fillId="0" borderId="9" xfId="0" applyNumberFormat="1" applyFont="1" applyBorder="1" applyAlignment="1" applyProtection="1">
      <alignment horizontal="right" vertical="center" wrapText="1" indent="1"/>
      <protection locked="0"/>
    </xf>
    <xf numFmtId="165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10" fillId="0" borderId="6" xfId="0" applyNumberFormat="1" applyFont="1" applyBorder="1" applyAlignment="1" applyProtection="1">
      <alignment horizontal="right" vertical="center" wrapText="1" indent="1"/>
      <protection locked="0"/>
    </xf>
    <xf numFmtId="165" fontId="7" fillId="0" borderId="49" xfId="0" applyNumberFormat="1" applyFont="1" applyBorder="1" applyAlignment="1">
      <alignment horizontal="right" vertical="center" wrapText="1" indent="1"/>
    </xf>
    <xf numFmtId="165" fontId="7" fillId="0" borderId="3" xfId="0" applyNumberFormat="1" applyFont="1" applyBorder="1" applyAlignment="1" applyProtection="1">
      <alignment horizontal="right" vertical="center" wrapText="1" indent="1"/>
      <protection locked="0"/>
    </xf>
    <xf numFmtId="165" fontId="8" fillId="0" borderId="0" xfId="0" applyNumberFormat="1" applyFont="1" applyAlignment="1">
      <alignment horizontal="right" vertical="center" wrapText="1" indent="1"/>
    </xf>
    <xf numFmtId="0" fontId="5" fillId="0" borderId="20" xfId="0" applyFont="1" applyBorder="1" applyAlignment="1">
      <alignment horizontal="right"/>
    </xf>
    <xf numFmtId="165" fontId="12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12" fillId="0" borderId="80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3" xfId="0" applyNumberFormat="1" applyFont="1" applyBorder="1" applyAlignment="1">
      <alignment horizontal="right" vertical="center" wrapText="1" indent="1"/>
    </xf>
    <xf numFmtId="165" fontId="15" fillId="0" borderId="3" xfId="0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right" vertical="center" indent="1"/>
    </xf>
    <xf numFmtId="0" fontId="19" fillId="0" borderId="0" xfId="0" applyFont="1" applyAlignment="1">
      <alignment horizontal="center"/>
    </xf>
    <xf numFmtId="165" fontId="17" fillId="0" borderId="0" xfId="8" applyNumberFormat="1" applyFont="1" applyFill="1" applyProtection="1"/>
    <xf numFmtId="10" fontId="81" fillId="0" borderId="5" xfId="0" applyNumberFormat="1" applyFont="1" applyBorder="1" applyAlignment="1">
      <alignment vertical="top" wrapText="1"/>
    </xf>
    <xf numFmtId="165" fontId="16" fillId="0" borderId="20" xfId="8" applyNumberFormat="1" applyFont="1" applyFill="1" applyBorder="1" applyAlignment="1" applyProtection="1">
      <alignment horizontal="left" vertical="center"/>
    </xf>
    <xf numFmtId="165" fontId="16" fillId="0" borderId="20" xfId="8" applyNumberFormat="1" applyFont="1" applyFill="1" applyBorder="1" applyAlignment="1" applyProtection="1">
      <alignment horizontal="left"/>
    </xf>
    <xf numFmtId="165" fontId="4" fillId="0" borderId="0" xfId="8" applyNumberFormat="1" applyFont="1" applyFill="1" applyBorder="1" applyAlignment="1" applyProtection="1">
      <alignment horizontal="center" vertical="center"/>
    </xf>
    <xf numFmtId="0" fontId="19" fillId="0" borderId="0" xfId="8" applyFont="1" applyFill="1" applyAlignment="1" applyProtection="1">
      <alignment horizontal="center"/>
    </xf>
    <xf numFmtId="165" fontId="4" fillId="0" borderId="39" xfId="8" applyNumberFormat="1" applyFont="1" applyFill="1" applyBorder="1" applyAlignment="1" applyProtection="1">
      <alignment horizontal="center" vertical="center"/>
    </xf>
    <xf numFmtId="165" fontId="20" fillId="0" borderId="58" xfId="5" applyNumberFormat="1" applyFont="1" applyFill="1" applyBorder="1" applyAlignment="1" applyProtection="1">
      <alignment horizontal="center" vertical="center" wrapText="1"/>
    </xf>
    <xf numFmtId="165" fontId="20" fillId="0" borderId="63" xfId="5" applyNumberFormat="1" applyFont="1" applyFill="1" applyBorder="1" applyAlignment="1" applyProtection="1">
      <alignment horizontal="center" vertical="center" wrapText="1"/>
    </xf>
    <xf numFmtId="165" fontId="20" fillId="0" borderId="60" xfId="5" applyNumberFormat="1" applyFont="1" applyFill="1" applyBorder="1" applyAlignment="1" applyProtection="1">
      <alignment horizontal="center" vertical="center" wrapText="1"/>
    </xf>
    <xf numFmtId="165" fontId="20" fillId="0" borderId="45" xfId="5" applyNumberFormat="1" applyFont="1" applyFill="1" applyBorder="1" applyAlignment="1" applyProtection="1">
      <alignment horizontal="center" vertical="center" wrapText="1"/>
    </xf>
    <xf numFmtId="165" fontId="4" fillId="0" borderId="0" xfId="5" applyNumberFormat="1" applyFont="1" applyFill="1" applyAlignment="1" applyProtection="1">
      <alignment horizontal="center" vertical="center" wrapText="1"/>
    </xf>
    <xf numFmtId="0" fontId="47" fillId="0" borderId="0" xfId="15" applyFont="1" applyFill="1" applyAlignment="1" applyProtection="1">
      <alignment horizontal="center"/>
      <protection locked="0"/>
    </xf>
    <xf numFmtId="0" fontId="4" fillId="0" borderId="0" xfId="15" applyFont="1" applyFill="1" applyAlignment="1">
      <alignment horizontal="center" wrapText="1"/>
    </xf>
    <xf numFmtId="0" fontId="4" fillId="0" borderId="0" xfId="15" applyFont="1" applyFill="1" applyAlignment="1">
      <alignment horizontal="center"/>
    </xf>
    <xf numFmtId="0" fontId="4" fillId="0" borderId="15" xfId="15" applyFont="1" applyFill="1" applyBorder="1" applyAlignment="1">
      <alignment horizontal="center" vertical="center"/>
    </xf>
    <xf numFmtId="0" fontId="4" fillId="0" borderId="13" xfId="15" applyFont="1" applyFill="1" applyBorder="1" applyAlignment="1">
      <alignment horizontal="center" vertical="center"/>
    </xf>
    <xf numFmtId="0" fontId="4" fillId="0" borderId="43" xfId="15" applyFont="1" applyFill="1" applyBorder="1" applyAlignment="1">
      <alignment horizontal="center" vertical="center"/>
    </xf>
    <xf numFmtId="0" fontId="25" fillId="0" borderId="0" xfId="5" applyFont="1" applyFill="1" applyAlignment="1" applyProtection="1">
      <alignment horizontal="center" vertical="top" wrapText="1"/>
      <protection locked="0"/>
    </xf>
    <xf numFmtId="0" fontId="34" fillId="0" borderId="0" xfId="18" applyFont="1" applyFill="1" applyAlignment="1" applyProtection="1">
      <alignment horizontal="left"/>
    </xf>
    <xf numFmtId="0" fontId="26" fillId="0" borderId="0" xfId="18" applyFont="1" applyFill="1" applyAlignment="1" applyProtection="1">
      <alignment horizontal="center" vertical="center" wrapText="1"/>
    </xf>
    <xf numFmtId="0" fontId="26" fillId="0" borderId="0" xfId="18" applyFont="1" applyFill="1" applyAlignment="1" applyProtection="1">
      <alignment horizontal="center" vertical="center"/>
    </xf>
    <xf numFmtId="0" fontId="61" fillId="0" borderId="21" xfId="18" applyFont="1" applyFill="1" applyBorder="1" applyAlignment="1" applyProtection="1">
      <alignment horizontal="center" vertical="center" wrapText="1"/>
    </xf>
    <xf numFmtId="0" fontId="61" fillId="0" borderId="18" xfId="18" applyFont="1" applyFill="1" applyBorder="1" applyAlignment="1" applyProtection="1">
      <alignment horizontal="center" vertical="center" wrapText="1"/>
    </xf>
    <xf numFmtId="0" fontId="61" fillId="0" borderId="8" xfId="18" applyFont="1" applyFill="1" applyBorder="1" applyAlignment="1" applyProtection="1">
      <alignment horizontal="center" vertical="center" wrapText="1"/>
    </xf>
    <xf numFmtId="0" fontId="62" fillId="0" borderId="22" xfId="19" applyFont="1" applyFill="1" applyBorder="1" applyAlignment="1" applyProtection="1">
      <alignment horizontal="center" vertical="center" textRotation="90"/>
    </xf>
    <xf numFmtId="0" fontId="62" fillId="0" borderId="19" xfId="19" applyFont="1" applyFill="1" applyBorder="1" applyAlignment="1" applyProtection="1">
      <alignment horizontal="center" vertical="center" textRotation="90"/>
    </xf>
    <xf numFmtId="0" fontId="62" fillId="0" borderId="7" xfId="19" applyFont="1" applyFill="1" applyBorder="1" applyAlignment="1" applyProtection="1">
      <alignment horizontal="center" vertical="center" textRotation="90"/>
    </xf>
    <xf numFmtId="0" fontId="60" fillId="0" borderId="29" xfId="18" applyFont="1" applyFill="1" applyBorder="1" applyAlignment="1" applyProtection="1">
      <alignment horizontal="center" vertical="center" wrapText="1"/>
    </xf>
    <xf numFmtId="0" fontId="60" fillId="0" borderId="5" xfId="18" applyFont="1" applyFill="1" applyBorder="1" applyAlignment="1" applyProtection="1">
      <alignment horizontal="center" vertical="center" wrapText="1"/>
    </xf>
    <xf numFmtId="0" fontId="60" fillId="0" borderId="5" xfId="18" applyFont="1" applyFill="1" applyBorder="1" applyAlignment="1" applyProtection="1">
      <alignment horizontal="center" wrapText="1"/>
    </xf>
    <xf numFmtId="0" fontId="34" fillId="0" borderId="0" xfId="18" applyFont="1" applyFill="1" applyAlignment="1" applyProtection="1">
      <alignment horizontal="center"/>
    </xf>
    <xf numFmtId="0" fontId="21" fillId="0" borderId="0" xfId="19" applyFont="1" applyFill="1" applyAlignment="1" applyProtection="1">
      <alignment horizontal="center" vertical="center" wrapText="1"/>
    </xf>
    <xf numFmtId="0" fontId="19" fillId="0" borderId="0" xfId="19" applyFont="1" applyFill="1" applyAlignment="1" applyProtection="1">
      <alignment horizontal="center" vertical="center" wrapText="1"/>
    </xf>
    <xf numFmtId="0" fontId="19" fillId="0" borderId="28" xfId="19" applyFont="1" applyFill="1" applyBorder="1" applyAlignment="1" applyProtection="1">
      <alignment horizontal="center" vertical="center" wrapText="1"/>
    </xf>
    <xf numFmtId="0" fontId="19" fillId="0" borderId="4" xfId="19" applyFont="1" applyFill="1" applyBorder="1" applyAlignment="1" applyProtection="1">
      <alignment horizontal="center" vertical="center" wrapText="1"/>
    </xf>
    <xf numFmtId="0" fontId="62" fillId="0" borderId="29" xfId="19" applyFont="1" applyFill="1" applyBorder="1" applyAlignment="1" applyProtection="1">
      <alignment horizontal="center" vertical="center" textRotation="90"/>
    </xf>
    <xf numFmtId="0" fontId="62" fillId="0" borderId="5" xfId="19" applyFont="1" applyFill="1" applyBorder="1" applyAlignment="1" applyProtection="1">
      <alignment horizontal="center" vertical="center" textRotation="90"/>
    </xf>
    <xf numFmtId="0" fontId="5" fillId="0" borderId="30" xfId="19" applyFont="1" applyFill="1" applyBorder="1" applyAlignment="1" applyProtection="1">
      <alignment horizontal="center" vertical="center" wrapText="1"/>
    </xf>
    <xf numFmtId="0" fontId="5" fillId="0" borderId="6" xfId="19" applyFont="1" applyFill="1" applyBorder="1" applyAlignment="1" applyProtection="1">
      <alignment horizontal="center" vertical="center"/>
    </xf>
    <xf numFmtId="0" fontId="26" fillId="0" borderId="0" xfId="18" applyFont="1" applyFill="1" applyAlignment="1">
      <alignment horizontal="center" vertical="center" wrapText="1"/>
    </xf>
    <xf numFmtId="0" fontId="26" fillId="0" borderId="0" xfId="18" applyFont="1" applyFill="1" applyAlignment="1">
      <alignment horizontal="center" vertical="center"/>
    </xf>
    <xf numFmtId="0" fontId="15" fillId="0" borderId="15" xfId="18" applyFont="1" applyFill="1" applyBorder="1" applyAlignment="1">
      <alignment horizontal="left"/>
    </xf>
    <xf numFmtId="0" fontId="15" fillId="0" borderId="14" xfId="18" applyFont="1" applyFill="1" applyBorder="1" applyAlignment="1">
      <alignment horizontal="left"/>
    </xf>
    <xf numFmtId="3" fontId="34" fillId="0" borderId="0" xfId="18" applyNumberFormat="1" applyFont="1" applyFill="1" applyAlignment="1">
      <alignment horizontal="center"/>
    </xf>
    <xf numFmtId="165" fontId="3" fillId="0" borderId="15" xfId="5" applyNumberFormat="1" applyFont="1" applyFill="1" applyBorder="1" applyAlignment="1" applyProtection="1">
      <alignment horizontal="left" vertical="center" wrapText="1" indent="2"/>
    </xf>
    <xf numFmtId="165" fontId="3" fillId="0" borderId="13" xfId="5" applyNumberFormat="1" applyFont="1" applyFill="1" applyBorder="1" applyAlignment="1" applyProtection="1">
      <alignment horizontal="left" vertical="center" wrapText="1" indent="2"/>
    </xf>
    <xf numFmtId="165" fontId="3" fillId="0" borderId="41" xfId="0" applyNumberFormat="1" applyFont="1" applyFill="1" applyBorder="1" applyAlignment="1" applyProtection="1">
      <alignment horizontal="center" vertical="center" wrapText="1"/>
    </xf>
    <xf numFmtId="165" fontId="3" fillId="0" borderId="42" xfId="0" applyNumberFormat="1" applyFont="1" applyFill="1" applyBorder="1" applyAlignment="1" applyProtection="1">
      <alignment horizontal="center" vertical="center" wrapText="1"/>
    </xf>
    <xf numFmtId="165" fontId="19" fillId="0" borderId="0" xfId="5" applyNumberFormat="1" applyFont="1" applyFill="1" applyAlignment="1" applyProtection="1">
      <alignment horizontal="center" vertical="center" wrapText="1"/>
    </xf>
    <xf numFmtId="165" fontId="3" fillId="0" borderId="58" xfId="5" applyNumberFormat="1" applyFont="1" applyFill="1" applyBorder="1" applyAlignment="1" applyProtection="1">
      <alignment horizontal="center" vertical="center" wrapText="1"/>
    </xf>
    <xf numFmtId="165" fontId="3" fillId="0" borderId="63" xfId="5" applyNumberFormat="1" applyFont="1" applyFill="1" applyBorder="1" applyAlignment="1" applyProtection="1">
      <alignment horizontal="center" vertical="center" wrapText="1"/>
    </xf>
    <xf numFmtId="165" fontId="3" fillId="0" borderId="58" xfId="5" applyNumberFormat="1" applyFont="1" applyFill="1" applyBorder="1" applyAlignment="1" applyProtection="1">
      <alignment horizontal="center" vertical="center"/>
    </xf>
    <xf numFmtId="165" fontId="3" fillId="0" borderId="63" xfId="5" applyNumberFormat="1" applyFont="1" applyFill="1" applyBorder="1" applyAlignment="1" applyProtection="1">
      <alignment horizontal="center" vertical="center"/>
    </xf>
    <xf numFmtId="165" fontId="3" fillId="0" borderId="22" xfId="0" applyNumberFormat="1" applyFont="1" applyFill="1" applyBorder="1" applyAlignment="1" applyProtection="1">
      <alignment horizontal="center" vertical="center" wrapText="1"/>
    </xf>
    <xf numFmtId="165" fontId="3" fillId="0" borderId="11" xfId="0" applyNumberFormat="1" applyFont="1" applyFill="1" applyBorder="1" applyAlignment="1" applyProtection="1">
      <alignment horizontal="center" vertical="center" wrapText="1"/>
    </xf>
    <xf numFmtId="165" fontId="3" fillId="0" borderId="64" xfId="0" applyNumberFormat="1" applyFont="1" applyFill="1" applyBorder="1" applyAlignment="1" applyProtection="1">
      <alignment horizontal="center" vertical="center"/>
    </xf>
    <xf numFmtId="165" fontId="3" fillId="0" borderId="78" xfId="0" applyNumberFormat="1" applyFont="1" applyFill="1" applyBorder="1" applyAlignment="1" applyProtection="1">
      <alignment horizontal="center" vertical="center"/>
    </xf>
    <xf numFmtId="165" fontId="3" fillId="0" borderId="65" xfId="0" applyNumberFormat="1" applyFont="1" applyFill="1" applyBorder="1" applyAlignment="1" applyProtection="1">
      <alignment horizontal="center" vertical="center"/>
    </xf>
    <xf numFmtId="165" fontId="3" fillId="0" borderId="58" xfId="0" applyNumberFormat="1" applyFont="1" applyFill="1" applyBorder="1" applyAlignment="1" applyProtection="1">
      <alignment horizontal="center" vertical="center" wrapText="1"/>
    </xf>
    <xf numFmtId="165" fontId="3" fillId="0" borderId="63" xfId="0" applyNumberFormat="1" applyFont="1" applyFill="1" applyBorder="1" applyAlignment="1" applyProtection="1">
      <alignment horizontal="center" vertical="center" wrapText="1"/>
    </xf>
    <xf numFmtId="0" fontId="3" fillId="0" borderId="44" xfId="5" applyFont="1" applyFill="1" applyBorder="1" applyAlignment="1">
      <alignment horizontal="left" vertical="center" wrapText="1"/>
    </xf>
    <xf numFmtId="0" fontId="3" fillId="0" borderId="39" xfId="5" applyFont="1" applyFill="1" applyBorder="1" applyAlignment="1">
      <alignment horizontal="left" vertical="center" wrapText="1"/>
    </xf>
    <xf numFmtId="0" fontId="3" fillId="0" borderId="40" xfId="5" applyFont="1" applyFill="1" applyBorder="1" applyAlignment="1">
      <alignment horizontal="left" vertical="center" wrapText="1"/>
    </xf>
    <xf numFmtId="0" fontId="8" fillId="0" borderId="15" xfId="5" applyFont="1" applyFill="1" applyBorder="1" applyAlignment="1" applyProtection="1">
      <alignment horizontal="left" vertical="center"/>
    </xf>
    <xf numFmtId="0" fontId="8" fillId="0" borderId="14" xfId="5" applyFont="1" applyFill="1" applyBorder="1" applyAlignment="1" applyProtection="1">
      <alignment horizontal="left" vertical="center"/>
    </xf>
    <xf numFmtId="0" fontId="3" fillId="0" borderId="44" xfId="5" applyFont="1" applyFill="1" applyBorder="1" applyAlignment="1" applyProtection="1">
      <alignment horizontal="left" vertical="center" wrapText="1"/>
    </xf>
    <xf numFmtId="0" fontId="3" fillId="0" borderId="39" xfId="5" applyFont="1" applyFill="1" applyBorder="1" applyAlignment="1" applyProtection="1">
      <alignment horizontal="left" vertical="center" wrapText="1"/>
    </xf>
    <xf numFmtId="0" fontId="3" fillId="0" borderId="40" xfId="5" applyFont="1" applyFill="1" applyBorder="1" applyAlignment="1" applyProtection="1">
      <alignment horizontal="left" vertical="center" wrapText="1"/>
    </xf>
    <xf numFmtId="0" fontId="21" fillId="0" borderId="15" xfId="5" applyFont="1" applyFill="1" applyBorder="1" applyAlignment="1" applyProtection="1">
      <alignment horizontal="left" vertical="center"/>
    </xf>
    <xf numFmtId="0" fontId="21" fillId="0" borderId="14" xfId="5" applyFont="1" applyFill="1" applyBorder="1" applyAlignment="1" applyProtection="1">
      <alignment horizontal="left" vertical="center"/>
    </xf>
    <xf numFmtId="0" fontId="19" fillId="0" borderId="0" xfId="5" applyFont="1" applyFill="1" applyAlignment="1">
      <alignment horizontal="center" vertical="center" wrapText="1"/>
    </xf>
    <xf numFmtId="0" fontId="19" fillId="0" borderId="0" xfId="5" applyFont="1" applyFill="1" applyAlignment="1">
      <alignment horizontal="center" vertical="center"/>
    </xf>
    <xf numFmtId="0" fontId="71" fillId="0" borderId="20" xfId="5" applyFont="1" applyFill="1" applyBorder="1" applyAlignment="1">
      <alignment horizontal="right"/>
    </xf>
    <xf numFmtId="0" fontId="3" fillId="0" borderId="44" xfId="5" applyFont="1" applyFill="1" applyBorder="1" applyAlignment="1">
      <alignment horizontal="center" vertical="center" wrapText="1"/>
    </xf>
    <xf numFmtId="0" fontId="3" fillId="0" borderId="50" xfId="5" applyFont="1" applyFill="1" applyBorder="1" applyAlignment="1">
      <alignment horizontal="center" vertical="center" wrapText="1"/>
    </xf>
    <xf numFmtId="0" fontId="3" fillId="0" borderId="22" xfId="5" applyFont="1" applyFill="1" applyBorder="1" applyAlignment="1">
      <alignment horizontal="center" vertical="center" wrapText="1"/>
    </xf>
    <xf numFmtId="0" fontId="3" fillId="0" borderId="11" xfId="5" applyFont="1" applyFill="1" applyBorder="1" applyAlignment="1">
      <alignment horizontal="center" vertical="center" wrapText="1"/>
    </xf>
    <xf numFmtId="0" fontId="3" fillId="0" borderId="39" xfId="5" applyFont="1" applyFill="1" applyBorder="1" applyAlignment="1">
      <alignment horizontal="center" vertical="center" wrapText="1"/>
    </xf>
    <xf numFmtId="0" fontId="3" fillId="0" borderId="20" xfId="5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horizontal="center"/>
    </xf>
    <xf numFmtId="0" fontId="20" fillId="0" borderId="43" xfId="5" applyFont="1" applyFill="1" applyBorder="1" applyAlignment="1">
      <alignment horizontal="center"/>
    </xf>
    <xf numFmtId="0" fontId="3" fillId="0" borderId="23" xfId="5" applyFont="1" applyFill="1" applyBorder="1" applyAlignment="1">
      <alignment horizontal="center" vertical="center" wrapText="1"/>
    </xf>
    <xf numFmtId="0" fontId="3" fillId="0" borderId="49" xfId="5" applyFont="1" applyFill="1" applyBorder="1" applyAlignment="1">
      <alignment horizontal="center" vertical="center" wrapText="1"/>
    </xf>
    <xf numFmtId="0" fontId="73" fillId="0" borderId="0" xfId="5" applyFont="1" applyAlignment="1" applyProtection="1">
      <alignment horizontal="center" vertical="center" wrapText="1"/>
      <protection locked="0"/>
    </xf>
    <xf numFmtId="0" fontId="74" fillId="0" borderId="1" xfId="5" applyFont="1" applyBorder="1" applyAlignment="1" applyProtection="1">
      <alignment wrapText="1"/>
    </xf>
    <xf numFmtId="0" fontId="74" fillId="0" borderId="2" xfId="5" applyFont="1" applyBorder="1" applyAlignment="1" applyProtection="1">
      <alignment wrapText="1"/>
    </xf>
    <xf numFmtId="0" fontId="26" fillId="0" borderId="0" xfId="5" applyFont="1" applyAlignment="1">
      <alignment horizontal="center" wrapText="1"/>
    </xf>
    <xf numFmtId="0" fontId="10" fillId="0" borderId="39" xfId="5" applyFont="1" applyFill="1" applyBorder="1" applyAlignment="1">
      <alignment horizontal="justify" vertical="center" wrapText="1"/>
    </xf>
    <xf numFmtId="165" fontId="21" fillId="0" borderId="15" xfId="5" applyNumberFormat="1" applyFont="1" applyFill="1" applyBorder="1" applyAlignment="1">
      <alignment horizontal="center" vertical="center" wrapText="1"/>
    </xf>
    <xf numFmtId="165" fontId="21" fillId="0" borderId="43" xfId="5" applyNumberFormat="1" applyFont="1" applyFill="1" applyBorder="1" applyAlignment="1">
      <alignment horizontal="center" vertical="center" wrapText="1"/>
    </xf>
    <xf numFmtId="165" fontId="1" fillId="0" borderId="66" xfId="5" applyNumberFormat="1" applyFill="1" applyBorder="1" applyAlignment="1" applyProtection="1">
      <alignment horizontal="left" vertical="center" wrapText="1"/>
      <protection locked="0"/>
    </xf>
    <xf numFmtId="165" fontId="1" fillId="0" borderId="78" xfId="5" applyNumberFormat="1" applyFill="1" applyBorder="1" applyAlignment="1" applyProtection="1">
      <alignment horizontal="left" vertical="center" wrapText="1"/>
      <protection locked="0"/>
    </xf>
    <xf numFmtId="165" fontId="1" fillId="0" borderId="75" xfId="5" applyNumberFormat="1" applyFill="1" applyBorder="1" applyAlignment="1" applyProtection="1">
      <alignment horizontal="left" vertical="center" wrapText="1"/>
      <protection locked="0"/>
    </xf>
    <xf numFmtId="165" fontId="1" fillId="0" borderId="79" xfId="5" applyNumberFormat="1" applyFill="1" applyBorder="1" applyAlignment="1" applyProtection="1">
      <alignment horizontal="left" vertical="center" wrapText="1"/>
      <protection locked="0"/>
    </xf>
    <xf numFmtId="165" fontId="21" fillId="0" borderId="15" xfId="5" applyNumberFormat="1" applyFont="1" applyFill="1" applyBorder="1" applyAlignment="1">
      <alignment horizontal="left" vertical="center" wrapText="1" indent="2"/>
    </xf>
    <xf numFmtId="165" fontId="21" fillId="0" borderId="43" xfId="5" applyNumberFormat="1" applyFont="1" applyFill="1" applyBorder="1" applyAlignment="1">
      <alignment horizontal="left" vertical="center" wrapText="1" indent="2"/>
    </xf>
    <xf numFmtId="165" fontId="7" fillId="0" borderId="32" xfId="5" applyNumberFormat="1" applyFont="1" applyFill="1" applyBorder="1" applyAlignment="1">
      <alignment horizontal="center" vertical="center" wrapText="1"/>
    </xf>
    <xf numFmtId="165" fontId="7" fillId="0" borderId="32" xfId="5" applyNumberFormat="1" applyFont="1" applyFill="1" applyBorder="1" applyAlignment="1">
      <alignment horizontal="center" vertical="center"/>
    </xf>
    <xf numFmtId="175" fontId="63" fillId="0" borderId="39" xfId="5" applyNumberFormat="1" applyFont="1" applyFill="1" applyBorder="1" applyAlignment="1">
      <alignment horizontal="left" vertical="center" wrapText="1"/>
    </xf>
    <xf numFmtId="175" fontId="4" fillId="0" borderId="0" xfId="5" applyNumberFormat="1" applyFont="1" applyFill="1" applyBorder="1" applyAlignment="1">
      <alignment horizontal="center" vertical="center" wrapText="1"/>
    </xf>
    <xf numFmtId="165" fontId="5" fillId="0" borderId="20" xfId="5" applyNumberFormat="1" applyFont="1" applyFill="1" applyBorder="1" applyAlignment="1">
      <alignment horizontal="right" vertical="center"/>
    </xf>
    <xf numFmtId="165" fontId="19" fillId="0" borderId="0" xfId="5" applyNumberFormat="1" applyFont="1" applyFill="1" applyAlignment="1">
      <alignment horizontal="left" vertical="center" wrapText="1"/>
    </xf>
    <xf numFmtId="165" fontId="1" fillId="0" borderId="0" xfId="5" applyNumberFormat="1" applyFill="1" applyAlignment="1" applyProtection="1">
      <alignment horizontal="left" vertical="center" wrapText="1"/>
      <protection locked="0"/>
    </xf>
    <xf numFmtId="165" fontId="3" fillId="0" borderId="44" xfId="5" applyNumberFormat="1" applyFont="1" applyFill="1" applyBorder="1" applyAlignment="1">
      <alignment horizontal="center" vertical="center"/>
    </xf>
    <xf numFmtId="165" fontId="3" fillId="0" borderId="35" xfId="5" applyNumberFormat="1" applyFont="1" applyFill="1" applyBorder="1" applyAlignment="1">
      <alignment horizontal="center" vertical="center"/>
    </xf>
    <xf numFmtId="165" fontId="3" fillId="0" borderId="50" xfId="5" applyNumberFormat="1" applyFont="1" applyFill="1" applyBorder="1" applyAlignment="1">
      <alignment horizontal="center" vertical="center"/>
    </xf>
    <xf numFmtId="165" fontId="20" fillId="0" borderId="32" xfId="5" applyNumberFormat="1" applyFont="1" applyFill="1" applyBorder="1" applyAlignment="1">
      <alignment horizontal="center" vertical="center" wrapText="1"/>
    </xf>
    <xf numFmtId="165" fontId="3" fillId="0" borderId="58" xfId="5" applyNumberFormat="1" applyFont="1" applyFill="1" applyBorder="1" applyAlignment="1">
      <alignment horizontal="center" vertical="center" wrapText="1"/>
    </xf>
    <xf numFmtId="165" fontId="3" fillId="0" borderId="37" xfId="5" applyNumberFormat="1" applyFont="1" applyFill="1" applyBorder="1" applyAlignment="1">
      <alignment horizontal="center" vertical="center" wrapText="1"/>
    </xf>
    <xf numFmtId="165" fontId="3" fillId="0" borderId="32" xfId="5" applyNumberFormat="1" applyFont="1" applyFill="1" applyBorder="1" applyAlignment="1">
      <alignment horizontal="center" vertical="center" wrapText="1"/>
    </xf>
    <xf numFmtId="0" fontId="46" fillId="0" borderId="21" xfId="23" applyFont="1" applyBorder="1" applyAlignment="1">
      <alignment horizontal="center"/>
    </xf>
    <xf numFmtId="0" fontId="46" fillId="0" borderId="8" xfId="23" applyFont="1" applyBorder="1" applyAlignment="1">
      <alignment horizontal="center"/>
    </xf>
    <xf numFmtId="0" fontId="46" fillId="0" borderId="64" xfId="23" applyFont="1" applyBorder="1" applyAlignment="1">
      <alignment horizontal="center"/>
    </xf>
    <xf numFmtId="0" fontId="46" fillId="0" borderId="65" xfId="23" applyFont="1" applyBorder="1" applyAlignment="1">
      <alignment horizontal="center"/>
    </xf>
    <xf numFmtId="166" fontId="25" fillId="2" borderId="58" xfId="3" applyNumberFormat="1" applyFont="1" applyFill="1" applyBorder="1" applyAlignment="1">
      <alignment horizontal="center" vertical="center" wrapText="1"/>
    </xf>
    <xf numFmtId="166" fontId="25" fillId="2" borderId="37" xfId="3" applyNumberFormat="1" applyFont="1" applyFill="1" applyBorder="1" applyAlignment="1">
      <alignment horizontal="center" vertical="center" wrapText="1"/>
    </xf>
    <xf numFmtId="166" fontId="25" fillId="2" borderId="63" xfId="3" applyNumberFormat="1" applyFont="1" applyFill="1" applyBorder="1" applyAlignment="1">
      <alignment horizontal="center" vertical="center" wrapText="1"/>
    </xf>
    <xf numFmtId="0" fontId="4" fillId="0" borderId="15" xfId="7" applyFont="1" applyBorder="1" applyAlignment="1">
      <alignment horizontal="center" vertical="top" wrapText="1"/>
    </xf>
    <xf numFmtId="0" fontId="4" fillId="0" borderId="43" xfId="7" applyFont="1" applyBorder="1" applyAlignment="1">
      <alignment horizontal="center" vertical="top" wrapText="1"/>
    </xf>
    <xf numFmtId="0" fontId="4" fillId="0" borderId="14" xfId="7" applyFont="1" applyBorder="1" applyAlignment="1">
      <alignment horizontal="center" vertical="top" wrapText="1"/>
    </xf>
    <xf numFmtId="0" fontId="4" fillId="2" borderId="21" xfId="7" applyFont="1" applyFill="1" applyBorder="1" applyAlignment="1">
      <alignment horizontal="center" vertical="top" wrapText="1"/>
    </xf>
    <xf numFmtId="0" fontId="2" fillId="0" borderId="18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4" fillId="2" borderId="22" xfId="7" applyFont="1" applyFill="1" applyBorder="1" applyAlignment="1">
      <alignment horizontal="center" vertical="top" wrapText="1"/>
    </xf>
    <xf numFmtId="0" fontId="4" fillId="2" borderId="19" xfId="7" applyFont="1" applyFill="1" applyBorder="1" applyAlignment="1">
      <alignment horizontal="center" vertical="top" wrapText="1"/>
    </xf>
    <xf numFmtId="0" fontId="2" fillId="0" borderId="11" xfId="7" applyFont="1" applyBorder="1" applyAlignment="1">
      <alignment horizontal="center" vertical="top" wrapText="1"/>
    </xf>
    <xf numFmtId="0" fontId="2" fillId="0" borderId="19" xfId="7" applyFont="1" applyBorder="1" applyAlignment="1">
      <alignment vertical="top" wrapText="1"/>
    </xf>
    <xf numFmtId="0" fontId="2" fillId="0" borderId="11" xfId="7" applyFont="1" applyBorder="1" applyAlignment="1">
      <alignment vertical="top" wrapText="1"/>
    </xf>
    <xf numFmtId="0" fontId="2" fillId="0" borderId="42" xfId="7" applyFont="1" applyBorder="1" applyAlignment="1">
      <alignment vertical="top" wrapText="1"/>
    </xf>
    <xf numFmtId="166" fontId="25" fillId="2" borderId="23" xfId="3" applyNumberFormat="1" applyFont="1" applyFill="1" applyBorder="1" applyAlignment="1">
      <alignment horizontal="center" vertical="center" wrapText="1"/>
    </xf>
    <xf numFmtId="166" fontId="25" fillId="2" borderId="10" xfId="3" applyNumberFormat="1" applyFont="1" applyFill="1" applyBorder="1" applyAlignment="1">
      <alignment horizontal="center" vertical="center" wrapText="1"/>
    </xf>
    <xf numFmtId="166" fontId="25" fillId="2" borderId="49" xfId="3" applyNumberFormat="1" applyFont="1" applyFill="1" applyBorder="1" applyAlignment="1">
      <alignment horizontal="center" vertical="center" wrapText="1"/>
    </xf>
    <xf numFmtId="166" fontId="35" fillId="0" borderId="0" xfId="3" applyNumberFormat="1" applyFont="1" applyBorder="1" applyAlignment="1">
      <alignment horizontal="right"/>
    </xf>
    <xf numFmtId="0" fontId="4" fillId="3" borderId="44" xfId="7" applyFont="1" applyFill="1" applyBorder="1" applyAlignment="1">
      <alignment horizontal="center"/>
    </xf>
    <xf numFmtId="0" fontId="4" fillId="3" borderId="39" xfId="7" applyFont="1" applyFill="1" applyBorder="1" applyAlignment="1">
      <alignment horizontal="center"/>
    </xf>
    <xf numFmtId="0" fontId="4" fillId="3" borderId="35" xfId="7" applyFont="1" applyFill="1" applyBorder="1" applyAlignment="1">
      <alignment horizontal="center"/>
    </xf>
    <xf numFmtId="0" fontId="4" fillId="3" borderId="0" xfId="7" applyFont="1" applyFill="1" applyBorder="1" applyAlignment="1">
      <alignment horizontal="center"/>
    </xf>
    <xf numFmtId="0" fontId="4" fillId="3" borderId="50" xfId="7" applyFont="1" applyFill="1" applyBorder="1" applyAlignment="1">
      <alignment horizontal="center"/>
    </xf>
    <xf numFmtId="0" fontId="4" fillId="3" borderId="20" xfId="7" applyFont="1" applyFill="1" applyBorder="1" applyAlignment="1">
      <alignment horizontal="center"/>
    </xf>
    <xf numFmtId="0" fontId="32" fillId="0" borderId="0" xfId="7" applyFont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0" fontId="33" fillId="0" borderId="0" xfId="7" applyFont="1" applyBorder="1" applyAlignment="1">
      <alignment horizontal="right"/>
    </xf>
    <xf numFmtId="0" fontId="33" fillId="0" borderId="56" xfId="7" applyFont="1" applyBorder="1" applyAlignment="1">
      <alignment horizontal="right"/>
    </xf>
    <xf numFmtId="0" fontId="32" fillId="0" borderId="0" xfId="7" applyFont="1" applyFill="1" applyBorder="1" applyAlignment="1">
      <alignment horizontal="left" vertical="center"/>
    </xf>
    <xf numFmtId="0" fontId="4" fillId="2" borderId="11" xfId="7" applyFont="1" applyFill="1" applyBorder="1" applyAlignment="1">
      <alignment horizontal="center" vertical="top" wrapText="1"/>
    </xf>
  </cellXfs>
  <cellStyles count="24">
    <cellStyle name="Ezres" xfId="1" builtinId="3"/>
    <cellStyle name="Ezres 2" xfId="2"/>
    <cellStyle name="Ezres 2 2" xfId="16"/>
    <cellStyle name="Ezres 2_SZÖT Zárszámadás 2014." xfId="21"/>
    <cellStyle name="Ezres 3" xfId="3"/>
    <cellStyle name="Ezres 4" xfId="4"/>
    <cellStyle name="Ezres 5" xfId="12"/>
    <cellStyle name="Hiperhivatkozás" xfId="9"/>
    <cellStyle name="Már látott hiperhivatkozás" xfId="10"/>
    <cellStyle name="Normál" xfId="0" builtinId="0"/>
    <cellStyle name="Normál 2" xfId="5"/>
    <cellStyle name="Normál 3" xfId="6"/>
    <cellStyle name="Normál 3 2" xfId="13"/>
    <cellStyle name="Normál 3_SZÖT Zárszámadás 2014." xfId="22"/>
    <cellStyle name="Normál 4" xfId="14"/>
    <cellStyle name="Normál 5" xfId="17"/>
    <cellStyle name="Normál_010. sz.melléklet2007" xfId="7"/>
    <cellStyle name="Normál_011 sz. melléklet 2" xfId="11"/>
    <cellStyle name="Normál_év végi létsz" xfId="23"/>
    <cellStyle name="Normál_KVRENMUNKA" xfId="8"/>
    <cellStyle name="Normál_minta" xfId="15"/>
    <cellStyle name="Normál_VAGYONK" xfId="19"/>
    <cellStyle name="Normál_VAGYONKIM" xfId="18"/>
    <cellStyle name="Százalék 2" xfId="2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SkyDrive/Dokumentumok/Munkahelyi%20dokumentumok/T&#225;bl&#225;zatok/Test&#252;leti%20anyagok/2016/I.%20f&#233;l&#233;v/2016.%20I.%20f&#233;l&#233;v%20V&#201;GLEG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SkyDrive/Dokumentumok/Munkahelyi%20dokumentumok/Analitika,%20NYOMTATV&#193;NY/ERVIK%20CD/2017/szabaly/ZARSZ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SkyDrive/Dokumentumok/Munkahelyi%20dokumentumok/Analitika,%20NYOMTATV&#193;NY/ERVIK%20CD/2017/szabaly/ZARSZAM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"/>
      <sheetName val="1.2."/>
      <sheetName val="1.3."/>
      <sheetName val="1.4."/>
      <sheetName val="2."/>
      <sheetName val="3A."/>
      <sheetName val="3B."/>
      <sheetName val="4.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sz. mell."/>
      <sheetName val="2.1.sz.mell  "/>
      <sheetName val="2.2.sz.mell  "/>
      <sheetName val="3.sz.mell."/>
      <sheetName val="4. sz. mell. "/>
      <sheetName val="5. sz. mell"/>
      <sheetName val="6.1. sz. mell"/>
      <sheetName val="7. sz. mell"/>
      <sheetName val="1. sz tájékoztató t."/>
      <sheetName val="2. sz tájékoztató t"/>
      <sheetName val="3. tájékoztató tábla"/>
      <sheetName val="4.1. tájékoztató tábla"/>
      <sheetName val="4.2. tájékoztató tábla"/>
      <sheetName val="4.3. tájékoztató tábla"/>
      <sheetName val="4.4. tájékoztató tábla"/>
      <sheetName val="5. tájékoztató tábla"/>
      <sheetName val="6. tájékoztató tábla"/>
      <sheetName val="Munka1"/>
    </sheetNames>
    <sheetDataSet>
      <sheetData sheetId="0">
        <row r="3">
          <cell r="C3" t="str">
            <v xml:space="preserve">2016.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>
        <row r="2">
          <cell r="J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2016.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G2" t="str">
            <v>Forintban!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9"/>
  <sheetViews>
    <sheetView view="pageBreakPreview" topLeftCell="A115" zoomScale="130" zoomScaleNormal="100" zoomScaleSheetLayoutView="130" workbookViewId="0">
      <selection activeCell="I70" sqref="I1:J1048576"/>
    </sheetView>
  </sheetViews>
  <sheetFormatPr defaultRowHeight="15.75"/>
  <cols>
    <col min="1" max="2" width="8.140625" style="71" customWidth="1"/>
    <col min="3" max="3" width="60.85546875" style="71" customWidth="1"/>
    <col min="4" max="4" width="13.140625" style="72" bestFit="1" customWidth="1"/>
    <col min="5" max="5" width="12.28515625" style="15" bestFit="1" customWidth="1"/>
    <col min="6" max="6" width="12.42578125" style="15" customWidth="1"/>
    <col min="7" max="7" width="12.28515625" style="15" customWidth="1"/>
    <col min="8" max="8" width="9.140625" style="15"/>
    <col min="9" max="9" width="10.85546875" style="15" bestFit="1" customWidth="1"/>
    <col min="10" max="16384" width="9.140625" style="15"/>
  </cols>
  <sheetData>
    <row r="1" spans="1:7" ht="15.95" customHeight="1">
      <c r="A1" s="845" t="s">
        <v>2</v>
      </c>
      <c r="B1" s="845"/>
      <c r="C1" s="845"/>
      <c r="D1" s="845"/>
      <c r="E1" s="845"/>
      <c r="F1" s="845"/>
      <c r="G1" s="845"/>
    </row>
    <row r="2" spans="1:7" ht="15.95" customHeight="1" thickBot="1">
      <c r="A2" s="843" t="s">
        <v>3</v>
      </c>
      <c r="B2" s="843"/>
      <c r="C2" s="843"/>
      <c r="D2" s="16"/>
    </row>
    <row r="3" spans="1:7" ht="24.75" thickBot="1">
      <c r="A3" s="17" t="s">
        <v>4</v>
      </c>
      <c r="B3" s="131" t="s">
        <v>269</v>
      </c>
      <c r="C3" s="18" t="s">
        <v>5</v>
      </c>
      <c r="D3" s="19" t="s">
        <v>499</v>
      </c>
      <c r="E3" s="146" t="s">
        <v>584</v>
      </c>
      <c r="F3" s="354" t="s">
        <v>585</v>
      </c>
      <c r="G3" s="354" t="s">
        <v>641</v>
      </c>
    </row>
    <row r="4" spans="1:7" s="22" customFormat="1" ht="12" customHeight="1" thickBot="1">
      <c r="A4" s="20">
        <v>1</v>
      </c>
      <c r="B4" s="20">
        <v>2</v>
      </c>
      <c r="C4" s="20">
        <v>3</v>
      </c>
      <c r="D4" s="20">
        <v>4</v>
      </c>
      <c r="E4" s="20">
        <v>7</v>
      </c>
      <c r="F4" s="20">
        <v>8</v>
      </c>
      <c r="G4" s="20">
        <v>9</v>
      </c>
    </row>
    <row r="5" spans="1:7" s="25" customFormat="1" ht="12" customHeight="1" thickBot="1">
      <c r="A5" s="23" t="s">
        <v>6</v>
      </c>
      <c r="B5" s="134" t="s">
        <v>297</v>
      </c>
      <c r="C5" s="24" t="s">
        <v>7</v>
      </c>
      <c r="D5" s="11">
        <f>+D6+D7+D8+D9+D10+D11</f>
        <v>810282300</v>
      </c>
      <c r="E5" s="11">
        <f t="shared" ref="E5:F5" si="0">+E6+E7+E8+E9+E10+E11</f>
        <v>869342968</v>
      </c>
      <c r="F5" s="11">
        <f t="shared" si="0"/>
        <v>869342968</v>
      </c>
      <c r="G5" s="386">
        <f>F5/E5*100</f>
        <v>100</v>
      </c>
    </row>
    <row r="6" spans="1:7" s="25" customFormat="1" ht="12" customHeight="1">
      <c r="A6" s="26" t="s">
        <v>8</v>
      </c>
      <c r="B6" s="135" t="s">
        <v>298</v>
      </c>
      <c r="C6" s="27" t="s">
        <v>9</v>
      </c>
      <c r="D6" s="28">
        <f>'1.2.sz.mell.'!D6+'1.3.sz.mell.'!D6+'1.4.sz.mell.'!D6</f>
        <v>254727629</v>
      </c>
      <c r="E6" s="28">
        <f>'1.2.sz.mell.'!E6+'1.3.sz.mell.'!E6+'1.4.sz.mell.'!E6</f>
        <v>254727629</v>
      </c>
      <c r="F6" s="28">
        <f>'1.2.sz.mell.'!F6+'1.3.sz.mell.'!F6+'1.4.sz.mell.'!F6</f>
        <v>254727629</v>
      </c>
      <c r="G6" s="387">
        <f t="shared" ref="G6:G67" si="1">F6/E6*100</f>
        <v>100</v>
      </c>
    </row>
    <row r="7" spans="1:7" s="25" customFormat="1" ht="12" customHeight="1">
      <c r="A7" s="29" t="s">
        <v>10</v>
      </c>
      <c r="B7" s="136" t="s">
        <v>299</v>
      </c>
      <c r="C7" s="30" t="s">
        <v>11</v>
      </c>
      <c r="D7" s="31">
        <f>'1.2.sz.mell.'!D7+'1.3.sz.mell.'!D7+'1.4.sz.mell.'!D7</f>
        <v>280295534</v>
      </c>
      <c r="E7" s="31">
        <f>'1.2.sz.mell.'!E7+'1.3.sz.mell.'!E7+'1.4.sz.mell.'!E7</f>
        <v>286549800</v>
      </c>
      <c r="F7" s="31">
        <f>'1.2.sz.mell.'!F7+'1.3.sz.mell.'!F7+'1.4.sz.mell.'!F7</f>
        <v>286549800</v>
      </c>
      <c r="G7" s="388">
        <f t="shared" si="1"/>
        <v>100</v>
      </c>
    </row>
    <row r="8" spans="1:7" s="25" customFormat="1" ht="12" customHeight="1">
      <c r="A8" s="29" t="s">
        <v>12</v>
      </c>
      <c r="B8" s="136" t="s">
        <v>300</v>
      </c>
      <c r="C8" s="30" t="s">
        <v>487</v>
      </c>
      <c r="D8" s="31">
        <f>'1.2.sz.mell.'!D8+'1.3.sz.mell.'!D8+'1.4.sz.mell.'!D8</f>
        <v>249687257</v>
      </c>
      <c r="E8" s="31">
        <f>'1.2.sz.mell.'!E8+'1.3.sz.mell.'!E8+'1.4.sz.mell.'!E8</f>
        <v>264966667</v>
      </c>
      <c r="F8" s="31">
        <f>'1.2.sz.mell.'!F8+'1.3.sz.mell.'!F8+'1.4.sz.mell.'!F8</f>
        <v>264966667</v>
      </c>
      <c r="G8" s="388">
        <f t="shared" si="1"/>
        <v>100</v>
      </c>
    </row>
    <row r="9" spans="1:7" s="25" customFormat="1" ht="12" customHeight="1">
      <c r="A9" s="29" t="s">
        <v>13</v>
      </c>
      <c r="B9" s="136" t="s">
        <v>301</v>
      </c>
      <c r="C9" s="30" t="s">
        <v>14</v>
      </c>
      <c r="D9" s="31">
        <f>'1.2.sz.mell.'!D9+'1.3.sz.mell.'!D9+'1.4.sz.mell.'!D9</f>
        <v>15551880</v>
      </c>
      <c r="E9" s="31">
        <f>'1.2.sz.mell.'!E9+'1.3.sz.mell.'!E9+'1.4.sz.mell.'!E9</f>
        <v>17284775</v>
      </c>
      <c r="F9" s="31">
        <f>'1.2.sz.mell.'!F9+'1.3.sz.mell.'!F9+'1.4.sz.mell.'!F9</f>
        <v>17284775</v>
      </c>
      <c r="G9" s="388">
        <f t="shared" si="1"/>
        <v>100</v>
      </c>
    </row>
    <row r="10" spans="1:7" s="25" customFormat="1" ht="12" customHeight="1">
      <c r="A10" s="29" t="s">
        <v>15</v>
      </c>
      <c r="B10" s="136" t="s">
        <v>302</v>
      </c>
      <c r="C10" s="30" t="s">
        <v>488</v>
      </c>
      <c r="D10" s="31">
        <f>'1.2.sz.mell.'!D10+'1.3.sz.mell.'!D10+'1.4.sz.mell.'!D10</f>
        <v>10020000</v>
      </c>
      <c r="E10" s="31">
        <f>'1.2.sz.mell.'!E10+'1.3.sz.mell.'!E10+'1.4.sz.mell.'!E10</f>
        <v>45637100</v>
      </c>
      <c r="F10" s="31">
        <f>'1.2.sz.mell.'!F10+'1.3.sz.mell.'!F10+'1.4.sz.mell.'!F10</f>
        <v>45637100</v>
      </c>
      <c r="G10" s="388">
        <f t="shared" si="1"/>
        <v>100</v>
      </c>
    </row>
    <row r="11" spans="1:7" s="25" customFormat="1" ht="12" customHeight="1" thickBot="1">
      <c r="A11" s="32" t="s">
        <v>16</v>
      </c>
      <c r="B11" s="137" t="s">
        <v>303</v>
      </c>
      <c r="C11" s="33" t="s">
        <v>489</v>
      </c>
      <c r="D11" s="31">
        <f>'1.2.sz.mell.'!D11+'1.3.sz.mell.'!D11+'1.4.sz.mell.'!D11</f>
        <v>0</v>
      </c>
      <c r="E11" s="31">
        <f>'1.2.sz.mell.'!E11+'1.3.sz.mell.'!E11+'1.4.sz.mell.'!E11</f>
        <v>176997</v>
      </c>
      <c r="F11" s="31">
        <f>'1.2.sz.mell.'!F11+'1.3.sz.mell.'!F11+'1.4.sz.mell.'!F11</f>
        <v>176997</v>
      </c>
      <c r="G11" s="388">
        <f t="shared" si="1"/>
        <v>100</v>
      </c>
    </row>
    <row r="12" spans="1:7" s="25" customFormat="1" ht="12" customHeight="1" thickBot="1">
      <c r="A12" s="23" t="s">
        <v>17</v>
      </c>
      <c r="B12" s="134"/>
      <c r="C12" s="34" t="s">
        <v>18</v>
      </c>
      <c r="D12" s="11">
        <f>+D13+D14+D15+D16+D17</f>
        <v>49578000</v>
      </c>
      <c r="E12" s="11">
        <f t="shared" ref="E12:F12" si="2">+E13+E14+E15+E16+E17</f>
        <v>102057326</v>
      </c>
      <c r="F12" s="11">
        <f t="shared" si="2"/>
        <v>104354647</v>
      </c>
      <c r="G12" s="386">
        <f t="shared" si="1"/>
        <v>102.25101037822606</v>
      </c>
    </row>
    <row r="13" spans="1:7" s="25" customFormat="1" ht="12" customHeight="1">
      <c r="A13" s="26" t="s">
        <v>19</v>
      </c>
      <c r="B13" s="135" t="s">
        <v>304</v>
      </c>
      <c r="C13" s="27" t="s">
        <v>20</v>
      </c>
      <c r="D13" s="28">
        <f>'1.2.sz.mell.'!D13+'1.3.sz.mell.'!D13+'1.4.sz.mell.'!D13</f>
        <v>0</v>
      </c>
      <c r="E13" s="28">
        <f>'1.2.sz.mell.'!E13+'1.3.sz.mell.'!E13+'1.4.sz.mell.'!E13</f>
        <v>0</v>
      </c>
      <c r="F13" s="28">
        <f>'1.2.sz.mell.'!F13+'1.3.sz.mell.'!F13+'1.4.sz.mell.'!F13</f>
        <v>0</v>
      </c>
      <c r="G13" s="387"/>
    </row>
    <row r="14" spans="1:7" s="25" customFormat="1" ht="12" customHeight="1">
      <c r="A14" s="29" t="s">
        <v>21</v>
      </c>
      <c r="B14" s="136" t="s">
        <v>305</v>
      </c>
      <c r="C14" s="30" t="s">
        <v>22</v>
      </c>
      <c r="D14" s="31">
        <f>'1.2.sz.mell.'!D14+'1.3.sz.mell.'!D14+'1.4.sz.mell.'!D14</f>
        <v>0</v>
      </c>
      <c r="E14" s="31">
        <f>'1.2.sz.mell.'!E14+'1.3.sz.mell.'!E14+'1.4.sz.mell.'!E14</f>
        <v>0</v>
      </c>
      <c r="F14" s="31">
        <f>'1.2.sz.mell.'!F14+'1.3.sz.mell.'!F14+'1.4.sz.mell.'!F14</f>
        <v>0</v>
      </c>
      <c r="G14" s="388"/>
    </row>
    <row r="15" spans="1:7" s="25" customFormat="1" ht="12" customHeight="1">
      <c r="A15" s="29" t="s">
        <v>23</v>
      </c>
      <c r="B15" s="136" t="s">
        <v>306</v>
      </c>
      <c r="C15" s="30" t="s">
        <v>24</v>
      </c>
      <c r="D15" s="31">
        <f>'1.2.sz.mell.'!D15+'1.3.sz.mell.'!D15+'1.4.sz.mell.'!D15</f>
        <v>0</v>
      </c>
      <c r="E15" s="31">
        <f>'1.2.sz.mell.'!E15+'1.3.sz.mell.'!E15+'1.4.sz.mell.'!E15</f>
        <v>0</v>
      </c>
      <c r="F15" s="31">
        <f>'1.2.sz.mell.'!F15+'1.3.sz.mell.'!F15+'1.4.sz.mell.'!F15</f>
        <v>0</v>
      </c>
      <c r="G15" s="388"/>
    </row>
    <row r="16" spans="1:7" s="25" customFormat="1" ht="12" customHeight="1">
      <c r="A16" s="29" t="s">
        <v>25</v>
      </c>
      <c r="B16" s="136" t="s">
        <v>307</v>
      </c>
      <c r="C16" s="30" t="s">
        <v>26</v>
      </c>
      <c r="D16" s="31">
        <f>'1.2.sz.mell.'!D16+'1.3.sz.mell.'!D16+'1.4.sz.mell.'!D16</f>
        <v>0</v>
      </c>
      <c r="E16" s="31">
        <f>'1.2.sz.mell.'!E16+'1.3.sz.mell.'!E16+'1.4.sz.mell.'!E16</f>
        <v>0</v>
      </c>
      <c r="F16" s="31">
        <f>'1.2.sz.mell.'!F16+'1.3.sz.mell.'!F16+'1.4.sz.mell.'!F16</f>
        <v>0</v>
      </c>
      <c r="G16" s="388"/>
    </row>
    <row r="17" spans="1:9" s="25" customFormat="1" ht="12" customHeight="1" thickBot="1">
      <c r="A17" s="29" t="s">
        <v>27</v>
      </c>
      <c r="B17" s="136" t="s">
        <v>308</v>
      </c>
      <c r="C17" s="30" t="s">
        <v>28</v>
      </c>
      <c r="D17" s="31">
        <f>'1.2.sz.mell.'!D17+'1.3.sz.mell.'!D17+'1.4.sz.mell.'!D17</f>
        <v>49578000</v>
      </c>
      <c r="E17" s="31">
        <f>'1.2.sz.mell.'!E17+'1.3.sz.mell.'!E17+'1.4.sz.mell.'!E17</f>
        <v>102057326</v>
      </c>
      <c r="F17" s="31">
        <f>'1.2.sz.mell.'!F17+'1.3.sz.mell.'!F17+'1.4.sz.mell.'!F17</f>
        <v>104354647</v>
      </c>
      <c r="G17" s="388">
        <f t="shared" si="1"/>
        <v>102.25101037822606</v>
      </c>
    </row>
    <row r="18" spans="1:9" s="25" customFormat="1" ht="12" customHeight="1" thickBot="1">
      <c r="A18" s="23" t="s">
        <v>29</v>
      </c>
      <c r="B18" s="134" t="s">
        <v>309</v>
      </c>
      <c r="C18" s="24" t="s">
        <v>30</v>
      </c>
      <c r="D18" s="11">
        <f>+D19+D20+D21+D22+D23</f>
        <v>0</v>
      </c>
      <c r="E18" s="11">
        <f t="shared" ref="E18:F18" si="3">+E19+E20+E21+E22+E23</f>
        <v>70132000</v>
      </c>
      <c r="F18" s="11">
        <f t="shared" si="3"/>
        <v>70132000</v>
      </c>
      <c r="G18" s="386">
        <f t="shared" si="1"/>
        <v>100</v>
      </c>
    </row>
    <row r="19" spans="1:9" s="25" customFormat="1" ht="12" customHeight="1">
      <c r="A19" s="26" t="s">
        <v>31</v>
      </c>
      <c r="B19" s="135" t="s">
        <v>310</v>
      </c>
      <c r="C19" s="27" t="s">
        <v>32</v>
      </c>
      <c r="D19" s="28">
        <f>'1.2.sz.mell.'!D19+'1.3.sz.mell.'!D19+'1.4.sz.mell.'!D19</f>
        <v>0</v>
      </c>
      <c r="E19" s="28">
        <f>'1.2.sz.mell.'!E19+'1.3.sz.mell.'!E19+'1.4.sz.mell.'!E19</f>
        <v>14382000</v>
      </c>
      <c r="F19" s="28">
        <f>'1.2.sz.mell.'!F19+'1.3.sz.mell.'!F19+'1.4.sz.mell.'!F19</f>
        <v>14382000</v>
      </c>
      <c r="G19" s="387">
        <f t="shared" si="1"/>
        <v>100</v>
      </c>
    </row>
    <row r="20" spans="1:9" s="25" customFormat="1" ht="12" customHeight="1">
      <c r="A20" s="29" t="s">
        <v>33</v>
      </c>
      <c r="B20" s="136" t="s">
        <v>311</v>
      </c>
      <c r="C20" s="30" t="s">
        <v>34</v>
      </c>
      <c r="D20" s="31">
        <f>'1.2.sz.mell.'!D20+'1.3.sz.mell.'!D20+'1.4.sz.mell.'!D20</f>
        <v>0</v>
      </c>
      <c r="E20" s="31">
        <f>'1.2.sz.mell.'!E20+'1.3.sz.mell.'!E20+'1.4.sz.mell.'!E20</f>
        <v>0</v>
      </c>
      <c r="F20" s="31">
        <f>'1.2.sz.mell.'!F20+'1.3.sz.mell.'!F20+'1.4.sz.mell.'!F20</f>
        <v>0</v>
      </c>
      <c r="G20" s="388"/>
    </row>
    <row r="21" spans="1:9" s="25" customFormat="1" ht="12" customHeight="1">
      <c r="A21" s="29" t="s">
        <v>35</v>
      </c>
      <c r="B21" s="136" t="s">
        <v>312</v>
      </c>
      <c r="C21" s="30" t="s">
        <v>36</v>
      </c>
      <c r="D21" s="31">
        <f>'1.2.sz.mell.'!D21+'1.3.sz.mell.'!D21+'1.4.sz.mell.'!D21</f>
        <v>0</v>
      </c>
      <c r="E21" s="31">
        <f>'1.2.sz.mell.'!E21+'1.3.sz.mell.'!E21+'1.4.sz.mell.'!E21</f>
        <v>0</v>
      </c>
      <c r="F21" s="31">
        <f>'1.2.sz.mell.'!F21+'1.3.sz.mell.'!F21+'1.4.sz.mell.'!F21</f>
        <v>0</v>
      </c>
      <c r="G21" s="388"/>
    </row>
    <row r="22" spans="1:9" s="25" customFormat="1" ht="12" customHeight="1">
      <c r="A22" s="29" t="s">
        <v>37</v>
      </c>
      <c r="B22" s="136" t="s">
        <v>313</v>
      </c>
      <c r="C22" s="30" t="s">
        <v>38</v>
      </c>
      <c r="D22" s="31">
        <f>'1.2.sz.mell.'!D22+'1.3.sz.mell.'!D22+'1.4.sz.mell.'!D22</f>
        <v>0</v>
      </c>
      <c r="E22" s="31">
        <f>'1.2.sz.mell.'!E22+'1.3.sz.mell.'!E22+'1.4.sz.mell.'!E22</f>
        <v>0</v>
      </c>
      <c r="F22" s="31">
        <f>'1.2.sz.mell.'!F22+'1.3.sz.mell.'!F22+'1.4.sz.mell.'!F22</f>
        <v>0</v>
      </c>
      <c r="G22" s="388"/>
    </row>
    <row r="23" spans="1:9" s="25" customFormat="1" ht="12" customHeight="1" thickBot="1">
      <c r="A23" s="29" t="s">
        <v>39</v>
      </c>
      <c r="B23" s="136" t="s">
        <v>314</v>
      </c>
      <c r="C23" s="30" t="s">
        <v>40</v>
      </c>
      <c r="D23" s="31">
        <f>'1.2.sz.mell.'!D23+'1.3.sz.mell.'!D23+'1.4.sz.mell.'!D23</f>
        <v>0</v>
      </c>
      <c r="E23" s="31">
        <f>'1.2.sz.mell.'!E23+'1.3.sz.mell.'!E23+'1.4.sz.mell.'!E23</f>
        <v>55750000</v>
      </c>
      <c r="F23" s="31">
        <f>'1.2.sz.mell.'!F23+'1.3.sz.mell.'!F23+'1.4.sz.mell.'!F23</f>
        <v>55750000</v>
      </c>
      <c r="G23" s="388">
        <f t="shared" si="1"/>
        <v>100</v>
      </c>
    </row>
    <row r="24" spans="1:9" s="25" customFormat="1" ht="12" customHeight="1" thickBot="1">
      <c r="A24" s="23" t="s">
        <v>41</v>
      </c>
      <c r="B24" s="134" t="s">
        <v>315</v>
      </c>
      <c r="C24" s="24" t="s">
        <v>492</v>
      </c>
      <c r="D24" s="14">
        <f>SUM(D25:D31)</f>
        <v>525500000</v>
      </c>
      <c r="E24" s="14">
        <f t="shared" ref="E24:F24" si="4">SUM(E25:E31)</f>
        <v>525500000</v>
      </c>
      <c r="F24" s="14">
        <f t="shared" si="4"/>
        <v>551087202</v>
      </c>
      <c r="G24" s="389">
        <f t="shared" si="1"/>
        <v>104.86911550903901</v>
      </c>
    </row>
    <row r="25" spans="1:9" s="25" customFormat="1" ht="12" customHeight="1">
      <c r="A25" s="26" t="s">
        <v>366</v>
      </c>
      <c r="B25" s="135" t="s">
        <v>316</v>
      </c>
      <c r="C25" s="27" t="s">
        <v>494</v>
      </c>
      <c r="D25" s="36">
        <f>'1.2.sz.mell.'!D25+'1.3.sz.mell.'!D25+'1.4.sz.mell.'!D25</f>
        <v>55700000</v>
      </c>
      <c r="E25" s="36">
        <f>'1.2.sz.mell.'!E25+'1.3.sz.mell.'!E25+'1.4.sz.mell.'!E25</f>
        <v>55700000</v>
      </c>
      <c r="F25" s="36">
        <f>'1.2.sz.mell.'!F25+'1.3.sz.mell.'!F25+'1.4.sz.mell.'!F25</f>
        <v>55648420</v>
      </c>
      <c r="G25" s="390">
        <f t="shared" si="1"/>
        <v>99.907396768402151</v>
      </c>
    </row>
    <row r="26" spans="1:9" s="25" customFormat="1" ht="12" customHeight="1">
      <c r="A26" s="26" t="s">
        <v>367</v>
      </c>
      <c r="B26" s="135" t="s">
        <v>555</v>
      </c>
      <c r="C26" s="27" t="s">
        <v>554</v>
      </c>
      <c r="D26" s="36">
        <f>'1.2.sz.mell.'!D26+'1.3.sz.mell.'!D26+'1.4.sz.mell.'!D26</f>
        <v>100000</v>
      </c>
      <c r="E26" s="36">
        <f>'1.2.sz.mell.'!E26+'1.3.sz.mell.'!E26+'1.4.sz.mell.'!E26</f>
        <v>100000</v>
      </c>
      <c r="F26" s="36">
        <f>'1.2.sz.mell.'!F26+'1.3.sz.mell.'!F26+'1.4.sz.mell.'!F26</f>
        <v>125013</v>
      </c>
      <c r="G26" s="390">
        <f t="shared" si="1"/>
        <v>125.01299999999999</v>
      </c>
    </row>
    <row r="27" spans="1:9" s="25" customFormat="1" ht="12" customHeight="1">
      <c r="A27" s="26" t="s">
        <v>368</v>
      </c>
      <c r="B27" s="136" t="s">
        <v>490</v>
      </c>
      <c r="C27" s="30" t="s">
        <v>495</v>
      </c>
      <c r="D27" s="36">
        <f>'1.2.sz.mell.'!D27+'1.3.sz.mell.'!D27+'1.4.sz.mell.'!D27</f>
        <v>420000000</v>
      </c>
      <c r="E27" s="36">
        <f>'1.2.sz.mell.'!E27+'1.3.sz.mell.'!E27+'1.4.sz.mell.'!E27</f>
        <v>420000000</v>
      </c>
      <c r="F27" s="36">
        <f>'1.2.sz.mell.'!F27+'1.3.sz.mell.'!F27+'1.4.sz.mell.'!F27</f>
        <v>446438065</v>
      </c>
      <c r="G27" s="390">
        <f t="shared" si="1"/>
        <v>106.29477738095238</v>
      </c>
    </row>
    <row r="28" spans="1:9" s="25" customFormat="1" ht="12" customHeight="1">
      <c r="A28" s="26" t="s">
        <v>369</v>
      </c>
      <c r="B28" s="136" t="s">
        <v>491</v>
      </c>
      <c r="C28" s="30" t="s">
        <v>496</v>
      </c>
      <c r="D28" s="36">
        <f>'1.2.sz.mell.'!D28+'1.3.sz.mell.'!D28+'1.4.sz.mell.'!D28</f>
        <v>0</v>
      </c>
      <c r="E28" s="36">
        <f>'1.2.sz.mell.'!E28+'1.3.sz.mell.'!E28+'1.4.sz.mell.'!E28</f>
        <v>0</v>
      </c>
      <c r="F28" s="36">
        <f>'1.2.sz.mell.'!F28+'1.3.sz.mell.'!F28+'1.4.sz.mell.'!F28</f>
        <v>0</v>
      </c>
      <c r="G28" s="390"/>
    </row>
    <row r="29" spans="1:9" s="25" customFormat="1" ht="12" customHeight="1">
      <c r="A29" s="26" t="s">
        <v>370</v>
      </c>
      <c r="B29" s="136" t="s">
        <v>317</v>
      </c>
      <c r="C29" s="30" t="s">
        <v>497</v>
      </c>
      <c r="D29" s="36">
        <f>'1.2.sz.mell.'!D29+'1.3.sz.mell.'!D29+'1.4.sz.mell.'!D29</f>
        <v>47000000</v>
      </c>
      <c r="E29" s="36">
        <f>'1.2.sz.mell.'!E29+'1.3.sz.mell.'!E29+'1.4.sz.mell.'!E29</f>
        <v>47000000</v>
      </c>
      <c r="F29" s="36">
        <f>'1.2.sz.mell.'!F29+'1.3.sz.mell.'!F29+'1.4.sz.mell.'!F29</f>
        <v>46614276</v>
      </c>
      <c r="G29" s="390">
        <f t="shared" si="1"/>
        <v>99.179310638297864</v>
      </c>
    </row>
    <row r="30" spans="1:9" s="25" customFormat="1" ht="12" customHeight="1">
      <c r="A30" s="26" t="s">
        <v>371</v>
      </c>
      <c r="B30" s="137" t="s">
        <v>318</v>
      </c>
      <c r="C30" s="33" t="s">
        <v>498</v>
      </c>
      <c r="D30" s="36">
        <f>'1.2.sz.mell.'!D30+'1.3.sz.mell.'!D30+'1.4.sz.mell.'!D30</f>
        <v>800000</v>
      </c>
      <c r="E30" s="36">
        <f>'1.2.sz.mell.'!E30+'1.3.sz.mell.'!E30+'1.4.sz.mell.'!E30</f>
        <v>800000</v>
      </c>
      <c r="F30" s="36">
        <f>'1.2.sz.mell.'!F30+'1.3.sz.mell.'!F30+'1.4.sz.mell.'!F30</f>
        <v>1027382</v>
      </c>
      <c r="G30" s="390">
        <f t="shared" si="1"/>
        <v>128.42275000000001</v>
      </c>
    </row>
    <row r="31" spans="1:9" s="25" customFormat="1" ht="12" customHeight="1" thickBot="1">
      <c r="A31" s="26" t="s">
        <v>556</v>
      </c>
      <c r="B31" s="137" t="s">
        <v>319</v>
      </c>
      <c r="C31" s="33" t="s">
        <v>493</v>
      </c>
      <c r="D31" s="36">
        <f>'1.2.sz.mell.'!D31+'1.3.sz.mell.'!D31+'1.4.sz.mell.'!D31</f>
        <v>1900000</v>
      </c>
      <c r="E31" s="36">
        <f>'1.2.sz.mell.'!E31+'1.3.sz.mell.'!E31+'1.4.sz.mell.'!E31</f>
        <v>1900000</v>
      </c>
      <c r="F31" s="36">
        <f>'1.2.sz.mell.'!F31+'1.3.sz.mell.'!F31+'1.4.sz.mell.'!F31</f>
        <v>1234046</v>
      </c>
      <c r="G31" s="390">
        <f t="shared" si="1"/>
        <v>64.949789473684206</v>
      </c>
    </row>
    <row r="32" spans="1:9" s="25" customFormat="1" ht="12" customHeight="1" thickBot="1">
      <c r="A32" s="23" t="s">
        <v>43</v>
      </c>
      <c r="B32" s="134" t="s">
        <v>320</v>
      </c>
      <c r="C32" s="24" t="s">
        <v>44</v>
      </c>
      <c r="D32" s="11">
        <f>SUM(D33:D42)</f>
        <v>223787000</v>
      </c>
      <c r="E32" s="11">
        <f t="shared" ref="E32:F32" si="5">SUM(E33:E42)</f>
        <v>234888700</v>
      </c>
      <c r="F32" s="11">
        <f t="shared" si="5"/>
        <v>235591831</v>
      </c>
      <c r="G32" s="386">
        <f t="shared" si="1"/>
        <v>100.29934645642808</v>
      </c>
      <c r="I32" s="385"/>
    </row>
    <row r="33" spans="1:9" s="25" customFormat="1" ht="12" customHeight="1">
      <c r="A33" s="26" t="s">
        <v>45</v>
      </c>
      <c r="B33" s="135" t="s">
        <v>321</v>
      </c>
      <c r="C33" s="27" t="s">
        <v>46</v>
      </c>
      <c r="D33" s="28">
        <f>'1.2.sz.mell.'!D33+'1.3.sz.mell.'!D33+'1.4.sz.mell.'!D33</f>
        <v>0</v>
      </c>
      <c r="E33" s="28">
        <f>'1.2.sz.mell.'!E33+'1.3.sz.mell.'!E33+'1.4.sz.mell.'!E33</f>
        <v>2217000</v>
      </c>
      <c r="F33" s="28">
        <f>'1.2.sz.mell.'!F33+'1.3.sz.mell.'!F33+'1.4.sz.mell.'!F33</f>
        <v>2410551</v>
      </c>
      <c r="G33" s="387">
        <f t="shared" si="1"/>
        <v>108.73031123139378</v>
      </c>
      <c r="I33" s="385"/>
    </row>
    <row r="34" spans="1:9" s="25" customFormat="1" ht="12" customHeight="1">
      <c r="A34" s="29" t="s">
        <v>47</v>
      </c>
      <c r="B34" s="136" t="s">
        <v>322</v>
      </c>
      <c r="C34" s="30" t="s">
        <v>48</v>
      </c>
      <c r="D34" s="31">
        <f>'1.2.sz.mell.'!D34+'1.3.sz.mell.'!D34+'1.4.sz.mell.'!D34</f>
        <v>0</v>
      </c>
      <c r="E34" s="31">
        <f>'1.2.sz.mell.'!E34+'1.3.sz.mell.'!E34+'1.4.sz.mell.'!E34</f>
        <v>98288000</v>
      </c>
      <c r="F34" s="31">
        <f>'1.2.sz.mell.'!F34+'1.3.sz.mell.'!F34+'1.4.sz.mell.'!F34</f>
        <v>91624943</v>
      </c>
      <c r="G34" s="388">
        <f t="shared" si="1"/>
        <v>93.220884543382709</v>
      </c>
      <c r="I34" s="385"/>
    </row>
    <row r="35" spans="1:9" s="25" customFormat="1" ht="12" customHeight="1">
      <c r="A35" s="29" t="s">
        <v>49</v>
      </c>
      <c r="B35" s="136" t="s">
        <v>323</v>
      </c>
      <c r="C35" s="30" t="s">
        <v>50</v>
      </c>
      <c r="D35" s="31">
        <f>'1.2.sz.mell.'!D35+'1.3.sz.mell.'!D35+'1.4.sz.mell.'!D35</f>
        <v>0</v>
      </c>
      <c r="E35" s="31">
        <f>'1.2.sz.mell.'!E35+'1.3.sz.mell.'!E35+'1.4.sz.mell.'!E35</f>
        <v>17552000</v>
      </c>
      <c r="F35" s="31">
        <f>'1.2.sz.mell.'!F35+'1.3.sz.mell.'!F35+'1.4.sz.mell.'!F35</f>
        <v>17359242</v>
      </c>
      <c r="G35" s="388">
        <f t="shared" si="1"/>
        <v>98.901788969917959</v>
      </c>
      <c r="I35" s="385"/>
    </row>
    <row r="36" spans="1:9" s="25" customFormat="1" ht="12" customHeight="1">
      <c r="A36" s="29" t="s">
        <v>51</v>
      </c>
      <c r="B36" s="136" t="s">
        <v>324</v>
      </c>
      <c r="C36" s="30" t="s">
        <v>52</v>
      </c>
      <c r="D36" s="31">
        <f>'1.2.sz.mell.'!D36+'1.3.sz.mell.'!D36+'1.4.sz.mell.'!D36</f>
        <v>54400000</v>
      </c>
      <c r="E36" s="31">
        <f>'1.2.sz.mell.'!E36+'1.3.sz.mell.'!E36+'1.4.sz.mell.'!E36</f>
        <v>55035700</v>
      </c>
      <c r="F36" s="31">
        <f>'1.2.sz.mell.'!F36+'1.3.sz.mell.'!F36+'1.4.sz.mell.'!F36</f>
        <v>55019461</v>
      </c>
      <c r="G36" s="388">
        <f t="shared" si="1"/>
        <v>99.970493697727107</v>
      </c>
      <c r="I36" s="385"/>
    </row>
    <row r="37" spans="1:9" s="25" customFormat="1" ht="12" customHeight="1">
      <c r="A37" s="29" t="s">
        <v>53</v>
      </c>
      <c r="B37" s="136" t="s">
        <v>325</v>
      </c>
      <c r="C37" s="30" t="s">
        <v>54</v>
      </c>
      <c r="D37" s="31">
        <f>'1.2.sz.mell.'!D37+'1.3.sz.mell.'!D37+'1.4.sz.mell.'!D37</f>
        <v>0</v>
      </c>
      <c r="E37" s="31">
        <f>'1.2.sz.mell.'!E37+'1.3.sz.mell.'!E37+'1.4.sz.mell.'!E37</f>
        <v>34993000</v>
      </c>
      <c r="F37" s="31">
        <f>'1.2.sz.mell.'!F37+'1.3.sz.mell.'!F37+'1.4.sz.mell.'!F37</f>
        <v>35400660</v>
      </c>
      <c r="G37" s="388">
        <f t="shared" si="1"/>
        <v>101.16497585231332</v>
      </c>
      <c r="I37" s="385"/>
    </row>
    <row r="38" spans="1:9" s="25" customFormat="1" ht="12" customHeight="1">
      <c r="A38" s="29" t="s">
        <v>55</v>
      </c>
      <c r="B38" s="136" t="s">
        <v>326</v>
      </c>
      <c r="C38" s="30" t="s">
        <v>56</v>
      </c>
      <c r="D38" s="31">
        <f>'1.2.sz.mell.'!D38+'1.3.sz.mell.'!D38+'1.4.sz.mell.'!D38</f>
        <v>0</v>
      </c>
      <c r="E38" s="31">
        <f>'1.2.sz.mell.'!E38+'1.3.sz.mell.'!E38+'1.4.sz.mell.'!E38</f>
        <v>21031000</v>
      </c>
      <c r="F38" s="31">
        <f>'1.2.sz.mell.'!F38+'1.3.sz.mell.'!F38+'1.4.sz.mell.'!F38</f>
        <v>26135695</v>
      </c>
      <c r="G38" s="388">
        <f t="shared" si="1"/>
        <v>124.2722409776045</v>
      </c>
      <c r="I38" s="385"/>
    </row>
    <row r="39" spans="1:9" s="25" customFormat="1" ht="12" customHeight="1">
      <c r="A39" s="29" t="s">
        <v>57</v>
      </c>
      <c r="B39" s="136" t="s">
        <v>327</v>
      </c>
      <c r="C39" s="30" t="s">
        <v>58</v>
      </c>
      <c r="D39" s="31">
        <f>'1.2.sz.mell.'!D39+'1.3.sz.mell.'!D39+'1.4.sz.mell.'!D39</f>
        <v>0</v>
      </c>
      <c r="E39" s="31">
        <f>'1.2.sz.mell.'!E39+'1.3.sz.mell.'!E39+'1.4.sz.mell.'!E39</f>
        <v>3547000</v>
      </c>
      <c r="F39" s="31">
        <f>'1.2.sz.mell.'!F39+'1.3.sz.mell.'!F39+'1.4.sz.mell.'!F39</f>
        <v>5230000</v>
      </c>
      <c r="G39" s="388">
        <f t="shared" si="1"/>
        <v>147.44854806879053</v>
      </c>
      <c r="I39" s="385"/>
    </row>
    <row r="40" spans="1:9" s="25" customFormat="1" ht="12" customHeight="1">
      <c r="A40" s="29" t="s">
        <v>59</v>
      </c>
      <c r="B40" s="136" t="s">
        <v>328</v>
      </c>
      <c r="C40" s="30" t="s">
        <v>60</v>
      </c>
      <c r="D40" s="31">
        <f>'1.2.sz.mell.'!D40+'1.3.sz.mell.'!D40+'1.4.sz.mell.'!D40</f>
        <v>0</v>
      </c>
      <c r="E40" s="31">
        <f>'1.2.sz.mell.'!E40+'1.3.sz.mell.'!E40+'1.4.sz.mell.'!E40</f>
        <v>2018000</v>
      </c>
      <c r="F40" s="31">
        <f>'1.2.sz.mell.'!F40+'1.3.sz.mell.'!F40+'1.4.sz.mell.'!F40</f>
        <v>1579458</v>
      </c>
      <c r="G40" s="388">
        <f t="shared" si="1"/>
        <v>78.268483647175429</v>
      </c>
      <c r="I40" s="385"/>
    </row>
    <row r="41" spans="1:9" s="25" customFormat="1" ht="12" customHeight="1">
      <c r="A41" s="29" t="s">
        <v>61</v>
      </c>
      <c r="B41" s="136" t="s">
        <v>329</v>
      </c>
      <c r="C41" s="30" t="s">
        <v>62</v>
      </c>
      <c r="D41" s="37">
        <f>'1.2.sz.mell.'!D41+'1.3.sz.mell.'!D41+'1.4.sz.mell.'!D41</f>
        <v>0</v>
      </c>
      <c r="E41" s="37">
        <f>'1.2.sz.mell.'!E41+'1.3.sz.mell.'!E41+'1.4.sz.mell.'!E41</f>
        <v>0</v>
      </c>
      <c r="F41" s="37">
        <f>'1.2.sz.mell.'!F41+'1.3.sz.mell.'!F41+'1.4.sz.mell.'!F41</f>
        <v>10769</v>
      </c>
      <c r="G41" s="391"/>
      <c r="I41" s="385"/>
    </row>
    <row r="42" spans="1:9" s="25" customFormat="1" ht="12" customHeight="1" thickBot="1">
      <c r="A42" s="32" t="s">
        <v>63</v>
      </c>
      <c r="B42" s="136" t="s">
        <v>330</v>
      </c>
      <c r="C42" s="33" t="s">
        <v>64</v>
      </c>
      <c r="D42" s="38">
        <f>'1.2.sz.mell.'!D42+'1.3.sz.mell.'!D42+'1.4.sz.mell.'!D42</f>
        <v>169387000</v>
      </c>
      <c r="E42" s="38">
        <v>207000</v>
      </c>
      <c r="F42" s="38">
        <v>821052</v>
      </c>
      <c r="G42" s="392">
        <f t="shared" si="1"/>
        <v>396.64347826086959</v>
      </c>
      <c r="I42" s="385"/>
    </row>
    <row r="43" spans="1:9" s="25" customFormat="1" ht="12" customHeight="1" thickBot="1">
      <c r="A43" s="23" t="s">
        <v>65</v>
      </c>
      <c r="B43" s="134" t="s">
        <v>331</v>
      </c>
      <c r="C43" s="24" t="s">
        <v>66</v>
      </c>
      <c r="D43" s="11">
        <f>SUM(D44:D48)</f>
        <v>40000000</v>
      </c>
      <c r="E43" s="11">
        <f t="shared" ref="E43:F43" si="6">SUM(E44:E48)</f>
        <v>20390000</v>
      </c>
      <c r="F43" s="11">
        <f t="shared" si="6"/>
        <v>12637931</v>
      </c>
      <c r="G43" s="386">
        <f t="shared" si="1"/>
        <v>61.981025012260915</v>
      </c>
    </row>
    <row r="44" spans="1:9" s="25" customFormat="1" ht="12" customHeight="1">
      <c r="A44" s="26" t="s">
        <v>67</v>
      </c>
      <c r="B44" s="135" t="s">
        <v>332</v>
      </c>
      <c r="C44" s="27" t="s">
        <v>68</v>
      </c>
      <c r="D44" s="39">
        <f>'1.2.sz.mell.'!D44+'1.3.sz.mell.'!D44+'1.4.sz.mell.'!D44</f>
        <v>0</v>
      </c>
      <c r="E44" s="39">
        <f>'1.2.sz.mell.'!E44+'1.3.sz.mell.'!E44+'1.4.sz.mell.'!E44</f>
        <v>0</v>
      </c>
      <c r="F44" s="39">
        <f>'1.2.sz.mell.'!F44+'1.3.sz.mell.'!F44+'1.4.sz.mell.'!F44</f>
        <v>0</v>
      </c>
      <c r="G44" s="393"/>
    </row>
    <row r="45" spans="1:9" s="25" customFormat="1" ht="12" customHeight="1">
      <c r="A45" s="29" t="s">
        <v>69</v>
      </c>
      <c r="B45" s="136" t="s">
        <v>333</v>
      </c>
      <c r="C45" s="30" t="s">
        <v>70</v>
      </c>
      <c r="D45" s="37">
        <f>'1.2.sz.mell.'!D45+'1.3.sz.mell.'!D45+'1.4.sz.mell.'!D45</f>
        <v>20000000</v>
      </c>
      <c r="E45" s="37">
        <f>'1.2.sz.mell.'!E45+'1.3.sz.mell.'!E45+'1.4.sz.mell.'!E45</f>
        <v>20000000</v>
      </c>
      <c r="F45" s="37">
        <f>'1.2.sz.mell.'!F45+'1.3.sz.mell.'!F45+'1.4.sz.mell.'!F45</f>
        <v>12247931</v>
      </c>
      <c r="G45" s="391">
        <f t="shared" si="1"/>
        <v>61.239655000000006</v>
      </c>
    </row>
    <row r="46" spans="1:9" s="25" customFormat="1" ht="12" customHeight="1">
      <c r="A46" s="29" t="s">
        <v>71</v>
      </c>
      <c r="B46" s="136" t="s">
        <v>334</v>
      </c>
      <c r="C46" s="30" t="s">
        <v>72</v>
      </c>
      <c r="D46" s="37">
        <f>'1.2.sz.mell.'!D46+'1.3.sz.mell.'!D46+'1.4.sz.mell.'!D46</f>
        <v>20000000</v>
      </c>
      <c r="E46" s="37">
        <f>'1.2.sz.mell.'!E46+'1.3.sz.mell.'!E46+'1.4.sz.mell.'!E46</f>
        <v>0</v>
      </c>
      <c r="F46" s="37">
        <f>'1.2.sz.mell.'!F46+'1.3.sz.mell.'!F46+'1.4.sz.mell.'!F46</f>
        <v>0</v>
      </c>
      <c r="G46" s="391"/>
    </row>
    <row r="47" spans="1:9" s="25" customFormat="1" ht="12" customHeight="1">
      <c r="A47" s="29" t="s">
        <v>73</v>
      </c>
      <c r="B47" s="136" t="s">
        <v>335</v>
      </c>
      <c r="C47" s="30" t="s">
        <v>74</v>
      </c>
      <c r="D47" s="37">
        <f>'1.2.sz.mell.'!D47+'1.3.sz.mell.'!D47+'1.4.sz.mell.'!D47</f>
        <v>0</v>
      </c>
      <c r="E47" s="37">
        <f>'1.2.sz.mell.'!E47+'1.3.sz.mell.'!E47+'1.4.sz.mell.'!E47</f>
        <v>390000</v>
      </c>
      <c r="F47" s="37">
        <f>'1.2.sz.mell.'!F47+'1.3.sz.mell.'!F47+'1.4.sz.mell.'!F47</f>
        <v>390000</v>
      </c>
      <c r="G47" s="391">
        <f t="shared" si="1"/>
        <v>100</v>
      </c>
    </row>
    <row r="48" spans="1:9" s="25" customFormat="1" ht="12" customHeight="1" thickBot="1">
      <c r="A48" s="32" t="s">
        <v>75</v>
      </c>
      <c r="B48" s="136" t="s">
        <v>336</v>
      </c>
      <c r="C48" s="33" t="s">
        <v>76</v>
      </c>
      <c r="D48" s="38">
        <f>'1.2.sz.mell.'!D48+'1.3.sz.mell.'!D48+'1.4.sz.mell.'!D48</f>
        <v>0</v>
      </c>
      <c r="E48" s="38">
        <f>'1.2.sz.mell.'!E48+'1.3.sz.mell.'!E48+'1.4.sz.mell.'!E48</f>
        <v>0</v>
      </c>
      <c r="F48" s="38">
        <f>'1.2.sz.mell.'!F48+'1.3.sz.mell.'!F48+'1.4.sz.mell.'!F48</f>
        <v>0</v>
      </c>
      <c r="G48" s="392"/>
    </row>
    <row r="49" spans="1:7" s="25" customFormat="1" ht="12" customHeight="1" thickBot="1">
      <c r="A49" s="23" t="s">
        <v>77</v>
      </c>
      <c r="B49" s="134" t="s">
        <v>337</v>
      </c>
      <c r="C49" s="24" t="s">
        <v>78</v>
      </c>
      <c r="D49" s="11">
        <f>SUM(D50:D54)</f>
        <v>0</v>
      </c>
      <c r="E49" s="11">
        <f t="shared" ref="E49:F49" si="7">SUM(E50:E54)</f>
        <v>11289989</v>
      </c>
      <c r="F49" s="11">
        <f t="shared" si="7"/>
        <v>12084219</v>
      </c>
      <c r="G49" s="386">
        <f t="shared" si="1"/>
        <v>107.03481642010458</v>
      </c>
    </row>
    <row r="50" spans="1:7" s="25" customFormat="1" ht="12.75">
      <c r="A50" s="26" t="s">
        <v>504</v>
      </c>
      <c r="B50" s="135" t="s">
        <v>338</v>
      </c>
      <c r="C50" s="27" t="s">
        <v>501</v>
      </c>
      <c r="D50" s="28">
        <f>'1.2.sz.mell.'!D50+'1.3.sz.mell.'!D50+'1.4.sz.mell.'!D50</f>
        <v>0</v>
      </c>
      <c r="E50" s="28">
        <f>'1.2.sz.mell.'!E50+'1.3.sz.mell.'!E50+'1.4.sz.mell.'!E50</f>
        <v>0</v>
      </c>
      <c r="F50" s="28">
        <f>'1.2.sz.mell.'!F50+'1.3.sz.mell.'!F50+'1.4.sz.mell.'!F50</f>
        <v>0</v>
      </c>
      <c r="G50" s="387"/>
    </row>
    <row r="51" spans="1:7" s="25" customFormat="1" ht="12" customHeight="1">
      <c r="A51" s="26" t="s">
        <v>505</v>
      </c>
      <c r="B51" s="136" t="s">
        <v>339</v>
      </c>
      <c r="C51" s="30" t="s">
        <v>502</v>
      </c>
      <c r="D51" s="28">
        <f>'1.2.sz.mell.'!D51+'1.3.sz.mell.'!D51+'1.4.sz.mell.'!D51</f>
        <v>0</v>
      </c>
      <c r="E51" s="28">
        <f>'1.2.sz.mell.'!E51+'1.3.sz.mell.'!E51+'1.4.sz.mell.'!E51</f>
        <v>0</v>
      </c>
      <c r="F51" s="28">
        <f>'1.2.sz.mell.'!F51+'1.3.sz.mell.'!F51+'1.4.sz.mell.'!F51</f>
        <v>0</v>
      </c>
      <c r="G51" s="387"/>
    </row>
    <row r="52" spans="1:7" s="25" customFormat="1" ht="13.5" customHeight="1">
      <c r="A52" s="26" t="s">
        <v>506</v>
      </c>
      <c r="B52" s="136" t="s">
        <v>340</v>
      </c>
      <c r="C52" s="30" t="s">
        <v>550</v>
      </c>
      <c r="D52" s="28">
        <f>'1.2.sz.mell.'!D52+'1.3.sz.mell.'!D52+'1.4.sz.mell.'!D52</f>
        <v>0</v>
      </c>
      <c r="E52" s="28">
        <f>'1.2.sz.mell.'!E52+'1.3.sz.mell.'!E52+'1.4.sz.mell.'!E52</f>
        <v>0</v>
      </c>
      <c r="F52" s="28">
        <f>'1.2.sz.mell.'!F52+'1.3.sz.mell.'!F52+'1.4.sz.mell.'!F52</f>
        <v>0</v>
      </c>
      <c r="G52" s="387"/>
    </row>
    <row r="53" spans="1:7" s="25" customFormat="1" ht="12.75">
      <c r="A53" s="26" t="s">
        <v>507</v>
      </c>
      <c r="B53" s="136" t="s">
        <v>503</v>
      </c>
      <c r="C53" s="30" t="s">
        <v>509</v>
      </c>
      <c r="D53" s="28">
        <f>'1.2.sz.mell.'!D53+'1.3.sz.mell.'!D53+'1.4.sz.mell.'!D53</f>
        <v>0</v>
      </c>
      <c r="E53" s="28">
        <f>'1.2.sz.mell.'!E53+'1.3.sz.mell.'!E53+'1.4.sz.mell.'!E53</f>
        <v>1500000</v>
      </c>
      <c r="F53" s="28">
        <f>'1.2.sz.mell.'!F53+'1.3.sz.mell.'!F53+'1.4.sz.mell.'!F53</f>
        <v>1528000</v>
      </c>
      <c r="G53" s="387">
        <f t="shared" si="1"/>
        <v>101.86666666666666</v>
      </c>
    </row>
    <row r="54" spans="1:7" s="25" customFormat="1" ht="12" customHeight="1" thickBot="1">
      <c r="A54" s="26" t="s">
        <v>508</v>
      </c>
      <c r="B54" s="136" t="s">
        <v>500</v>
      </c>
      <c r="C54" s="30" t="s">
        <v>510</v>
      </c>
      <c r="D54" s="28">
        <f>'1.2.sz.mell.'!D54+'1.3.sz.mell.'!D54+'1.4.sz.mell.'!D54</f>
        <v>0</v>
      </c>
      <c r="E54" s="28">
        <f>'1.2.sz.mell.'!E54+'1.3.sz.mell.'!E54+'1.4.sz.mell.'!E54</f>
        <v>9789989</v>
      </c>
      <c r="F54" s="28">
        <f>'1.2.sz.mell.'!F54+'1.3.sz.mell.'!F54+'1.4.sz.mell.'!F54</f>
        <v>10556219</v>
      </c>
      <c r="G54" s="387">
        <f t="shared" si="1"/>
        <v>107.82666865100666</v>
      </c>
    </row>
    <row r="55" spans="1:7" s="25" customFormat="1" ht="12" customHeight="1" thickBot="1">
      <c r="A55" s="23" t="s">
        <v>83</v>
      </c>
      <c r="B55" s="134" t="s">
        <v>341</v>
      </c>
      <c r="C55" s="34" t="s">
        <v>84</v>
      </c>
      <c r="D55" s="11">
        <f>SUM(D56:D58)</f>
        <v>0</v>
      </c>
      <c r="E55" s="11">
        <f t="shared" ref="E55:F55" si="8">SUM(E56:E58)</f>
        <v>0</v>
      </c>
      <c r="F55" s="11">
        <f t="shared" si="8"/>
        <v>0</v>
      </c>
      <c r="G55" s="386"/>
    </row>
    <row r="56" spans="1:7" s="25" customFormat="1" ht="12" customHeight="1">
      <c r="A56" s="26" t="s">
        <v>516</v>
      </c>
      <c r="B56" s="135" t="s">
        <v>342</v>
      </c>
      <c r="C56" s="27" t="s">
        <v>511</v>
      </c>
      <c r="D56" s="37">
        <f>'1.2.sz.mell.'!D56+'1.3.sz.mell.'!D56+'1.4.sz.mell.'!D56</f>
        <v>0</v>
      </c>
      <c r="E56" s="37">
        <f>'1.2.sz.mell.'!E56+'1.3.sz.mell.'!E56+'1.4.sz.mell.'!E56</f>
        <v>0</v>
      </c>
      <c r="F56" s="37">
        <f>'1.2.sz.mell.'!F56+'1.3.sz.mell.'!F56+'1.4.sz.mell.'!F56</f>
        <v>0</v>
      </c>
      <c r="G56" s="391"/>
    </row>
    <row r="57" spans="1:7" s="25" customFormat="1" ht="12" customHeight="1">
      <c r="A57" s="26" t="s">
        <v>517</v>
      </c>
      <c r="B57" s="135" t="s">
        <v>343</v>
      </c>
      <c r="C57" s="30" t="s">
        <v>512</v>
      </c>
      <c r="D57" s="37">
        <f>'1.2.sz.mell.'!D57+'1.3.sz.mell.'!D57+'1.4.sz.mell.'!D57</f>
        <v>0</v>
      </c>
      <c r="E57" s="37">
        <f>'1.2.sz.mell.'!E57+'1.3.sz.mell.'!E57+'1.4.sz.mell.'!E57</f>
        <v>0</v>
      </c>
      <c r="F57" s="37">
        <f>'1.2.sz.mell.'!F57+'1.3.sz.mell.'!F57+'1.4.sz.mell.'!F57</f>
        <v>0</v>
      </c>
      <c r="G57" s="391"/>
    </row>
    <row r="58" spans="1:7" s="25" customFormat="1" ht="11.25" customHeight="1">
      <c r="A58" s="26" t="s">
        <v>518</v>
      </c>
      <c r="B58" s="135" t="s">
        <v>344</v>
      </c>
      <c r="C58" s="30" t="s">
        <v>551</v>
      </c>
      <c r="D58" s="37">
        <f>'1.2.sz.mell.'!D58+'1.3.sz.mell.'!D58+'1.4.sz.mell.'!D58</f>
        <v>0</v>
      </c>
      <c r="E58" s="37">
        <f>'1.2.sz.mell.'!E58+'1.3.sz.mell.'!E58+'1.4.sz.mell.'!E58</f>
        <v>0</v>
      </c>
      <c r="F58" s="37">
        <f>'1.2.sz.mell.'!F58+'1.3.sz.mell.'!F58+'1.4.sz.mell.'!F58</f>
        <v>0</v>
      </c>
      <c r="G58" s="391"/>
    </row>
    <row r="59" spans="1:7" s="25" customFormat="1" ht="12" customHeight="1">
      <c r="A59" s="26" t="s">
        <v>519</v>
      </c>
      <c r="B59" s="141" t="s">
        <v>514</v>
      </c>
      <c r="C59" s="33" t="s">
        <v>513</v>
      </c>
      <c r="D59" s="37">
        <f>'1.2.sz.mell.'!D59+'1.3.sz.mell.'!D59+'1.4.sz.mell.'!D59</f>
        <v>0</v>
      </c>
      <c r="E59" s="37">
        <f>'1.2.sz.mell.'!E59+'1.3.sz.mell.'!E59+'1.4.sz.mell.'!E59</f>
        <v>0</v>
      </c>
      <c r="F59" s="37">
        <f>'1.2.sz.mell.'!F59+'1.3.sz.mell.'!F59+'1.4.sz.mell.'!F59</f>
        <v>0</v>
      </c>
      <c r="G59" s="391"/>
    </row>
    <row r="60" spans="1:7" s="25" customFormat="1" ht="12" customHeight="1" thickBot="1">
      <c r="A60" s="26" t="s">
        <v>520</v>
      </c>
      <c r="B60" s="137" t="s">
        <v>521</v>
      </c>
      <c r="C60" s="33" t="s">
        <v>515</v>
      </c>
      <c r="D60" s="37">
        <f>'1.2.sz.mell.'!D60+'1.3.sz.mell.'!D60+'1.4.sz.mell.'!D60</f>
        <v>0</v>
      </c>
      <c r="E60" s="37">
        <f>'1.2.sz.mell.'!E60+'1.3.sz.mell.'!E60+'1.4.sz.mell.'!E60</f>
        <v>0</v>
      </c>
      <c r="F60" s="37">
        <f>'1.2.sz.mell.'!F60+'1.3.sz.mell.'!F60+'1.4.sz.mell.'!F60</f>
        <v>0</v>
      </c>
      <c r="G60" s="391"/>
    </row>
    <row r="61" spans="1:7" s="25" customFormat="1" ht="12" customHeight="1" thickBot="1">
      <c r="A61" s="23" t="s">
        <v>89</v>
      </c>
      <c r="B61" s="134"/>
      <c r="C61" s="24" t="s">
        <v>90</v>
      </c>
      <c r="D61" s="14">
        <f>+D5+D12+D18+D24+D32+D43+D49+D55</f>
        <v>1649147300</v>
      </c>
      <c r="E61" s="14">
        <f t="shared" ref="E61:F61" si="9">+E5+E12+E18+E24+E32+E43+E49+E55</f>
        <v>1833600983</v>
      </c>
      <c r="F61" s="14">
        <f t="shared" si="9"/>
        <v>1855230798</v>
      </c>
      <c r="G61" s="389">
        <f t="shared" si="1"/>
        <v>101.17963587500978</v>
      </c>
    </row>
    <row r="62" spans="1:7" s="25" customFormat="1" ht="12" customHeight="1" thickBot="1">
      <c r="A62" s="40" t="s">
        <v>91</v>
      </c>
      <c r="B62" s="134" t="s">
        <v>346</v>
      </c>
      <c r="C62" s="34" t="s">
        <v>92</v>
      </c>
      <c r="D62" s="11">
        <f>SUM(D63:D65)</f>
        <v>0</v>
      </c>
      <c r="E62" s="11">
        <f t="shared" ref="E62:F62" si="10">SUM(E63:E65)</f>
        <v>0</v>
      </c>
      <c r="F62" s="11">
        <f t="shared" si="10"/>
        <v>0</v>
      </c>
      <c r="G62" s="386"/>
    </row>
    <row r="63" spans="1:7" s="25" customFormat="1" ht="12" customHeight="1">
      <c r="A63" s="26" t="s">
        <v>93</v>
      </c>
      <c r="B63" s="135" t="s">
        <v>347</v>
      </c>
      <c r="C63" s="27" t="s">
        <v>94</v>
      </c>
      <c r="D63" s="37">
        <f>'1.2.sz.mell.'!D63+'1.3.sz.mell.'!D63+'1.4.sz.mell.'!D63</f>
        <v>0</v>
      </c>
      <c r="E63" s="37">
        <f>'1.2.sz.mell.'!E63+'1.3.sz.mell.'!E63+'1.4.sz.mell.'!E63</f>
        <v>0</v>
      </c>
      <c r="F63" s="37">
        <f>'1.2.sz.mell.'!F63+'1.3.sz.mell.'!F63+'1.4.sz.mell.'!F63</f>
        <v>0</v>
      </c>
      <c r="G63" s="391"/>
    </row>
    <row r="64" spans="1:7" s="25" customFormat="1" ht="12" customHeight="1">
      <c r="A64" s="29" t="s">
        <v>95</v>
      </c>
      <c r="B64" s="135" t="s">
        <v>348</v>
      </c>
      <c r="C64" s="30" t="s">
        <v>96</v>
      </c>
      <c r="D64" s="37">
        <f>'1.2.sz.mell.'!D64+'1.3.sz.mell.'!D64+'1.4.sz.mell.'!D64</f>
        <v>0</v>
      </c>
      <c r="E64" s="37">
        <f>'1.2.sz.mell.'!E64+'1.3.sz.mell.'!E64+'1.4.sz.mell.'!E64</f>
        <v>0</v>
      </c>
      <c r="F64" s="37">
        <f>'1.2.sz.mell.'!F64+'1.3.sz.mell.'!F64+'1.4.sz.mell.'!F64</f>
        <v>0</v>
      </c>
      <c r="G64" s="391"/>
    </row>
    <row r="65" spans="1:7" s="25" customFormat="1" ht="12" customHeight="1" thickBot="1">
      <c r="A65" s="32" t="s">
        <v>97</v>
      </c>
      <c r="B65" s="135" t="s">
        <v>349</v>
      </c>
      <c r="C65" s="41" t="s">
        <v>98</v>
      </c>
      <c r="D65" s="37">
        <f>'1.2.sz.mell.'!D65+'1.3.sz.mell.'!D65+'1.4.sz.mell.'!D65</f>
        <v>0</v>
      </c>
      <c r="E65" s="37">
        <f>'1.2.sz.mell.'!E65+'1.3.sz.mell.'!E65+'1.4.sz.mell.'!E65</f>
        <v>0</v>
      </c>
      <c r="F65" s="37">
        <f>'1.2.sz.mell.'!F65+'1.3.sz.mell.'!F65+'1.4.sz.mell.'!F65</f>
        <v>0</v>
      </c>
      <c r="G65" s="391"/>
    </row>
    <row r="66" spans="1:7" s="25" customFormat="1" ht="12" customHeight="1" thickBot="1">
      <c r="A66" s="40" t="s">
        <v>99</v>
      </c>
      <c r="B66" s="134" t="s">
        <v>350</v>
      </c>
      <c r="C66" s="34" t="s">
        <v>100</v>
      </c>
      <c r="D66" s="11">
        <f>SUM(D67:D70)</f>
        <v>0</v>
      </c>
      <c r="E66" s="11">
        <f t="shared" ref="E66:F66" si="11">SUM(E67:E70)</f>
        <v>150000000</v>
      </c>
      <c r="F66" s="11">
        <f t="shared" si="11"/>
        <v>150000000</v>
      </c>
      <c r="G66" s="386">
        <f t="shared" si="1"/>
        <v>100</v>
      </c>
    </row>
    <row r="67" spans="1:7" s="25" customFormat="1" ht="12" customHeight="1">
      <c r="A67" s="26" t="s">
        <v>101</v>
      </c>
      <c r="B67" s="135" t="s">
        <v>351</v>
      </c>
      <c r="C67" s="27" t="s">
        <v>522</v>
      </c>
      <c r="D67" s="37">
        <f>'1.2.sz.mell.'!D67+'1.3.sz.mell.'!D67+'1.4.sz.mell.'!D67</f>
        <v>0</v>
      </c>
      <c r="E67" s="37">
        <f>'1.2.sz.mell.'!E67+'1.3.sz.mell.'!E67+'1.4.sz.mell.'!E67</f>
        <v>150000000</v>
      </c>
      <c r="F67" s="37">
        <f>'1.2.sz.mell.'!F67+'1.3.sz.mell.'!F67+'1.4.sz.mell.'!F67</f>
        <v>150000000</v>
      </c>
      <c r="G67" s="391">
        <f t="shared" si="1"/>
        <v>100</v>
      </c>
    </row>
    <row r="68" spans="1:7" s="25" customFormat="1" ht="12" customHeight="1">
      <c r="A68" s="29" t="s">
        <v>102</v>
      </c>
      <c r="B68" s="135" t="s">
        <v>352</v>
      </c>
      <c r="C68" s="30" t="s">
        <v>523</v>
      </c>
      <c r="D68" s="37">
        <f>'1.2.sz.mell.'!D68+'1.3.sz.mell.'!D68+'1.4.sz.mell.'!D68</f>
        <v>0</v>
      </c>
      <c r="E68" s="37">
        <f>'1.2.sz.mell.'!E68+'1.3.sz.mell.'!E68+'1.4.sz.mell.'!E68</f>
        <v>0</v>
      </c>
      <c r="F68" s="37">
        <f>'1.2.sz.mell.'!F68+'1.3.sz.mell.'!F68+'1.4.sz.mell.'!F68</f>
        <v>0</v>
      </c>
      <c r="G68" s="391"/>
    </row>
    <row r="69" spans="1:7" s="25" customFormat="1" ht="12" customHeight="1">
      <c r="A69" s="29" t="s">
        <v>103</v>
      </c>
      <c r="B69" s="135" t="s">
        <v>353</v>
      </c>
      <c r="C69" s="30" t="s">
        <v>524</v>
      </c>
      <c r="D69" s="37">
        <f>'1.2.sz.mell.'!D69+'1.3.sz.mell.'!D69+'1.4.sz.mell.'!D69</f>
        <v>0</v>
      </c>
      <c r="E69" s="37">
        <f>'1.2.sz.mell.'!E69+'1.3.sz.mell.'!E69+'1.4.sz.mell.'!E69</f>
        <v>0</v>
      </c>
      <c r="F69" s="37">
        <f>'1.2.sz.mell.'!F69+'1.3.sz.mell.'!F69+'1.4.sz.mell.'!F69</f>
        <v>0</v>
      </c>
      <c r="G69" s="391"/>
    </row>
    <row r="70" spans="1:7" s="25" customFormat="1" ht="12" customHeight="1" thickBot="1">
      <c r="A70" s="32" t="s">
        <v>104</v>
      </c>
      <c r="B70" s="135" t="s">
        <v>354</v>
      </c>
      <c r="C70" s="33" t="s">
        <v>525</v>
      </c>
      <c r="D70" s="37">
        <f>'1.2.sz.mell.'!D70+'1.3.sz.mell.'!D70+'1.4.sz.mell.'!D70</f>
        <v>0</v>
      </c>
      <c r="E70" s="37">
        <f>'1.2.sz.mell.'!E70+'1.3.sz.mell.'!E70+'1.4.sz.mell.'!E70</f>
        <v>0</v>
      </c>
      <c r="F70" s="37">
        <f>'1.2.sz.mell.'!F70+'1.3.sz.mell.'!F70+'1.4.sz.mell.'!F70</f>
        <v>0</v>
      </c>
      <c r="G70" s="391"/>
    </row>
    <row r="71" spans="1:7" s="25" customFormat="1" ht="12" customHeight="1" thickBot="1">
      <c r="A71" s="40" t="s">
        <v>105</v>
      </c>
      <c r="B71" s="134" t="s">
        <v>355</v>
      </c>
      <c r="C71" s="34" t="s">
        <v>106</v>
      </c>
      <c r="D71" s="11">
        <f>SUM(D72:D73)</f>
        <v>254611420</v>
      </c>
      <c r="E71" s="11">
        <f t="shared" ref="E71:F71" si="12">SUM(E72:E73)</f>
        <v>254611420</v>
      </c>
      <c r="F71" s="11">
        <f t="shared" si="12"/>
        <v>254611420</v>
      </c>
      <c r="G71" s="386">
        <f t="shared" ref="G71:G88" si="13">F71/E71*100</f>
        <v>100</v>
      </c>
    </row>
    <row r="72" spans="1:7" s="25" customFormat="1" ht="12" customHeight="1">
      <c r="A72" s="26" t="s">
        <v>107</v>
      </c>
      <c r="B72" s="135" t="s">
        <v>356</v>
      </c>
      <c r="C72" s="27" t="s">
        <v>108</v>
      </c>
      <c r="D72" s="37">
        <f>'1.2.sz.mell.'!D72+'1.3.sz.mell.'!D72+'1.4.sz.mell.'!D72</f>
        <v>254611420</v>
      </c>
      <c r="E72" s="37">
        <f>'1.2.sz.mell.'!E72+'1.3.sz.mell.'!E72+'1.4.sz.mell.'!E72</f>
        <v>254611420</v>
      </c>
      <c r="F72" s="37">
        <f>'1.2.sz.mell.'!F72+'1.3.sz.mell.'!F72+'1.4.sz.mell.'!F72</f>
        <v>254611420</v>
      </c>
      <c r="G72" s="391">
        <f t="shared" si="13"/>
        <v>100</v>
      </c>
    </row>
    <row r="73" spans="1:7" s="25" customFormat="1" ht="12" customHeight="1" thickBot="1">
      <c r="A73" s="32" t="s">
        <v>109</v>
      </c>
      <c r="B73" s="135" t="s">
        <v>357</v>
      </c>
      <c r="C73" s="33" t="s">
        <v>110</v>
      </c>
      <c r="D73" s="37">
        <f>'1.2.sz.mell.'!D73+'1.3.sz.mell.'!D73+'1.4.sz.mell.'!D73</f>
        <v>0</v>
      </c>
      <c r="E73" s="37">
        <f>'1.2.sz.mell.'!E73+'1.3.sz.mell.'!E73+'1.4.sz.mell.'!E73</f>
        <v>0</v>
      </c>
      <c r="F73" s="37">
        <f>'1.2.sz.mell.'!F73+'1.3.sz.mell.'!F73+'1.4.sz.mell.'!F73</f>
        <v>0</v>
      </c>
      <c r="G73" s="391"/>
    </row>
    <row r="74" spans="1:7" s="25" customFormat="1" ht="12" customHeight="1" thickBot="1">
      <c r="A74" s="40" t="s">
        <v>111</v>
      </c>
      <c r="B74" s="134"/>
      <c r="C74" s="34" t="s">
        <v>549</v>
      </c>
      <c r="D74" s="11">
        <f>SUM(D75:D79)</f>
        <v>0</v>
      </c>
      <c r="E74" s="11">
        <f t="shared" ref="E74:F74" si="14">SUM(E75:E79)</f>
        <v>0</v>
      </c>
      <c r="F74" s="11">
        <f t="shared" si="14"/>
        <v>27765680</v>
      </c>
      <c r="G74" s="386"/>
    </row>
    <row r="75" spans="1:7" s="25" customFormat="1" ht="12" customHeight="1">
      <c r="A75" s="26" t="s">
        <v>529</v>
      </c>
      <c r="B75" s="135" t="s">
        <v>358</v>
      </c>
      <c r="C75" s="27" t="s">
        <v>112</v>
      </c>
      <c r="D75" s="37">
        <f>'1.2.sz.mell.'!D75+'1.3.sz.mell.'!D75+'1.4.sz.mell.'!D75</f>
        <v>0</v>
      </c>
      <c r="E75" s="37">
        <f>'1.2.sz.mell.'!E75+'1.3.sz.mell.'!E75+'1.4.sz.mell.'!E75</f>
        <v>0</v>
      </c>
      <c r="F75" s="37">
        <f>'1.2.sz.mell.'!F75+'1.3.sz.mell.'!F75+'1.4.sz.mell.'!F75</f>
        <v>27765680</v>
      </c>
      <c r="G75" s="391"/>
    </row>
    <row r="76" spans="1:7" s="25" customFormat="1" ht="12" customHeight="1">
      <c r="A76" s="26" t="s">
        <v>530</v>
      </c>
      <c r="B76" s="136" t="s">
        <v>359</v>
      </c>
      <c r="C76" s="30" t="s">
        <v>113</v>
      </c>
      <c r="D76" s="37">
        <f>'1.2.sz.mell.'!D76+'1.3.sz.mell.'!D76+'1.4.sz.mell.'!D76</f>
        <v>0</v>
      </c>
      <c r="E76" s="37">
        <f>'1.2.sz.mell.'!E76+'1.3.sz.mell.'!E76+'1.4.sz.mell.'!E76</f>
        <v>0</v>
      </c>
      <c r="F76" s="37">
        <f>'1.2.sz.mell.'!F76+'1.3.sz.mell.'!F76+'1.4.sz.mell.'!F76</f>
        <v>0</v>
      </c>
      <c r="G76" s="391"/>
    </row>
    <row r="77" spans="1:7" s="25" customFormat="1" ht="12" customHeight="1">
      <c r="A77" s="26" t="s">
        <v>531</v>
      </c>
      <c r="B77" s="137" t="s">
        <v>526</v>
      </c>
      <c r="C77" s="33" t="s">
        <v>534</v>
      </c>
      <c r="D77" s="37"/>
      <c r="E77" s="37"/>
      <c r="F77" s="37"/>
      <c r="G77" s="391"/>
    </row>
    <row r="78" spans="1:7" s="25" customFormat="1" ht="12" customHeight="1">
      <c r="A78" s="26" t="s">
        <v>532</v>
      </c>
      <c r="B78" s="137" t="s">
        <v>527</v>
      </c>
      <c r="C78" s="33" t="s">
        <v>535</v>
      </c>
      <c r="D78" s="37"/>
      <c r="E78" s="37"/>
      <c r="F78" s="37"/>
      <c r="G78" s="391"/>
    </row>
    <row r="79" spans="1:7" s="25" customFormat="1" ht="12" customHeight="1" thickBot="1">
      <c r="A79" s="26" t="s">
        <v>533</v>
      </c>
      <c r="B79" s="137" t="s">
        <v>528</v>
      </c>
      <c r="C79" s="33" t="s">
        <v>536</v>
      </c>
      <c r="D79" s="37">
        <f>'1.2.sz.mell.'!D79+'1.3.sz.mell.'!D79+'1.4.sz.mell.'!D79</f>
        <v>0</v>
      </c>
      <c r="E79" s="37">
        <f>'1.2.sz.mell.'!E79+'1.3.sz.mell.'!E79+'1.4.sz.mell.'!E79</f>
        <v>0</v>
      </c>
      <c r="F79" s="37">
        <f>'1.2.sz.mell.'!F79+'1.3.sz.mell.'!F79+'1.4.sz.mell.'!F79</f>
        <v>0</v>
      </c>
      <c r="G79" s="391"/>
    </row>
    <row r="80" spans="1:7" s="25" customFormat="1" ht="12" customHeight="1" thickBot="1">
      <c r="A80" s="40" t="s">
        <v>114</v>
      </c>
      <c r="B80" s="134" t="s">
        <v>360</v>
      </c>
      <c r="C80" s="34" t="s">
        <v>548</v>
      </c>
      <c r="D80" s="11">
        <f>SUM(D81:D85)</f>
        <v>0</v>
      </c>
      <c r="E80" s="11">
        <f t="shared" ref="E80:F80" si="15">SUM(E81:E85)</f>
        <v>0</v>
      </c>
      <c r="F80" s="11">
        <f t="shared" si="15"/>
        <v>0</v>
      </c>
      <c r="G80" s="386"/>
    </row>
    <row r="81" spans="1:7" s="25" customFormat="1" ht="12" customHeight="1">
      <c r="A81" s="42" t="s">
        <v>543</v>
      </c>
      <c r="B81" s="135" t="s">
        <v>361</v>
      </c>
      <c r="C81" s="27" t="s">
        <v>537</v>
      </c>
      <c r="D81" s="37">
        <f>'1.2.sz.mell.'!D81+'1.3.sz.mell.'!D81+'1.4.sz.mell.'!D81</f>
        <v>0</v>
      </c>
      <c r="E81" s="37">
        <f>'1.2.sz.mell.'!E81+'1.3.sz.mell.'!E81+'1.4.sz.mell.'!E81</f>
        <v>0</v>
      </c>
      <c r="F81" s="37">
        <f>'1.2.sz.mell.'!F81+'1.3.sz.mell.'!F81+'1.4.sz.mell.'!F81</f>
        <v>0</v>
      </c>
      <c r="G81" s="391"/>
    </row>
    <row r="82" spans="1:7" s="25" customFormat="1" ht="12" customHeight="1">
      <c r="A82" s="42" t="s">
        <v>544</v>
      </c>
      <c r="B82" s="135" t="s">
        <v>362</v>
      </c>
      <c r="C82" s="30" t="s">
        <v>538</v>
      </c>
      <c r="D82" s="37">
        <f>'1.2.sz.mell.'!D82+'1.3.sz.mell.'!D82+'1.4.sz.mell.'!D82</f>
        <v>0</v>
      </c>
      <c r="E82" s="37">
        <f>'1.2.sz.mell.'!E82+'1.3.sz.mell.'!E82+'1.4.sz.mell.'!E82</f>
        <v>0</v>
      </c>
      <c r="F82" s="37">
        <f>'1.2.sz.mell.'!F82+'1.3.sz.mell.'!F82+'1.4.sz.mell.'!F82</f>
        <v>0</v>
      </c>
      <c r="G82" s="391"/>
    </row>
    <row r="83" spans="1:7" s="25" customFormat="1" ht="12" customHeight="1">
      <c r="A83" s="42" t="s">
        <v>545</v>
      </c>
      <c r="B83" s="135" t="s">
        <v>363</v>
      </c>
      <c r="C83" s="30" t="s">
        <v>539</v>
      </c>
      <c r="D83" s="37">
        <f>'1.2.sz.mell.'!D83+'1.3.sz.mell.'!D83+'1.4.sz.mell.'!D83</f>
        <v>0</v>
      </c>
      <c r="E83" s="37">
        <f>'1.2.sz.mell.'!E83+'1.3.sz.mell.'!E83+'1.4.sz.mell.'!E83</f>
        <v>0</v>
      </c>
      <c r="F83" s="37">
        <f>'1.2.sz.mell.'!F83+'1.3.sz.mell.'!F83+'1.4.sz.mell.'!F83</f>
        <v>0</v>
      </c>
      <c r="G83" s="391"/>
    </row>
    <row r="84" spans="1:7" s="25" customFormat="1" ht="12" customHeight="1">
      <c r="A84" s="42" t="s">
        <v>546</v>
      </c>
      <c r="B84" s="135" t="s">
        <v>364</v>
      </c>
      <c r="C84" s="33" t="s">
        <v>540</v>
      </c>
      <c r="D84" s="37"/>
      <c r="E84" s="37"/>
      <c r="F84" s="37"/>
      <c r="G84" s="391"/>
    </row>
    <row r="85" spans="1:7" s="25" customFormat="1" ht="12" customHeight="1" thickBot="1">
      <c r="A85" s="42" t="s">
        <v>547</v>
      </c>
      <c r="B85" s="135" t="s">
        <v>542</v>
      </c>
      <c r="C85" s="33" t="s">
        <v>541</v>
      </c>
      <c r="D85" s="37">
        <f>'1.2.sz.mell.'!D85+'1.3.sz.mell.'!D85+'1.4.sz.mell.'!D85</f>
        <v>0</v>
      </c>
      <c r="E85" s="37">
        <f>'1.2.sz.mell.'!E85+'1.3.sz.mell.'!E85+'1.4.sz.mell.'!E85</f>
        <v>0</v>
      </c>
      <c r="F85" s="37">
        <f>'1.2.sz.mell.'!F85+'1.3.sz.mell.'!F85+'1.4.sz.mell.'!F85</f>
        <v>0</v>
      </c>
      <c r="G85" s="391"/>
    </row>
    <row r="86" spans="1:7" s="25" customFormat="1" ht="13.5" customHeight="1" thickBot="1">
      <c r="A86" s="40" t="s">
        <v>115</v>
      </c>
      <c r="B86" s="134" t="s">
        <v>365</v>
      </c>
      <c r="C86" s="34" t="s">
        <v>116</v>
      </c>
      <c r="D86" s="45"/>
      <c r="E86" s="45"/>
      <c r="F86" s="45"/>
      <c r="G86" s="394"/>
    </row>
    <row r="87" spans="1:7" s="25" customFormat="1" ht="15.75" customHeight="1" thickBot="1">
      <c r="A87" s="40" t="s">
        <v>117</v>
      </c>
      <c r="B87" s="134" t="s">
        <v>345</v>
      </c>
      <c r="C87" s="46" t="s">
        <v>118</v>
      </c>
      <c r="D87" s="14">
        <f>+D62+D66+D71+D74+D80+D86</f>
        <v>254611420</v>
      </c>
      <c r="E87" s="14">
        <f t="shared" ref="E87:F87" si="16">+E62+E66+E71+E74+E80+E86</f>
        <v>404611420</v>
      </c>
      <c r="F87" s="14">
        <f t="shared" si="16"/>
        <v>432377100</v>
      </c>
      <c r="G87" s="389">
        <f t="shared" si="13"/>
        <v>106.86230754435948</v>
      </c>
    </row>
    <row r="88" spans="1:7" s="25" customFormat="1" ht="16.5" customHeight="1" thickBot="1">
      <c r="A88" s="47" t="s">
        <v>119</v>
      </c>
      <c r="B88" s="138"/>
      <c r="C88" s="48" t="s">
        <v>120</v>
      </c>
      <c r="D88" s="14">
        <f>+D61+D87</f>
        <v>1903758720</v>
      </c>
      <c r="E88" s="14">
        <f t="shared" ref="E88:F88" si="17">+E61+E87</f>
        <v>2238212403</v>
      </c>
      <c r="F88" s="14">
        <f t="shared" si="17"/>
        <v>2287607898</v>
      </c>
      <c r="G88" s="389">
        <f t="shared" si="13"/>
        <v>102.20691722259212</v>
      </c>
    </row>
    <row r="89" spans="1:7" s="25" customFormat="1" ht="16.5" customHeight="1">
      <c r="A89" s="49"/>
      <c r="B89" s="49"/>
      <c r="C89" s="49"/>
      <c r="D89" s="50"/>
    </row>
    <row r="90" spans="1:7" ht="16.5" customHeight="1">
      <c r="A90" s="845" t="s">
        <v>121</v>
      </c>
      <c r="B90" s="845"/>
      <c r="C90" s="845"/>
      <c r="D90" s="845"/>
      <c r="E90" s="845"/>
      <c r="F90" s="845"/>
      <c r="G90" s="845"/>
    </row>
    <row r="91" spans="1:7" s="52" customFormat="1" ht="16.5" customHeight="1" thickBot="1">
      <c r="A91" s="844" t="s">
        <v>122</v>
      </c>
      <c r="B91" s="844"/>
      <c r="C91" s="844"/>
      <c r="D91" s="51"/>
    </row>
    <row r="92" spans="1:7" ht="24.75" thickBot="1">
      <c r="A92" s="17" t="s">
        <v>4</v>
      </c>
      <c r="B92" s="131" t="s">
        <v>269</v>
      </c>
      <c r="C92" s="18" t="s">
        <v>123</v>
      </c>
      <c r="D92" s="19" t="s">
        <v>499</v>
      </c>
      <c r="E92" s="146" t="s">
        <v>584</v>
      </c>
      <c r="F92" s="354" t="s">
        <v>585</v>
      </c>
      <c r="G92" s="354" t="s">
        <v>641</v>
      </c>
    </row>
    <row r="93" spans="1:7" s="22" customFormat="1" ht="12" customHeight="1" thickBot="1">
      <c r="A93" s="10">
        <v>1</v>
      </c>
      <c r="B93" s="10">
        <v>2</v>
      </c>
      <c r="C93" s="10">
        <v>3</v>
      </c>
      <c r="D93" s="10">
        <v>4</v>
      </c>
      <c r="E93" s="10">
        <v>7</v>
      </c>
      <c r="F93" s="10">
        <v>8</v>
      </c>
      <c r="G93" s="10">
        <v>9</v>
      </c>
    </row>
    <row r="94" spans="1:7" ht="12" customHeight="1" thickBot="1">
      <c r="A94" s="54" t="s">
        <v>6</v>
      </c>
      <c r="B94" s="139"/>
      <c r="C94" s="55" t="s">
        <v>124</v>
      </c>
      <c r="D94" s="56">
        <f>SUM(D95:D99)</f>
        <v>1641534354</v>
      </c>
      <c r="E94" s="56">
        <f t="shared" ref="E94:F94" si="18">SUM(E95:E99)</f>
        <v>1764181853</v>
      </c>
      <c r="F94" s="56">
        <f t="shared" si="18"/>
        <v>1709343601</v>
      </c>
      <c r="G94" s="395">
        <f t="shared" ref="G94:G132" si="19">F94/E94*100</f>
        <v>96.891576006932198</v>
      </c>
    </row>
    <row r="95" spans="1:7" ht="12" customHeight="1">
      <c r="A95" s="57" t="s">
        <v>8</v>
      </c>
      <c r="B95" s="140" t="s">
        <v>270</v>
      </c>
      <c r="C95" s="58" t="s">
        <v>125</v>
      </c>
      <c r="D95" s="59">
        <f>'1.2.sz.mell.'!D95+'1.3.sz.mell.'!D95+'1.4.sz.mell.'!D95</f>
        <v>613114000</v>
      </c>
      <c r="E95" s="59">
        <f>'1.2.sz.mell.'!E95+'1.3.sz.mell.'!E95+'1.4.sz.mell.'!E95</f>
        <v>642699818</v>
      </c>
      <c r="F95" s="59">
        <f>'1.2.sz.mell.'!F95+'1.3.sz.mell.'!F95+'1.4.sz.mell.'!F95</f>
        <v>628733881</v>
      </c>
      <c r="G95" s="396">
        <f t="shared" si="19"/>
        <v>97.826989115469146</v>
      </c>
    </row>
    <row r="96" spans="1:7" ht="12" customHeight="1">
      <c r="A96" s="29" t="s">
        <v>10</v>
      </c>
      <c r="B96" s="136" t="s">
        <v>271</v>
      </c>
      <c r="C96" s="2" t="s">
        <v>126</v>
      </c>
      <c r="D96" s="31">
        <f>'1.2.sz.mell.'!D96+'1.3.sz.mell.'!D96+'1.4.sz.mell.'!D96</f>
        <v>169774000</v>
      </c>
      <c r="E96" s="31">
        <f>'1.2.sz.mell.'!E96+'1.3.sz.mell.'!E96+'1.4.sz.mell.'!E96</f>
        <v>174773813</v>
      </c>
      <c r="F96" s="31">
        <f>'1.2.sz.mell.'!F96+'1.3.sz.mell.'!F96+'1.4.sz.mell.'!F96</f>
        <v>171257799</v>
      </c>
      <c r="G96" s="388">
        <f t="shared" si="19"/>
        <v>97.988248960386301</v>
      </c>
    </row>
    <row r="97" spans="1:7" ht="12" customHeight="1">
      <c r="A97" s="29" t="s">
        <v>12</v>
      </c>
      <c r="B97" s="136" t="s">
        <v>272</v>
      </c>
      <c r="C97" s="2" t="s">
        <v>127</v>
      </c>
      <c r="D97" s="35">
        <f>'1.2.sz.mell.'!D97+'1.3.sz.mell.'!D97+'1.4.sz.mell.'!D97</f>
        <v>596334354</v>
      </c>
      <c r="E97" s="35">
        <f>'1.2.sz.mell.'!E97+'1.3.sz.mell.'!E97+'1.4.sz.mell.'!E97</f>
        <v>658325616</v>
      </c>
      <c r="F97" s="35">
        <f>'1.2.sz.mell.'!F97+'1.3.sz.mell.'!F97+'1.4.sz.mell.'!F97</f>
        <v>626280285</v>
      </c>
      <c r="G97" s="397">
        <f t="shared" si="19"/>
        <v>95.132297723016151</v>
      </c>
    </row>
    <row r="98" spans="1:7" ht="12" customHeight="1">
      <c r="A98" s="29" t="s">
        <v>13</v>
      </c>
      <c r="B98" s="136" t="s">
        <v>273</v>
      </c>
      <c r="C98" s="60" t="s">
        <v>128</v>
      </c>
      <c r="D98" s="35">
        <f>'1.2.sz.mell.'!D98+'1.3.sz.mell.'!D98+'1.4.sz.mell.'!D98</f>
        <v>17899000</v>
      </c>
      <c r="E98" s="35">
        <f>'1.2.sz.mell.'!E98+'1.3.sz.mell.'!E98+'1.4.sz.mell.'!E98</f>
        <v>23692200</v>
      </c>
      <c r="F98" s="35">
        <f>'1.2.sz.mell.'!F98+'1.3.sz.mell.'!F98+'1.4.sz.mell.'!F98</f>
        <v>19351713</v>
      </c>
      <c r="G98" s="397">
        <f t="shared" si="19"/>
        <v>81.679679388153062</v>
      </c>
    </row>
    <row r="99" spans="1:7" ht="12" customHeight="1" thickBot="1">
      <c r="A99" s="29" t="s">
        <v>129</v>
      </c>
      <c r="B99" s="143" t="s">
        <v>274</v>
      </c>
      <c r="C99" s="61" t="s">
        <v>130</v>
      </c>
      <c r="D99" s="35">
        <f>'1.2.sz.mell.'!D99+'1.3.sz.mell.'!D99+'1.4.sz.mell.'!D99</f>
        <v>244413000</v>
      </c>
      <c r="E99" s="35">
        <f>'1.2.sz.mell.'!E99+'1.3.sz.mell.'!E99+'1.4.sz.mell.'!E99</f>
        <v>264690406</v>
      </c>
      <c r="F99" s="35">
        <f>'1.2.sz.mell.'!F99+'1.3.sz.mell.'!F99+'1.4.sz.mell.'!F99</f>
        <v>263719923</v>
      </c>
      <c r="G99" s="397">
        <f t="shared" si="19"/>
        <v>99.633351652345112</v>
      </c>
    </row>
    <row r="100" spans="1:7" ht="12" customHeight="1" thickBot="1">
      <c r="A100" s="23" t="s">
        <v>17</v>
      </c>
      <c r="B100" s="134"/>
      <c r="C100" s="63" t="s">
        <v>131</v>
      </c>
      <c r="D100" s="11">
        <f>+D101+D103+D105</f>
        <v>165373000</v>
      </c>
      <c r="E100" s="11">
        <f t="shared" ref="E100:F100" si="20">+E101+E103+E105</f>
        <v>204353849</v>
      </c>
      <c r="F100" s="11">
        <f t="shared" si="20"/>
        <v>177002524</v>
      </c>
      <c r="G100" s="386">
        <f t="shared" si="19"/>
        <v>86.615703529029204</v>
      </c>
    </row>
    <row r="101" spans="1:7" ht="12" customHeight="1">
      <c r="A101" s="26" t="s">
        <v>19</v>
      </c>
      <c r="B101" s="135" t="s">
        <v>275</v>
      </c>
      <c r="C101" s="2" t="s">
        <v>132</v>
      </c>
      <c r="D101" s="28">
        <f>'1.2.sz.mell.'!D101+'1.3.sz.mell.'!D101+'1.4.sz.mell.'!D101</f>
        <v>78034000</v>
      </c>
      <c r="E101" s="28">
        <f>'1.2.sz.mell.'!E101+'1.3.sz.mell.'!E101+'1.4.sz.mell.'!E101</f>
        <v>102288499</v>
      </c>
      <c r="F101" s="28">
        <f>'1.2.sz.mell.'!F101+'1.3.sz.mell.'!F101+'1.4.sz.mell.'!F101</f>
        <v>88361475</v>
      </c>
      <c r="G101" s="387">
        <f t="shared" si="19"/>
        <v>86.384565091721598</v>
      </c>
    </row>
    <row r="102" spans="1:7" ht="12" customHeight="1">
      <c r="A102" s="26" t="s">
        <v>21</v>
      </c>
      <c r="B102" s="144" t="s">
        <v>275</v>
      </c>
      <c r="C102" s="64" t="s">
        <v>133</v>
      </c>
      <c r="D102" s="28">
        <f>'1.2.sz.mell.'!D102+'1.3.sz.mell.'!D102+'1.4.sz.mell.'!D102</f>
        <v>0</v>
      </c>
      <c r="E102" s="28">
        <f>'1.2.sz.mell.'!E102+'1.3.sz.mell.'!E102+'1.4.sz.mell.'!E102</f>
        <v>0</v>
      </c>
      <c r="F102" s="28">
        <f>'1.2.sz.mell.'!F102+'1.3.sz.mell.'!F102+'1.4.sz.mell.'!F102</f>
        <v>0</v>
      </c>
      <c r="G102" s="387"/>
    </row>
    <row r="103" spans="1:7" ht="12" customHeight="1">
      <c r="A103" s="26" t="s">
        <v>23</v>
      </c>
      <c r="B103" s="144" t="s">
        <v>276</v>
      </c>
      <c r="C103" s="64" t="s">
        <v>134</v>
      </c>
      <c r="D103" s="31">
        <f>'1.2.sz.mell.'!D103+'1.3.sz.mell.'!D103+'1.4.sz.mell.'!D103</f>
        <v>87339000</v>
      </c>
      <c r="E103" s="31">
        <f>'1.2.sz.mell.'!E103+'1.3.sz.mell.'!E103+'1.4.sz.mell.'!E103</f>
        <v>98915350</v>
      </c>
      <c r="F103" s="31">
        <f>'1.2.sz.mell.'!F103+'1.3.sz.mell.'!F103+'1.4.sz.mell.'!F103</f>
        <v>85491049</v>
      </c>
      <c r="G103" s="388">
        <f t="shared" si="19"/>
        <v>86.428495678375512</v>
      </c>
    </row>
    <row r="104" spans="1:7" ht="12" customHeight="1">
      <c r="A104" s="26" t="s">
        <v>25</v>
      </c>
      <c r="B104" s="144" t="s">
        <v>276</v>
      </c>
      <c r="C104" s="64" t="s">
        <v>135</v>
      </c>
      <c r="D104" s="12">
        <f>'1.2.sz.mell.'!D104+'1.3.sz.mell.'!D104+'1.4.sz.mell.'!D104</f>
        <v>0</v>
      </c>
      <c r="E104" s="12">
        <f>'1.2.sz.mell.'!E104+'1.3.sz.mell.'!E104+'1.4.sz.mell.'!E104</f>
        <v>0</v>
      </c>
      <c r="F104" s="12">
        <f>'1.2.sz.mell.'!F104+'1.3.sz.mell.'!F104+'1.4.sz.mell.'!F104</f>
        <v>0</v>
      </c>
      <c r="G104" s="398"/>
    </row>
    <row r="105" spans="1:7" ht="12" customHeight="1" thickBot="1">
      <c r="A105" s="26" t="s">
        <v>27</v>
      </c>
      <c r="B105" s="141" t="s">
        <v>277</v>
      </c>
      <c r="C105" s="65" t="s">
        <v>136</v>
      </c>
      <c r="D105" s="12">
        <f>'1.2.sz.mell.'!D105+'1.3.sz.mell.'!D105+'1.4.sz.mell.'!D105</f>
        <v>0</v>
      </c>
      <c r="E105" s="12">
        <f>'1.2.sz.mell.'!E105+'1.3.sz.mell.'!E105+'1.4.sz.mell.'!E105</f>
        <v>3150000</v>
      </c>
      <c r="F105" s="12">
        <f>'1.2.sz.mell.'!F105+'1.3.sz.mell.'!F105+'1.4.sz.mell.'!F105</f>
        <v>3150000</v>
      </c>
      <c r="G105" s="398">
        <f t="shared" si="19"/>
        <v>100</v>
      </c>
    </row>
    <row r="106" spans="1:7" ht="12" customHeight="1" thickBot="1">
      <c r="A106" s="23" t="s">
        <v>29</v>
      </c>
      <c r="B106" s="134" t="s">
        <v>278</v>
      </c>
      <c r="C106" s="5" t="s">
        <v>137</v>
      </c>
      <c r="D106" s="11">
        <f>+D107+D109+D108</f>
        <v>57617366</v>
      </c>
      <c r="E106" s="11">
        <f t="shared" ref="E106:F106" si="21">+E107+E109+E108</f>
        <v>80442596</v>
      </c>
      <c r="F106" s="11">
        <f t="shared" si="21"/>
        <v>0</v>
      </c>
      <c r="G106" s="386">
        <f t="shared" si="19"/>
        <v>0</v>
      </c>
    </row>
    <row r="107" spans="1:7" ht="12" customHeight="1">
      <c r="A107" s="26" t="s">
        <v>31</v>
      </c>
      <c r="B107" s="135" t="s">
        <v>278</v>
      </c>
      <c r="C107" s="4" t="s">
        <v>138</v>
      </c>
      <c r="D107" s="28">
        <f>'1.2.sz.mell.'!D107+'1.3.sz.mell.'!D107+'1.4.sz.mell.'!D107</f>
        <v>5000000</v>
      </c>
      <c r="E107" s="28">
        <f>'1.2.sz.mell.'!E107+'1.3.sz.mell.'!E107+'1.4.sz.mell.'!E107</f>
        <v>79901432</v>
      </c>
      <c r="F107" s="28">
        <f>'1.2.sz.mell.'!F107+'1.3.sz.mell.'!F107+'1.4.sz.mell.'!F107</f>
        <v>0</v>
      </c>
      <c r="G107" s="387">
        <f t="shared" si="19"/>
        <v>0</v>
      </c>
    </row>
    <row r="108" spans="1:7" ht="12" customHeight="1">
      <c r="A108" s="62"/>
      <c r="B108" s="141" t="s">
        <v>278</v>
      </c>
      <c r="C108" s="145" t="s">
        <v>553</v>
      </c>
      <c r="D108" s="35">
        <f>'1.2.sz.mell.'!D108+'1.3.sz.mell.'!D108+'1.4.sz.mell.'!D108</f>
        <v>22617366</v>
      </c>
      <c r="E108" s="35">
        <f>'1.2.sz.mell.'!E108+'1.3.sz.mell.'!E108+'1.4.sz.mell.'!E108</f>
        <v>352498</v>
      </c>
      <c r="F108" s="35">
        <f>'1.2.sz.mell.'!F108+'1.3.sz.mell.'!F108+'1.4.sz.mell.'!F108</f>
        <v>0</v>
      </c>
      <c r="G108" s="397">
        <f t="shared" si="19"/>
        <v>0</v>
      </c>
    </row>
    <row r="109" spans="1:7" ht="12" customHeight="1" thickBot="1">
      <c r="A109" s="32" t="s">
        <v>33</v>
      </c>
      <c r="B109" s="137" t="s">
        <v>278</v>
      </c>
      <c r="C109" s="64" t="s">
        <v>552</v>
      </c>
      <c r="D109" s="35">
        <f>'1.2.sz.mell.'!D109+'1.3.sz.mell.'!D109+'1.4.sz.mell.'!D109</f>
        <v>30000000</v>
      </c>
      <c r="E109" s="35">
        <f>'1.2.sz.mell.'!E109+'1.3.sz.mell.'!E109+'1.4.sz.mell.'!E109</f>
        <v>188666</v>
      </c>
      <c r="F109" s="35">
        <f>'1.2.sz.mell.'!F109+'1.3.sz.mell.'!F109+'1.4.sz.mell.'!F109</f>
        <v>0</v>
      </c>
      <c r="G109" s="397">
        <f t="shared" si="19"/>
        <v>0</v>
      </c>
    </row>
    <row r="110" spans="1:7" ht="12" customHeight="1" thickBot="1">
      <c r="A110" s="23" t="s">
        <v>139</v>
      </c>
      <c r="B110" s="134"/>
      <c r="C110" s="5" t="s">
        <v>140</v>
      </c>
      <c r="D110" s="11">
        <f>+D94+D100+D106</f>
        <v>1864524720</v>
      </c>
      <c r="E110" s="11">
        <f t="shared" ref="E110:F110" si="22">+E94+E100+E106</f>
        <v>2048978298</v>
      </c>
      <c r="F110" s="11">
        <f t="shared" si="22"/>
        <v>1886346125</v>
      </c>
      <c r="G110" s="386">
        <f t="shared" si="19"/>
        <v>92.062767421268219</v>
      </c>
    </row>
    <row r="111" spans="1:7" ht="12" customHeight="1" thickBot="1">
      <c r="A111" s="23" t="s">
        <v>43</v>
      </c>
      <c r="B111" s="134"/>
      <c r="C111" s="5" t="s">
        <v>141</v>
      </c>
      <c r="D111" s="11">
        <f>+D112+D113+D114</f>
        <v>10645000</v>
      </c>
      <c r="E111" s="11">
        <f t="shared" ref="E111:F111" si="23">+E112+E113+E114</f>
        <v>10645000</v>
      </c>
      <c r="F111" s="11">
        <f t="shared" si="23"/>
        <v>10644800</v>
      </c>
      <c r="G111" s="386">
        <f t="shared" si="19"/>
        <v>99.998121183654291</v>
      </c>
    </row>
    <row r="112" spans="1:7" ht="12" customHeight="1">
      <c r="A112" s="26" t="s">
        <v>45</v>
      </c>
      <c r="B112" s="135" t="s">
        <v>279</v>
      </c>
      <c r="C112" s="4" t="s">
        <v>142</v>
      </c>
      <c r="D112" s="12">
        <f>'1.2.sz.mell.'!D112+'1.3.sz.mell.'!D112+'1.4.sz.mell.'!D112</f>
        <v>10645000</v>
      </c>
      <c r="E112" s="12">
        <f>'1.2.sz.mell.'!E112+'1.3.sz.mell.'!E112+'1.4.sz.mell.'!E112</f>
        <v>10645000</v>
      </c>
      <c r="F112" s="12">
        <f>'1.2.sz.mell.'!F112+'1.3.sz.mell.'!F112+'1.4.sz.mell.'!F112</f>
        <v>10644800</v>
      </c>
      <c r="G112" s="398">
        <f t="shared" si="19"/>
        <v>99.998121183654291</v>
      </c>
    </row>
    <row r="113" spans="1:7" ht="12" customHeight="1">
      <c r="A113" s="26" t="s">
        <v>47</v>
      </c>
      <c r="B113" s="135" t="s">
        <v>280</v>
      </c>
      <c r="C113" s="4" t="s">
        <v>143</v>
      </c>
      <c r="D113" s="12">
        <f>'1.2.sz.mell.'!D113+'1.3.sz.mell.'!D113+'1.4.sz.mell.'!D113</f>
        <v>0</v>
      </c>
      <c r="E113" s="12">
        <f>'1.2.sz.mell.'!E113+'1.3.sz.mell.'!E113+'1.4.sz.mell.'!E113</f>
        <v>0</v>
      </c>
      <c r="F113" s="12">
        <f>'1.2.sz.mell.'!F113+'1.3.sz.mell.'!F113+'1.4.sz.mell.'!F113</f>
        <v>0</v>
      </c>
      <c r="G113" s="398"/>
    </row>
    <row r="114" spans="1:7" ht="12" customHeight="1" thickBot="1">
      <c r="A114" s="62" t="s">
        <v>49</v>
      </c>
      <c r="B114" s="141" t="s">
        <v>281</v>
      </c>
      <c r="C114" s="13" t="s">
        <v>144</v>
      </c>
      <c r="D114" s="12">
        <f>'1.2.sz.mell.'!D114+'1.3.sz.mell.'!D114+'1.4.sz.mell.'!D114</f>
        <v>0</v>
      </c>
      <c r="E114" s="12">
        <f>'1.2.sz.mell.'!E114+'1.3.sz.mell.'!E114+'1.4.sz.mell.'!E114</f>
        <v>0</v>
      </c>
      <c r="F114" s="12">
        <f>'1.2.sz.mell.'!F114+'1.3.sz.mell.'!F114+'1.4.sz.mell.'!F114</f>
        <v>0</v>
      </c>
      <c r="G114" s="398"/>
    </row>
    <row r="115" spans="1:7" ht="12" customHeight="1" thickBot="1">
      <c r="A115" s="23" t="s">
        <v>65</v>
      </c>
      <c r="B115" s="134" t="s">
        <v>282</v>
      </c>
      <c r="C115" s="5" t="s">
        <v>145</v>
      </c>
      <c r="D115" s="11">
        <f>+D116+D117+D118+D119</f>
        <v>0</v>
      </c>
      <c r="E115" s="11">
        <f t="shared" ref="E115:F115" si="24">+E116+E117+E118+E119</f>
        <v>150000000</v>
      </c>
      <c r="F115" s="11">
        <f t="shared" si="24"/>
        <v>150000000</v>
      </c>
      <c r="G115" s="386">
        <f t="shared" si="19"/>
        <v>100</v>
      </c>
    </row>
    <row r="116" spans="1:7" ht="12" customHeight="1">
      <c r="A116" s="26" t="s">
        <v>67</v>
      </c>
      <c r="B116" s="135" t="s">
        <v>283</v>
      </c>
      <c r="C116" s="4" t="s">
        <v>146</v>
      </c>
      <c r="D116" s="12">
        <f>'1.2.sz.mell.'!D116+'1.3.sz.mell.'!D116+'1.4.sz.mell.'!D116</f>
        <v>0</v>
      </c>
      <c r="E116" s="12">
        <f>'1.2.sz.mell.'!E116+'1.3.sz.mell.'!E116+'1.4.sz.mell.'!E116</f>
        <v>150000000</v>
      </c>
      <c r="F116" s="12">
        <f>'1.2.sz.mell.'!F116+'1.3.sz.mell.'!F116+'1.4.sz.mell.'!F116</f>
        <v>150000000</v>
      </c>
      <c r="G116" s="398">
        <f t="shared" si="19"/>
        <v>100</v>
      </c>
    </row>
    <row r="117" spans="1:7" ht="12" customHeight="1">
      <c r="A117" s="26" t="s">
        <v>69</v>
      </c>
      <c r="B117" s="135" t="s">
        <v>284</v>
      </c>
      <c r="C117" s="4" t="s">
        <v>147</v>
      </c>
      <c r="D117" s="12">
        <f>'1.2.sz.mell.'!D117+'1.3.sz.mell.'!D117+'1.4.sz.mell.'!D117</f>
        <v>0</v>
      </c>
      <c r="E117" s="12">
        <f>'1.2.sz.mell.'!E117+'1.3.sz.mell.'!E117+'1.4.sz.mell.'!E117</f>
        <v>0</v>
      </c>
      <c r="F117" s="12">
        <f>'1.2.sz.mell.'!F117+'1.3.sz.mell.'!F117+'1.4.sz.mell.'!F117</f>
        <v>0</v>
      </c>
      <c r="G117" s="398"/>
    </row>
    <row r="118" spans="1:7" ht="12" customHeight="1">
      <c r="A118" s="26" t="s">
        <v>71</v>
      </c>
      <c r="B118" s="135" t="s">
        <v>285</v>
      </c>
      <c r="C118" s="4" t="s">
        <v>148</v>
      </c>
      <c r="D118" s="12">
        <f>'1.2.sz.mell.'!D118+'1.3.sz.mell.'!D118+'1.4.sz.mell.'!D118</f>
        <v>0</v>
      </c>
      <c r="E118" s="12">
        <f>'1.2.sz.mell.'!E118+'1.3.sz.mell.'!E118+'1.4.sz.mell.'!E118</f>
        <v>0</v>
      </c>
      <c r="F118" s="12">
        <f>'1.2.sz.mell.'!F118+'1.3.sz.mell.'!F118+'1.4.sz.mell.'!F118</f>
        <v>0</v>
      </c>
      <c r="G118" s="398"/>
    </row>
    <row r="119" spans="1:7" ht="12" customHeight="1" thickBot="1">
      <c r="A119" s="62" t="s">
        <v>73</v>
      </c>
      <c r="B119" s="141" t="s">
        <v>286</v>
      </c>
      <c r="C119" s="13" t="s">
        <v>149</v>
      </c>
      <c r="D119" s="12">
        <f>'1.2.sz.mell.'!D119+'1.3.sz.mell.'!D119+'1.4.sz.mell.'!D119</f>
        <v>0</v>
      </c>
      <c r="E119" s="12">
        <f>'1.2.sz.mell.'!E119+'1.3.sz.mell.'!E119+'1.4.sz.mell.'!E119</f>
        <v>0</v>
      </c>
      <c r="F119" s="12">
        <f>'1.2.sz.mell.'!F119+'1.3.sz.mell.'!F119+'1.4.sz.mell.'!F119</f>
        <v>0</v>
      </c>
      <c r="G119" s="398"/>
    </row>
    <row r="120" spans="1:7" ht="12" customHeight="1" thickBot="1">
      <c r="A120" s="23" t="s">
        <v>150</v>
      </c>
      <c r="B120" s="134"/>
      <c r="C120" s="5" t="s">
        <v>151</v>
      </c>
      <c r="D120" s="14">
        <f>+D121+D122+D124+D125</f>
        <v>28589000</v>
      </c>
      <c r="E120" s="14">
        <f t="shared" ref="E120:F120" si="25">+E121+E122+E124+E125</f>
        <v>28589105</v>
      </c>
      <c r="F120" s="14">
        <f t="shared" si="25"/>
        <v>28589105</v>
      </c>
      <c r="G120" s="389">
        <f t="shared" si="19"/>
        <v>100</v>
      </c>
    </row>
    <row r="121" spans="1:7" ht="12" customHeight="1">
      <c r="A121" s="26" t="s">
        <v>79</v>
      </c>
      <c r="B121" s="135" t="s">
        <v>287</v>
      </c>
      <c r="C121" s="4" t="s">
        <v>152</v>
      </c>
      <c r="D121" s="12">
        <f>'1.2.sz.mell.'!D121+'1.3.sz.mell.'!D121+'1.4.sz.mell.'!D121</f>
        <v>0</v>
      </c>
      <c r="E121" s="12">
        <f>'1.2.sz.mell.'!E121+'1.3.sz.mell.'!E121+'1.4.sz.mell.'!E121</f>
        <v>0</v>
      </c>
      <c r="F121" s="12">
        <f>'1.2.sz.mell.'!F121+'1.3.sz.mell.'!F121+'1.4.sz.mell.'!F121</f>
        <v>0</v>
      </c>
      <c r="G121" s="398"/>
    </row>
    <row r="122" spans="1:7" ht="12" customHeight="1">
      <c r="A122" s="26" t="s">
        <v>80</v>
      </c>
      <c r="B122" s="135" t="s">
        <v>288</v>
      </c>
      <c r="C122" s="4" t="s">
        <v>153</v>
      </c>
      <c r="D122" s="12">
        <f>'1.2.sz.mell.'!D122+'1.3.sz.mell.'!D122+'1.4.sz.mell.'!D122</f>
        <v>28589000</v>
      </c>
      <c r="E122" s="12">
        <f>'1.2.sz.mell.'!E122+'1.3.sz.mell.'!E122+'1.4.sz.mell.'!E122</f>
        <v>28589105</v>
      </c>
      <c r="F122" s="12">
        <f>'1.2.sz.mell.'!F122+'1.3.sz.mell.'!F122+'1.4.sz.mell.'!F122</f>
        <v>28589105</v>
      </c>
      <c r="G122" s="398">
        <f t="shared" si="19"/>
        <v>100</v>
      </c>
    </row>
    <row r="123" spans="1:7" ht="12" customHeight="1">
      <c r="A123" s="26" t="s">
        <v>81</v>
      </c>
      <c r="B123" s="135" t="s">
        <v>289</v>
      </c>
      <c r="C123" s="4" t="s">
        <v>168</v>
      </c>
      <c r="D123" s="12">
        <f>'1.2.sz.mell.'!D123+'1.3.sz.mell.'!D123+'1.4.sz.mell.'!D123</f>
        <v>0</v>
      </c>
      <c r="E123" s="12">
        <f>'1.2.sz.mell.'!E123+'1.3.sz.mell.'!E123+'1.4.sz.mell.'!E123</f>
        <v>0</v>
      </c>
      <c r="F123" s="12">
        <f>'1.2.sz.mell.'!F123+'1.3.sz.mell.'!F123+'1.4.sz.mell.'!F123</f>
        <v>0</v>
      </c>
      <c r="G123" s="398"/>
    </row>
    <row r="124" spans="1:7" ht="12" customHeight="1">
      <c r="A124" s="26" t="s">
        <v>82</v>
      </c>
      <c r="B124" s="135" t="s">
        <v>290</v>
      </c>
      <c r="C124" s="4" t="s">
        <v>154</v>
      </c>
      <c r="D124" s="12">
        <f>'1.2.sz.mell.'!D124+'1.3.sz.mell.'!D124+'1.4.sz.mell.'!D124</f>
        <v>0</v>
      </c>
      <c r="E124" s="12">
        <f>'1.2.sz.mell.'!E124+'1.3.sz.mell.'!E124+'1.4.sz.mell.'!E124</f>
        <v>0</v>
      </c>
      <c r="F124" s="12">
        <f>'1.2.sz.mell.'!F124+'1.3.sz.mell.'!F124+'1.4.sz.mell.'!F124</f>
        <v>0</v>
      </c>
      <c r="G124" s="398"/>
    </row>
    <row r="125" spans="1:7" ht="12" customHeight="1" thickBot="1">
      <c r="A125" s="62" t="s">
        <v>169</v>
      </c>
      <c r="B125" s="141" t="s">
        <v>291</v>
      </c>
      <c r="C125" s="13" t="s">
        <v>155</v>
      </c>
      <c r="D125" s="12">
        <f>'1.2.sz.mell.'!D125+'1.3.sz.mell.'!D125+'1.4.sz.mell.'!D125</f>
        <v>0</v>
      </c>
      <c r="E125" s="12">
        <f>'1.2.sz.mell.'!E125+'1.3.sz.mell.'!E125+'1.4.sz.mell.'!E125</f>
        <v>0</v>
      </c>
      <c r="F125" s="12">
        <f>'1.2.sz.mell.'!F125+'1.3.sz.mell.'!F125+'1.4.sz.mell.'!F125</f>
        <v>0</v>
      </c>
      <c r="G125" s="398"/>
    </row>
    <row r="126" spans="1:7" ht="12" customHeight="1" thickBot="1">
      <c r="A126" s="23" t="s">
        <v>83</v>
      </c>
      <c r="B126" s="134" t="s">
        <v>292</v>
      </c>
      <c r="C126" s="5" t="s">
        <v>156</v>
      </c>
      <c r="D126" s="66">
        <f>+D127+D128+D129+D130</f>
        <v>0</v>
      </c>
      <c r="E126" s="66">
        <f t="shared" ref="E126:F126" si="26">+E127+E128+E129+E130</f>
        <v>0</v>
      </c>
      <c r="F126" s="66">
        <f t="shared" si="26"/>
        <v>0</v>
      </c>
      <c r="G126" s="399"/>
    </row>
    <row r="127" spans="1:7" ht="12" customHeight="1">
      <c r="A127" s="26" t="s">
        <v>85</v>
      </c>
      <c r="B127" s="135" t="s">
        <v>293</v>
      </c>
      <c r="C127" s="4" t="s">
        <v>157</v>
      </c>
      <c r="D127" s="12">
        <f>'1.2.sz.mell.'!D127+'1.3.sz.mell.'!D127+'1.4.sz.mell.'!D127</f>
        <v>0</v>
      </c>
      <c r="E127" s="12">
        <f>'1.2.sz.mell.'!E127+'1.3.sz.mell.'!E127+'1.4.sz.mell.'!E127</f>
        <v>0</v>
      </c>
      <c r="F127" s="12">
        <f>'1.2.sz.mell.'!F127+'1.3.sz.mell.'!F127+'1.4.sz.mell.'!F127</f>
        <v>0</v>
      </c>
      <c r="G127" s="398"/>
    </row>
    <row r="128" spans="1:7" ht="12" customHeight="1">
      <c r="A128" s="26" t="s">
        <v>86</v>
      </c>
      <c r="B128" s="135" t="s">
        <v>294</v>
      </c>
      <c r="C128" s="4" t="s">
        <v>158</v>
      </c>
      <c r="D128" s="12">
        <f>'1.2.sz.mell.'!D128+'1.3.sz.mell.'!D128+'1.4.sz.mell.'!D128</f>
        <v>0</v>
      </c>
      <c r="E128" s="12">
        <f>'1.2.sz.mell.'!E128+'1.3.sz.mell.'!E128+'1.4.sz.mell.'!E128</f>
        <v>0</v>
      </c>
      <c r="F128" s="12">
        <f>'1.2.sz.mell.'!F128+'1.3.sz.mell.'!F128+'1.4.sz.mell.'!F128</f>
        <v>0</v>
      </c>
      <c r="G128" s="398"/>
    </row>
    <row r="129" spans="1:8" ht="12" customHeight="1">
      <c r="A129" s="26" t="s">
        <v>87</v>
      </c>
      <c r="B129" s="135" t="s">
        <v>295</v>
      </c>
      <c r="C129" s="4" t="s">
        <v>159</v>
      </c>
      <c r="D129" s="12">
        <f>'1.2.sz.mell.'!D129+'1.3.sz.mell.'!D129+'1.4.sz.mell.'!D129</f>
        <v>0</v>
      </c>
      <c r="E129" s="12">
        <f>'1.2.sz.mell.'!E129+'1.3.sz.mell.'!E129+'1.4.sz.mell.'!E129</f>
        <v>0</v>
      </c>
      <c r="F129" s="12">
        <f>'1.2.sz.mell.'!F129+'1.3.sz.mell.'!F129+'1.4.sz.mell.'!F129</f>
        <v>0</v>
      </c>
      <c r="G129" s="398"/>
    </row>
    <row r="130" spans="1:8" ht="12" customHeight="1" thickBot="1">
      <c r="A130" s="26" t="s">
        <v>88</v>
      </c>
      <c r="B130" s="135" t="s">
        <v>296</v>
      </c>
      <c r="C130" s="4" t="s">
        <v>160</v>
      </c>
      <c r="D130" s="12">
        <f>'1.2.sz.mell.'!D130+'1.3.sz.mell.'!D130+'1.4.sz.mell.'!D130</f>
        <v>0</v>
      </c>
      <c r="E130" s="12">
        <f>'1.2.sz.mell.'!E130+'1.3.sz.mell.'!E130+'1.4.sz.mell.'!E130</f>
        <v>0</v>
      </c>
      <c r="F130" s="12">
        <f>'1.2.sz.mell.'!F130+'1.3.sz.mell.'!F130+'1.4.sz.mell.'!F130</f>
        <v>0</v>
      </c>
      <c r="G130" s="398"/>
    </row>
    <row r="131" spans="1:8" ht="15" customHeight="1" thickBot="1">
      <c r="A131" s="23" t="s">
        <v>89</v>
      </c>
      <c r="B131" s="134"/>
      <c r="C131" s="5" t="s">
        <v>161</v>
      </c>
      <c r="D131" s="67">
        <f>+D111+D115+D120+D126</f>
        <v>39234000</v>
      </c>
      <c r="E131" s="67">
        <f t="shared" ref="E131:F131" si="27">+E111+E115+E120+E126</f>
        <v>189234105</v>
      </c>
      <c r="F131" s="67">
        <f t="shared" si="27"/>
        <v>189233905</v>
      </c>
      <c r="G131" s="400">
        <f t="shared" si="19"/>
        <v>99.999894310806184</v>
      </c>
      <c r="H131" s="68"/>
    </row>
    <row r="132" spans="1:8" s="25" customFormat="1" ht="12.95" customHeight="1" thickBot="1">
      <c r="A132" s="69" t="s">
        <v>162</v>
      </c>
      <c r="B132" s="142"/>
      <c r="C132" s="70" t="s">
        <v>163</v>
      </c>
      <c r="D132" s="67">
        <f>+D110+D131</f>
        <v>1903758720</v>
      </c>
      <c r="E132" s="67">
        <f t="shared" ref="E132:F132" si="28">+E110+E131</f>
        <v>2238212403</v>
      </c>
      <c r="F132" s="67">
        <f t="shared" si="28"/>
        <v>2075580030</v>
      </c>
      <c r="G132" s="400">
        <f t="shared" si="19"/>
        <v>92.733827549967344</v>
      </c>
    </row>
    <row r="133" spans="1:8" ht="7.5" customHeight="1"/>
    <row r="134" spans="1:8">
      <c r="A134" s="846" t="s">
        <v>164</v>
      </c>
      <c r="B134" s="846"/>
      <c r="C134" s="846"/>
      <c r="D134" s="846"/>
      <c r="E134" s="846"/>
      <c r="F134" s="846"/>
      <c r="G134" s="846"/>
    </row>
    <row r="135" spans="1:8" ht="15" customHeight="1" thickBot="1">
      <c r="A135" s="843" t="s">
        <v>165</v>
      </c>
      <c r="B135" s="843"/>
      <c r="C135" s="843"/>
      <c r="D135" s="16"/>
    </row>
    <row r="136" spans="1:8" ht="13.5" customHeight="1" thickBot="1">
      <c r="A136" s="23">
        <v>1</v>
      </c>
      <c r="B136" s="134"/>
      <c r="C136" s="63" t="s">
        <v>166</v>
      </c>
      <c r="D136" s="11">
        <f>+D61-D110</f>
        <v>-215377420</v>
      </c>
      <c r="E136" s="11">
        <f t="shared" ref="E136:G136" si="29">+E61-E110</f>
        <v>-215377315</v>
      </c>
      <c r="F136" s="11">
        <f t="shared" si="29"/>
        <v>-31115327</v>
      </c>
      <c r="G136" s="11">
        <f t="shared" si="29"/>
        <v>9.1168684537415601</v>
      </c>
    </row>
    <row r="137" spans="1:8" ht="27.75" customHeight="1" thickBot="1">
      <c r="A137" s="23" t="s">
        <v>17</v>
      </c>
      <c r="B137" s="134"/>
      <c r="C137" s="63" t="s">
        <v>167</v>
      </c>
      <c r="D137" s="11">
        <f>+D87-D131</f>
        <v>215377420</v>
      </c>
      <c r="E137" s="11">
        <f t="shared" ref="E137:G137" si="30">+E87-E131</f>
        <v>215377315</v>
      </c>
      <c r="F137" s="11">
        <f t="shared" si="30"/>
        <v>243143195</v>
      </c>
      <c r="G137" s="11">
        <f t="shared" si="30"/>
        <v>6.8624132335532977</v>
      </c>
    </row>
    <row r="139" spans="1:8">
      <c r="D139" s="133">
        <f>D132-D88</f>
        <v>0</v>
      </c>
      <c r="E139" s="355" t="e">
        <f>E132-#REF!</f>
        <v>#REF!</v>
      </c>
    </row>
  </sheetData>
  <mergeCells count="6">
    <mergeCell ref="A135:C135"/>
    <mergeCell ref="A2:C2"/>
    <mergeCell ref="A91:C91"/>
    <mergeCell ref="A1:G1"/>
    <mergeCell ref="A134:G134"/>
    <mergeCell ref="A90:G90"/>
  </mergeCells>
  <phoneticPr fontId="27" type="noConversion"/>
  <printOptions horizontalCentered="1"/>
  <pageMargins left="0.23622047244094491" right="0.23622047244094491" top="0.74803149606299213" bottom="0.45" header="0.31496062992125984" footer="0.31496062992125984"/>
  <pageSetup paperSize="9" scale="65" fitToHeight="2" orientation="portrait" r:id="rId1"/>
  <headerFooter alignWithMargins="0">
    <oddHeader xml:space="preserve">&amp;C&amp;"Times New Roman CE,Félkövér"&amp;12BONYHÁD VÁROS ÖNKORMÁNYZATA
 2016. ÉVI KÖLTSÉGVETÉSÉNEK ÖSSZEVONT MÉRLEGE&amp;R&amp;"Times New Roman CE,Félkövér dőlt" 1.1. melléklet
</oddHeader>
  </headerFooter>
  <rowBreaks count="1" manualBreakCount="1">
    <brk id="88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D73"/>
  <sheetViews>
    <sheetView tabSelected="1" topLeftCell="A22" zoomScale="160" zoomScaleNormal="160" zoomScaleSheetLayoutView="120" workbookViewId="0">
      <selection activeCell="C7" sqref="C7:D68"/>
    </sheetView>
  </sheetViews>
  <sheetFormatPr defaultColWidth="10.28515625" defaultRowHeight="15.75"/>
  <cols>
    <col min="1" max="1" width="57.5703125" style="529" customWidth="1"/>
    <col min="2" max="2" width="5.28515625" style="530" customWidth="1"/>
    <col min="3" max="4" width="10.42578125" style="529" customWidth="1"/>
    <col min="5" max="255" width="10.28515625" style="529"/>
    <col min="256" max="256" width="57.5703125" style="529" customWidth="1"/>
    <col min="257" max="257" width="5.28515625" style="529" customWidth="1"/>
    <col min="258" max="260" width="10.42578125" style="529" customWidth="1"/>
    <col min="261" max="511" width="10.28515625" style="529"/>
    <col min="512" max="512" width="57.5703125" style="529" customWidth="1"/>
    <col min="513" max="513" width="5.28515625" style="529" customWidth="1"/>
    <col min="514" max="516" width="10.42578125" style="529" customWidth="1"/>
    <col min="517" max="767" width="10.28515625" style="529"/>
    <col min="768" max="768" width="57.5703125" style="529" customWidth="1"/>
    <col min="769" max="769" width="5.28515625" style="529" customWidth="1"/>
    <col min="770" max="772" width="10.42578125" style="529" customWidth="1"/>
    <col min="773" max="1023" width="10.28515625" style="529"/>
    <col min="1024" max="1024" width="57.5703125" style="529" customWidth="1"/>
    <col min="1025" max="1025" width="5.28515625" style="529" customWidth="1"/>
    <col min="1026" max="1028" width="10.42578125" style="529" customWidth="1"/>
    <col min="1029" max="1279" width="10.28515625" style="529"/>
    <col min="1280" max="1280" width="57.5703125" style="529" customWidth="1"/>
    <col min="1281" max="1281" width="5.28515625" style="529" customWidth="1"/>
    <col min="1282" max="1284" width="10.42578125" style="529" customWidth="1"/>
    <col min="1285" max="1535" width="10.28515625" style="529"/>
    <col min="1536" max="1536" width="57.5703125" style="529" customWidth="1"/>
    <col min="1537" max="1537" width="5.28515625" style="529" customWidth="1"/>
    <col min="1538" max="1540" width="10.42578125" style="529" customWidth="1"/>
    <col min="1541" max="1791" width="10.28515625" style="529"/>
    <col min="1792" max="1792" width="57.5703125" style="529" customWidth="1"/>
    <col min="1793" max="1793" width="5.28515625" style="529" customWidth="1"/>
    <col min="1794" max="1796" width="10.42578125" style="529" customWidth="1"/>
    <col min="1797" max="2047" width="10.28515625" style="529"/>
    <col min="2048" max="2048" width="57.5703125" style="529" customWidth="1"/>
    <col min="2049" max="2049" width="5.28515625" style="529" customWidth="1"/>
    <col min="2050" max="2052" width="10.42578125" style="529" customWidth="1"/>
    <col min="2053" max="2303" width="10.28515625" style="529"/>
    <col min="2304" max="2304" width="57.5703125" style="529" customWidth="1"/>
    <col min="2305" max="2305" width="5.28515625" style="529" customWidth="1"/>
    <col min="2306" max="2308" width="10.42578125" style="529" customWidth="1"/>
    <col min="2309" max="2559" width="10.28515625" style="529"/>
    <col min="2560" max="2560" width="57.5703125" style="529" customWidth="1"/>
    <col min="2561" max="2561" width="5.28515625" style="529" customWidth="1"/>
    <col min="2562" max="2564" width="10.42578125" style="529" customWidth="1"/>
    <col min="2565" max="2815" width="10.28515625" style="529"/>
    <col min="2816" max="2816" width="57.5703125" style="529" customWidth="1"/>
    <col min="2817" max="2817" width="5.28515625" style="529" customWidth="1"/>
    <col min="2818" max="2820" width="10.42578125" style="529" customWidth="1"/>
    <col min="2821" max="3071" width="10.28515625" style="529"/>
    <col min="3072" max="3072" width="57.5703125" style="529" customWidth="1"/>
    <col min="3073" max="3073" width="5.28515625" style="529" customWidth="1"/>
    <col min="3074" max="3076" width="10.42578125" style="529" customWidth="1"/>
    <col min="3077" max="3327" width="10.28515625" style="529"/>
    <col min="3328" max="3328" width="57.5703125" style="529" customWidth="1"/>
    <col min="3329" max="3329" width="5.28515625" style="529" customWidth="1"/>
    <col min="3330" max="3332" width="10.42578125" style="529" customWidth="1"/>
    <col min="3333" max="3583" width="10.28515625" style="529"/>
    <col min="3584" max="3584" width="57.5703125" style="529" customWidth="1"/>
    <col min="3585" max="3585" width="5.28515625" style="529" customWidth="1"/>
    <col min="3586" max="3588" width="10.42578125" style="529" customWidth="1"/>
    <col min="3589" max="3839" width="10.28515625" style="529"/>
    <col min="3840" max="3840" width="57.5703125" style="529" customWidth="1"/>
    <col min="3841" max="3841" width="5.28515625" style="529" customWidth="1"/>
    <col min="3842" max="3844" width="10.42578125" style="529" customWidth="1"/>
    <col min="3845" max="4095" width="10.28515625" style="529"/>
    <col min="4096" max="4096" width="57.5703125" style="529" customWidth="1"/>
    <col min="4097" max="4097" width="5.28515625" style="529" customWidth="1"/>
    <col min="4098" max="4100" width="10.42578125" style="529" customWidth="1"/>
    <col min="4101" max="4351" width="10.28515625" style="529"/>
    <col min="4352" max="4352" width="57.5703125" style="529" customWidth="1"/>
    <col min="4353" max="4353" width="5.28515625" style="529" customWidth="1"/>
    <col min="4354" max="4356" width="10.42578125" style="529" customWidth="1"/>
    <col min="4357" max="4607" width="10.28515625" style="529"/>
    <col min="4608" max="4608" width="57.5703125" style="529" customWidth="1"/>
    <col min="4609" max="4609" width="5.28515625" style="529" customWidth="1"/>
    <col min="4610" max="4612" width="10.42578125" style="529" customWidth="1"/>
    <col min="4613" max="4863" width="10.28515625" style="529"/>
    <col min="4864" max="4864" width="57.5703125" style="529" customWidth="1"/>
    <col min="4865" max="4865" width="5.28515625" style="529" customWidth="1"/>
    <col min="4866" max="4868" width="10.42578125" style="529" customWidth="1"/>
    <col min="4869" max="5119" width="10.28515625" style="529"/>
    <col min="5120" max="5120" width="57.5703125" style="529" customWidth="1"/>
    <col min="5121" max="5121" width="5.28515625" style="529" customWidth="1"/>
    <col min="5122" max="5124" width="10.42578125" style="529" customWidth="1"/>
    <col min="5125" max="5375" width="10.28515625" style="529"/>
    <col min="5376" max="5376" width="57.5703125" style="529" customWidth="1"/>
    <col min="5377" max="5377" width="5.28515625" style="529" customWidth="1"/>
    <col min="5378" max="5380" width="10.42578125" style="529" customWidth="1"/>
    <col min="5381" max="5631" width="10.28515625" style="529"/>
    <col min="5632" max="5632" width="57.5703125" style="529" customWidth="1"/>
    <col min="5633" max="5633" width="5.28515625" style="529" customWidth="1"/>
    <col min="5634" max="5636" width="10.42578125" style="529" customWidth="1"/>
    <col min="5637" max="5887" width="10.28515625" style="529"/>
    <col min="5888" max="5888" width="57.5703125" style="529" customWidth="1"/>
    <col min="5889" max="5889" width="5.28515625" style="529" customWidth="1"/>
    <col min="5890" max="5892" width="10.42578125" style="529" customWidth="1"/>
    <col min="5893" max="6143" width="10.28515625" style="529"/>
    <col min="6144" max="6144" width="57.5703125" style="529" customWidth="1"/>
    <col min="6145" max="6145" width="5.28515625" style="529" customWidth="1"/>
    <col min="6146" max="6148" width="10.42578125" style="529" customWidth="1"/>
    <col min="6149" max="6399" width="10.28515625" style="529"/>
    <col min="6400" max="6400" width="57.5703125" style="529" customWidth="1"/>
    <col min="6401" max="6401" width="5.28515625" style="529" customWidth="1"/>
    <col min="6402" max="6404" width="10.42578125" style="529" customWidth="1"/>
    <col min="6405" max="6655" width="10.28515625" style="529"/>
    <col min="6656" max="6656" width="57.5703125" style="529" customWidth="1"/>
    <col min="6657" max="6657" width="5.28515625" style="529" customWidth="1"/>
    <col min="6658" max="6660" width="10.42578125" style="529" customWidth="1"/>
    <col min="6661" max="6911" width="10.28515625" style="529"/>
    <col min="6912" max="6912" width="57.5703125" style="529" customWidth="1"/>
    <col min="6913" max="6913" width="5.28515625" style="529" customWidth="1"/>
    <col min="6914" max="6916" width="10.42578125" style="529" customWidth="1"/>
    <col min="6917" max="7167" width="10.28515625" style="529"/>
    <col min="7168" max="7168" width="57.5703125" style="529" customWidth="1"/>
    <col min="7169" max="7169" width="5.28515625" style="529" customWidth="1"/>
    <col min="7170" max="7172" width="10.42578125" style="529" customWidth="1"/>
    <col min="7173" max="7423" width="10.28515625" style="529"/>
    <col min="7424" max="7424" width="57.5703125" style="529" customWidth="1"/>
    <col min="7425" max="7425" width="5.28515625" style="529" customWidth="1"/>
    <col min="7426" max="7428" width="10.42578125" style="529" customWidth="1"/>
    <col min="7429" max="7679" width="10.28515625" style="529"/>
    <col min="7680" max="7680" width="57.5703125" style="529" customWidth="1"/>
    <col min="7681" max="7681" width="5.28515625" style="529" customWidth="1"/>
    <col min="7682" max="7684" width="10.42578125" style="529" customWidth="1"/>
    <col min="7685" max="7935" width="10.28515625" style="529"/>
    <col min="7936" max="7936" width="57.5703125" style="529" customWidth="1"/>
    <col min="7937" max="7937" width="5.28515625" style="529" customWidth="1"/>
    <col min="7938" max="7940" width="10.42578125" style="529" customWidth="1"/>
    <col min="7941" max="8191" width="10.28515625" style="529"/>
    <col min="8192" max="8192" width="57.5703125" style="529" customWidth="1"/>
    <col min="8193" max="8193" width="5.28515625" style="529" customWidth="1"/>
    <col min="8194" max="8196" width="10.42578125" style="529" customWidth="1"/>
    <col min="8197" max="8447" width="10.28515625" style="529"/>
    <col min="8448" max="8448" width="57.5703125" style="529" customWidth="1"/>
    <col min="8449" max="8449" width="5.28515625" style="529" customWidth="1"/>
    <col min="8450" max="8452" width="10.42578125" style="529" customWidth="1"/>
    <col min="8453" max="8703" width="10.28515625" style="529"/>
    <col min="8704" max="8704" width="57.5703125" style="529" customWidth="1"/>
    <col min="8705" max="8705" width="5.28515625" style="529" customWidth="1"/>
    <col min="8706" max="8708" width="10.42578125" style="529" customWidth="1"/>
    <col min="8709" max="8959" width="10.28515625" style="529"/>
    <col min="8960" max="8960" width="57.5703125" style="529" customWidth="1"/>
    <col min="8961" max="8961" width="5.28515625" style="529" customWidth="1"/>
    <col min="8962" max="8964" width="10.42578125" style="529" customWidth="1"/>
    <col min="8965" max="9215" width="10.28515625" style="529"/>
    <col min="9216" max="9216" width="57.5703125" style="529" customWidth="1"/>
    <col min="9217" max="9217" width="5.28515625" style="529" customWidth="1"/>
    <col min="9218" max="9220" width="10.42578125" style="529" customWidth="1"/>
    <col min="9221" max="9471" width="10.28515625" style="529"/>
    <col min="9472" max="9472" width="57.5703125" style="529" customWidth="1"/>
    <col min="9473" max="9473" width="5.28515625" style="529" customWidth="1"/>
    <col min="9474" max="9476" width="10.42578125" style="529" customWidth="1"/>
    <col min="9477" max="9727" width="10.28515625" style="529"/>
    <col min="9728" max="9728" width="57.5703125" style="529" customWidth="1"/>
    <col min="9729" max="9729" width="5.28515625" style="529" customWidth="1"/>
    <col min="9730" max="9732" width="10.42578125" style="529" customWidth="1"/>
    <col min="9733" max="9983" width="10.28515625" style="529"/>
    <col min="9984" max="9984" width="57.5703125" style="529" customWidth="1"/>
    <col min="9985" max="9985" width="5.28515625" style="529" customWidth="1"/>
    <col min="9986" max="9988" width="10.42578125" style="529" customWidth="1"/>
    <col min="9989" max="10239" width="10.28515625" style="529"/>
    <col min="10240" max="10240" width="57.5703125" style="529" customWidth="1"/>
    <col min="10241" max="10241" width="5.28515625" style="529" customWidth="1"/>
    <col min="10242" max="10244" width="10.42578125" style="529" customWidth="1"/>
    <col min="10245" max="10495" width="10.28515625" style="529"/>
    <col min="10496" max="10496" width="57.5703125" style="529" customWidth="1"/>
    <col min="10497" max="10497" width="5.28515625" style="529" customWidth="1"/>
    <col min="10498" max="10500" width="10.42578125" style="529" customWidth="1"/>
    <col min="10501" max="10751" width="10.28515625" style="529"/>
    <col min="10752" max="10752" width="57.5703125" style="529" customWidth="1"/>
    <col min="10753" max="10753" width="5.28515625" style="529" customWidth="1"/>
    <col min="10754" max="10756" width="10.42578125" style="529" customWidth="1"/>
    <col min="10757" max="11007" width="10.28515625" style="529"/>
    <col min="11008" max="11008" width="57.5703125" style="529" customWidth="1"/>
    <col min="11009" max="11009" width="5.28515625" style="529" customWidth="1"/>
    <col min="11010" max="11012" width="10.42578125" style="529" customWidth="1"/>
    <col min="11013" max="11263" width="10.28515625" style="529"/>
    <col min="11264" max="11264" width="57.5703125" style="529" customWidth="1"/>
    <col min="11265" max="11265" width="5.28515625" style="529" customWidth="1"/>
    <col min="11266" max="11268" width="10.42578125" style="529" customWidth="1"/>
    <col min="11269" max="11519" width="10.28515625" style="529"/>
    <col min="11520" max="11520" width="57.5703125" style="529" customWidth="1"/>
    <col min="11521" max="11521" width="5.28515625" style="529" customWidth="1"/>
    <col min="11522" max="11524" width="10.42578125" style="529" customWidth="1"/>
    <col min="11525" max="11775" width="10.28515625" style="529"/>
    <col min="11776" max="11776" width="57.5703125" style="529" customWidth="1"/>
    <col min="11777" max="11777" width="5.28515625" style="529" customWidth="1"/>
    <col min="11778" max="11780" width="10.42578125" style="529" customWidth="1"/>
    <col min="11781" max="12031" width="10.28515625" style="529"/>
    <col min="12032" max="12032" width="57.5703125" style="529" customWidth="1"/>
    <col min="12033" max="12033" width="5.28515625" style="529" customWidth="1"/>
    <col min="12034" max="12036" width="10.42578125" style="529" customWidth="1"/>
    <col min="12037" max="12287" width="10.28515625" style="529"/>
    <col min="12288" max="12288" width="57.5703125" style="529" customWidth="1"/>
    <col min="12289" max="12289" width="5.28515625" style="529" customWidth="1"/>
    <col min="12290" max="12292" width="10.42578125" style="529" customWidth="1"/>
    <col min="12293" max="12543" width="10.28515625" style="529"/>
    <col min="12544" max="12544" width="57.5703125" style="529" customWidth="1"/>
    <col min="12545" max="12545" width="5.28515625" style="529" customWidth="1"/>
    <col min="12546" max="12548" width="10.42578125" style="529" customWidth="1"/>
    <col min="12549" max="12799" width="10.28515625" style="529"/>
    <col min="12800" max="12800" width="57.5703125" style="529" customWidth="1"/>
    <col min="12801" max="12801" width="5.28515625" style="529" customWidth="1"/>
    <col min="12802" max="12804" width="10.42578125" style="529" customWidth="1"/>
    <col min="12805" max="13055" width="10.28515625" style="529"/>
    <col min="13056" max="13056" width="57.5703125" style="529" customWidth="1"/>
    <col min="13057" max="13057" width="5.28515625" style="529" customWidth="1"/>
    <col min="13058" max="13060" width="10.42578125" style="529" customWidth="1"/>
    <col min="13061" max="13311" width="10.28515625" style="529"/>
    <col min="13312" max="13312" width="57.5703125" style="529" customWidth="1"/>
    <col min="13313" max="13313" width="5.28515625" style="529" customWidth="1"/>
    <col min="13314" max="13316" width="10.42578125" style="529" customWidth="1"/>
    <col min="13317" max="13567" width="10.28515625" style="529"/>
    <col min="13568" max="13568" width="57.5703125" style="529" customWidth="1"/>
    <col min="13569" max="13569" width="5.28515625" style="529" customWidth="1"/>
    <col min="13570" max="13572" width="10.42578125" style="529" customWidth="1"/>
    <col min="13573" max="13823" width="10.28515625" style="529"/>
    <col min="13824" max="13824" width="57.5703125" style="529" customWidth="1"/>
    <col min="13825" max="13825" width="5.28515625" style="529" customWidth="1"/>
    <col min="13826" max="13828" width="10.42578125" style="529" customWidth="1"/>
    <col min="13829" max="14079" width="10.28515625" style="529"/>
    <col min="14080" max="14080" width="57.5703125" style="529" customWidth="1"/>
    <col min="14081" max="14081" width="5.28515625" style="529" customWidth="1"/>
    <col min="14082" max="14084" width="10.42578125" style="529" customWidth="1"/>
    <col min="14085" max="14335" width="10.28515625" style="529"/>
    <col min="14336" max="14336" width="57.5703125" style="529" customWidth="1"/>
    <col min="14337" max="14337" width="5.28515625" style="529" customWidth="1"/>
    <col min="14338" max="14340" width="10.42578125" style="529" customWidth="1"/>
    <col min="14341" max="14591" width="10.28515625" style="529"/>
    <col min="14592" max="14592" width="57.5703125" style="529" customWidth="1"/>
    <col min="14593" max="14593" width="5.28515625" style="529" customWidth="1"/>
    <col min="14594" max="14596" width="10.42578125" style="529" customWidth="1"/>
    <col min="14597" max="14847" width="10.28515625" style="529"/>
    <col min="14848" max="14848" width="57.5703125" style="529" customWidth="1"/>
    <col min="14849" max="14849" width="5.28515625" style="529" customWidth="1"/>
    <col min="14850" max="14852" width="10.42578125" style="529" customWidth="1"/>
    <col min="14853" max="15103" width="10.28515625" style="529"/>
    <col min="15104" max="15104" width="57.5703125" style="529" customWidth="1"/>
    <col min="15105" max="15105" width="5.28515625" style="529" customWidth="1"/>
    <col min="15106" max="15108" width="10.42578125" style="529" customWidth="1"/>
    <col min="15109" max="15359" width="10.28515625" style="529"/>
    <col min="15360" max="15360" width="57.5703125" style="529" customWidth="1"/>
    <col min="15361" max="15361" width="5.28515625" style="529" customWidth="1"/>
    <col min="15362" max="15364" width="10.42578125" style="529" customWidth="1"/>
    <col min="15365" max="15615" width="10.28515625" style="529"/>
    <col min="15616" max="15616" width="57.5703125" style="529" customWidth="1"/>
    <col min="15617" max="15617" width="5.28515625" style="529" customWidth="1"/>
    <col min="15618" max="15620" width="10.42578125" style="529" customWidth="1"/>
    <col min="15621" max="15871" width="10.28515625" style="529"/>
    <col min="15872" max="15872" width="57.5703125" style="529" customWidth="1"/>
    <col min="15873" max="15873" width="5.28515625" style="529" customWidth="1"/>
    <col min="15874" max="15876" width="10.42578125" style="529" customWidth="1"/>
    <col min="15877" max="16127" width="10.28515625" style="529"/>
    <col min="16128" max="16128" width="57.5703125" style="529" customWidth="1"/>
    <col min="16129" max="16129" width="5.28515625" style="529" customWidth="1"/>
    <col min="16130" max="16132" width="10.42578125" style="529" customWidth="1"/>
    <col min="16133" max="16384" width="10.28515625" style="529"/>
  </cols>
  <sheetData>
    <row r="1" spans="1:4" ht="49.5" customHeight="1">
      <c r="A1" s="861" t="str">
        <f>+CONCATENATE("VAGYONKIMUTATÁS",CHAR(10),"a könyvviteli mérlegben értékkel szereplő eszközökről",CHAR(10),LEFT('[2]1. sz. mell.'!C3,4),".")</f>
        <v>VAGYONKIMUTATÁS
a könyvviteli mérlegben értékkel szereplő eszközökről
2016.</v>
      </c>
      <c r="B1" s="862"/>
      <c r="C1" s="862"/>
      <c r="D1" s="862"/>
    </row>
    <row r="2" spans="1:4" ht="16.5" thickBot="1">
      <c r="C2" s="531"/>
      <c r="D2" s="532" t="s">
        <v>800</v>
      </c>
    </row>
    <row r="3" spans="1:4" ht="15.75" customHeight="1">
      <c r="A3" s="863" t="s">
        <v>801</v>
      </c>
      <c r="B3" s="866" t="s">
        <v>642</v>
      </c>
      <c r="C3" s="869" t="s">
        <v>802</v>
      </c>
      <c r="D3" s="869" t="s">
        <v>803</v>
      </c>
    </row>
    <row r="4" spans="1:4" ht="11.25" customHeight="1">
      <c r="A4" s="864"/>
      <c r="B4" s="867"/>
      <c r="C4" s="870"/>
      <c r="D4" s="870"/>
    </row>
    <row r="5" spans="1:4">
      <c r="A5" s="865"/>
      <c r="B5" s="868"/>
      <c r="C5" s="871" t="s">
        <v>804</v>
      </c>
      <c r="D5" s="871"/>
    </row>
    <row r="6" spans="1:4" s="535" customFormat="1" ht="16.5" thickBot="1">
      <c r="A6" s="533" t="s">
        <v>805</v>
      </c>
      <c r="B6" s="534" t="s">
        <v>806</v>
      </c>
      <c r="C6" s="534" t="s">
        <v>807</v>
      </c>
      <c r="D6" s="534" t="s">
        <v>808</v>
      </c>
    </row>
    <row r="7" spans="1:4" s="539" customFormat="1">
      <c r="A7" s="536" t="s">
        <v>809</v>
      </c>
      <c r="B7" s="537" t="s">
        <v>810</v>
      </c>
      <c r="C7" s="538">
        <v>38915657</v>
      </c>
      <c r="D7" s="538">
        <v>488085</v>
      </c>
    </row>
    <row r="8" spans="1:4" s="539" customFormat="1">
      <c r="A8" s="540" t="s">
        <v>811</v>
      </c>
      <c r="B8" s="541" t="s">
        <v>812</v>
      </c>
      <c r="C8" s="542">
        <v>10181470917</v>
      </c>
      <c r="D8" s="542">
        <v>6712943206</v>
      </c>
    </row>
    <row r="9" spans="1:4" s="539" customFormat="1">
      <c r="A9" s="540" t="s">
        <v>813</v>
      </c>
      <c r="B9" s="541" t="s">
        <v>814</v>
      </c>
      <c r="C9" s="542">
        <v>9849201984</v>
      </c>
      <c r="D9" s="542">
        <v>6645857034</v>
      </c>
    </row>
    <row r="10" spans="1:4" s="539" customFormat="1">
      <c r="A10" s="543" t="s">
        <v>815</v>
      </c>
      <c r="B10" s="541" t="s">
        <v>816</v>
      </c>
      <c r="C10" s="544">
        <v>4755884866</v>
      </c>
      <c r="D10" s="544">
        <v>2606706856</v>
      </c>
    </row>
    <row r="11" spans="1:4" s="539" customFormat="1" ht="26.25" customHeight="1">
      <c r="A11" s="543" t="s">
        <v>817</v>
      </c>
      <c r="B11" s="541" t="s">
        <v>818</v>
      </c>
      <c r="C11" s="545">
        <v>16069000</v>
      </c>
      <c r="D11" s="545">
        <v>16069000</v>
      </c>
    </row>
    <row r="12" spans="1:4" s="539" customFormat="1" ht="22.5">
      <c r="A12" s="543" t="s">
        <v>819</v>
      </c>
      <c r="B12" s="541" t="s">
        <v>820</v>
      </c>
      <c r="C12" s="545">
        <v>4321192856</v>
      </c>
      <c r="D12" s="545">
        <v>3433914826</v>
      </c>
    </row>
    <row r="13" spans="1:4" s="539" customFormat="1">
      <c r="A13" s="543" t="s">
        <v>821</v>
      </c>
      <c r="B13" s="541" t="s">
        <v>822</v>
      </c>
      <c r="C13" s="545">
        <v>756055262</v>
      </c>
      <c r="D13" s="545">
        <v>589166352</v>
      </c>
    </row>
    <row r="14" spans="1:4" s="539" customFormat="1">
      <c r="A14" s="540" t="s">
        <v>823</v>
      </c>
      <c r="B14" s="541" t="s">
        <v>824</v>
      </c>
      <c r="C14" s="546">
        <v>305535080</v>
      </c>
      <c r="D14" s="546">
        <v>40352329</v>
      </c>
    </row>
    <row r="15" spans="1:4" s="539" customFormat="1">
      <c r="A15" s="543" t="s">
        <v>825</v>
      </c>
      <c r="B15" s="541" t="s">
        <v>826</v>
      </c>
      <c r="C15" s="545">
        <v>0</v>
      </c>
      <c r="D15" s="545">
        <v>0</v>
      </c>
    </row>
    <row r="16" spans="1:4" s="539" customFormat="1" ht="22.5">
      <c r="A16" s="543" t="s">
        <v>827</v>
      </c>
      <c r="B16" s="541" t="s">
        <v>162</v>
      </c>
      <c r="C16" s="545">
        <v>0</v>
      </c>
      <c r="D16" s="545">
        <v>0</v>
      </c>
    </row>
    <row r="17" spans="1:4" s="539" customFormat="1">
      <c r="A17" s="543" t="s">
        <v>828</v>
      </c>
      <c r="B17" s="541" t="s">
        <v>182</v>
      </c>
      <c r="C17" s="545">
        <v>159454193</v>
      </c>
      <c r="D17" s="545">
        <v>16685012</v>
      </c>
    </row>
    <row r="18" spans="1:4" s="539" customFormat="1">
      <c r="A18" s="543" t="s">
        <v>829</v>
      </c>
      <c r="B18" s="541" t="s">
        <v>183</v>
      </c>
      <c r="C18" s="545">
        <v>146080887</v>
      </c>
      <c r="D18" s="545">
        <v>23667317</v>
      </c>
    </row>
    <row r="19" spans="1:4" s="539" customFormat="1">
      <c r="A19" s="540" t="s">
        <v>830</v>
      </c>
      <c r="B19" s="541" t="s">
        <v>184</v>
      </c>
      <c r="C19" s="546">
        <v>0</v>
      </c>
      <c r="D19" s="546">
        <v>0</v>
      </c>
    </row>
    <row r="20" spans="1:4" s="539" customFormat="1">
      <c r="A20" s="543" t="s">
        <v>831</v>
      </c>
      <c r="B20" s="541" t="s">
        <v>187</v>
      </c>
      <c r="C20" s="545">
        <v>0</v>
      </c>
      <c r="D20" s="545">
        <v>0</v>
      </c>
    </row>
    <row r="21" spans="1:4" s="539" customFormat="1">
      <c r="A21" s="543" t="s">
        <v>832</v>
      </c>
      <c r="B21" s="541" t="s">
        <v>190</v>
      </c>
      <c r="C21" s="545">
        <v>0</v>
      </c>
      <c r="D21" s="545">
        <v>0</v>
      </c>
    </row>
    <row r="22" spans="1:4" s="539" customFormat="1">
      <c r="A22" s="543" t="s">
        <v>833</v>
      </c>
      <c r="B22" s="541" t="s">
        <v>193</v>
      </c>
      <c r="C22" s="545">
        <v>0</v>
      </c>
      <c r="D22" s="545">
        <v>0</v>
      </c>
    </row>
    <row r="23" spans="1:4" s="539" customFormat="1">
      <c r="A23" s="543" t="s">
        <v>834</v>
      </c>
      <c r="B23" s="541" t="s">
        <v>196</v>
      </c>
      <c r="C23" s="545">
        <v>0</v>
      </c>
      <c r="D23" s="545">
        <v>0</v>
      </c>
    </row>
    <row r="24" spans="1:4" s="539" customFormat="1">
      <c r="A24" s="540" t="s">
        <v>835</v>
      </c>
      <c r="B24" s="541" t="s">
        <v>198</v>
      </c>
      <c r="C24" s="546">
        <v>26733853</v>
      </c>
      <c r="D24" s="546">
        <v>26733843</v>
      </c>
    </row>
    <row r="25" spans="1:4" s="539" customFormat="1">
      <c r="A25" s="543" t="s">
        <v>836</v>
      </c>
      <c r="B25" s="541" t="s">
        <v>201</v>
      </c>
      <c r="C25" s="545">
        <v>0</v>
      </c>
      <c r="D25" s="545">
        <v>0</v>
      </c>
    </row>
    <row r="26" spans="1:4" s="539" customFormat="1">
      <c r="A26" s="543" t="s">
        <v>837</v>
      </c>
      <c r="B26" s="541" t="s">
        <v>204</v>
      </c>
      <c r="C26" s="545">
        <v>0</v>
      </c>
      <c r="D26" s="545">
        <v>0</v>
      </c>
    </row>
    <row r="27" spans="1:4" s="539" customFormat="1">
      <c r="A27" s="543" t="s">
        <v>838</v>
      </c>
      <c r="B27" s="541" t="s">
        <v>207</v>
      </c>
      <c r="C27" s="545">
        <v>26733853</v>
      </c>
      <c r="D27" s="545">
        <v>26733843</v>
      </c>
    </row>
    <row r="28" spans="1:4" s="539" customFormat="1">
      <c r="A28" s="543" t="s">
        <v>839</v>
      </c>
      <c r="B28" s="541" t="s">
        <v>209</v>
      </c>
      <c r="C28" s="545">
        <v>0</v>
      </c>
      <c r="D28" s="545">
        <v>0</v>
      </c>
    </row>
    <row r="29" spans="1:4" s="539" customFormat="1">
      <c r="A29" s="540" t="s">
        <v>840</v>
      </c>
      <c r="B29" s="541" t="s">
        <v>212</v>
      </c>
      <c r="C29" s="546">
        <v>0</v>
      </c>
      <c r="D29" s="546">
        <v>0</v>
      </c>
    </row>
    <row r="30" spans="1:4" s="539" customFormat="1">
      <c r="A30" s="543" t="s">
        <v>841</v>
      </c>
      <c r="B30" s="541" t="s">
        <v>215</v>
      </c>
      <c r="C30" s="545">
        <v>0</v>
      </c>
      <c r="D30" s="545">
        <v>0</v>
      </c>
    </row>
    <row r="31" spans="1:4" s="539" customFormat="1" ht="22.5">
      <c r="A31" s="543" t="s">
        <v>842</v>
      </c>
      <c r="B31" s="541" t="s">
        <v>218</v>
      </c>
      <c r="C31" s="545">
        <v>0</v>
      </c>
      <c r="D31" s="545">
        <v>0</v>
      </c>
    </row>
    <row r="32" spans="1:4" s="539" customFormat="1">
      <c r="A32" s="543" t="s">
        <v>843</v>
      </c>
      <c r="B32" s="541" t="s">
        <v>247</v>
      </c>
      <c r="C32" s="545">
        <v>0</v>
      </c>
      <c r="D32" s="545">
        <v>0</v>
      </c>
    </row>
    <row r="33" spans="1:4" s="539" customFormat="1">
      <c r="A33" s="543" t="s">
        <v>844</v>
      </c>
      <c r="B33" s="541" t="s">
        <v>250</v>
      </c>
      <c r="C33" s="545">
        <v>0</v>
      </c>
      <c r="D33" s="545">
        <v>0</v>
      </c>
    </row>
    <row r="34" spans="1:4" s="539" customFormat="1">
      <c r="A34" s="540" t="s">
        <v>845</v>
      </c>
      <c r="B34" s="541" t="s">
        <v>251</v>
      </c>
      <c r="C34" s="546">
        <v>605663000</v>
      </c>
      <c r="D34" s="546">
        <v>605633956</v>
      </c>
    </row>
    <row r="35" spans="1:4" s="539" customFormat="1">
      <c r="A35" s="540" t="s">
        <v>846</v>
      </c>
      <c r="B35" s="541" t="s">
        <v>252</v>
      </c>
      <c r="C35" s="546">
        <v>605610000</v>
      </c>
      <c r="D35" s="546">
        <v>605610000</v>
      </c>
    </row>
    <row r="36" spans="1:4" s="539" customFormat="1">
      <c r="A36" s="543" t="s">
        <v>847</v>
      </c>
      <c r="B36" s="541" t="s">
        <v>715</v>
      </c>
      <c r="C36" s="545">
        <v>0</v>
      </c>
      <c r="D36" s="545">
        <v>0</v>
      </c>
    </row>
    <row r="37" spans="1:4" s="539" customFormat="1">
      <c r="A37" s="543" t="s">
        <v>848</v>
      </c>
      <c r="B37" s="541" t="s">
        <v>717</v>
      </c>
      <c r="C37" s="545">
        <v>0</v>
      </c>
      <c r="D37" s="545">
        <v>0</v>
      </c>
    </row>
    <row r="38" spans="1:4" s="539" customFormat="1">
      <c r="A38" s="543" t="s">
        <v>849</v>
      </c>
      <c r="B38" s="541" t="s">
        <v>850</v>
      </c>
      <c r="C38" s="545">
        <v>605610000</v>
      </c>
      <c r="D38" s="545">
        <v>605610000</v>
      </c>
    </row>
    <row r="39" spans="1:4" s="539" customFormat="1">
      <c r="A39" s="543" t="s">
        <v>851</v>
      </c>
      <c r="B39" s="541" t="s">
        <v>852</v>
      </c>
      <c r="C39" s="545">
        <v>0</v>
      </c>
      <c r="D39" s="545">
        <v>0</v>
      </c>
    </row>
    <row r="40" spans="1:4" s="539" customFormat="1">
      <c r="A40" s="540" t="s">
        <v>853</v>
      </c>
      <c r="B40" s="541" t="s">
        <v>854</v>
      </c>
      <c r="C40" s="546">
        <v>53000</v>
      </c>
      <c r="D40" s="546">
        <v>23956</v>
      </c>
    </row>
    <row r="41" spans="1:4" s="539" customFormat="1">
      <c r="A41" s="543" t="s">
        <v>855</v>
      </c>
      <c r="B41" s="541" t="s">
        <v>856</v>
      </c>
      <c r="C41" s="545">
        <v>0</v>
      </c>
      <c r="D41" s="545">
        <v>0</v>
      </c>
    </row>
    <row r="42" spans="1:4" s="539" customFormat="1" ht="22.5">
      <c r="A42" s="543" t="s">
        <v>857</v>
      </c>
      <c r="B42" s="541" t="s">
        <v>858</v>
      </c>
      <c r="C42" s="545">
        <v>0</v>
      </c>
      <c r="D42" s="545">
        <v>0</v>
      </c>
    </row>
    <row r="43" spans="1:4" s="539" customFormat="1">
      <c r="A43" s="543" t="s">
        <v>859</v>
      </c>
      <c r="B43" s="541" t="s">
        <v>860</v>
      </c>
      <c r="C43" s="545">
        <v>53000</v>
      </c>
      <c r="D43" s="545">
        <v>23956</v>
      </c>
    </row>
    <row r="44" spans="1:4" s="539" customFormat="1">
      <c r="A44" s="543" t="s">
        <v>861</v>
      </c>
      <c r="B44" s="541" t="s">
        <v>862</v>
      </c>
      <c r="C44" s="545">
        <v>0</v>
      </c>
      <c r="D44" s="545">
        <v>0</v>
      </c>
    </row>
    <row r="45" spans="1:4" s="539" customFormat="1">
      <c r="A45" s="540" t="s">
        <v>863</v>
      </c>
      <c r="B45" s="541" t="s">
        <v>864</v>
      </c>
      <c r="C45" s="546">
        <v>0</v>
      </c>
      <c r="D45" s="546">
        <v>0</v>
      </c>
    </row>
    <row r="46" spans="1:4" s="539" customFormat="1">
      <c r="A46" s="543" t="s">
        <v>865</v>
      </c>
      <c r="B46" s="541" t="s">
        <v>866</v>
      </c>
      <c r="C46" s="545">
        <v>0</v>
      </c>
      <c r="D46" s="545">
        <v>0</v>
      </c>
    </row>
    <row r="47" spans="1:4" s="539" customFormat="1" ht="22.5">
      <c r="A47" s="543" t="s">
        <v>867</v>
      </c>
      <c r="B47" s="541" t="s">
        <v>868</v>
      </c>
      <c r="C47" s="545">
        <v>0</v>
      </c>
      <c r="D47" s="545">
        <v>0</v>
      </c>
    </row>
    <row r="48" spans="1:4" s="539" customFormat="1">
      <c r="A48" s="543" t="s">
        <v>869</v>
      </c>
      <c r="B48" s="541" t="s">
        <v>870</v>
      </c>
      <c r="C48" s="545">
        <v>0</v>
      </c>
      <c r="D48" s="545">
        <v>0</v>
      </c>
    </row>
    <row r="49" spans="1:4" s="539" customFormat="1">
      <c r="A49" s="543" t="s">
        <v>871</v>
      </c>
      <c r="B49" s="541" t="s">
        <v>872</v>
      </c>
      <c r="C49" s="545">
        <v>0</v>
      </c>
      <c r="D49" s="545">
        <v>0</v>
      </c>
    </row>
    <row r="50" spans="1:4" s="539" customFormat="1">
      <c r="A50" s="540" t="s">
        <v>873</v>
      </c>
      <c r="B50" s="541" t="s">
        <v>874</v>
      </c>
      <c r="C50" s="545">
        <v>0</v>
      </c>
      <c r="D50" s="545">
        <v>0</v>
      </c>
    </row>
    <row r="51" spans="1:4" s="539" customFormat="1" ht="21">
      <c r="A51" s="540" t="s">
        <v>875</v>
      </c>
      <c r="B51" s="541" t="s">
        <v>876</v>
      </c>
      <c r="C51" s="546">
        <v>10826049574</v>
      </c>
      <c r="D51" s="546">
        <v>7319065247</v>
      </c>
    </row>
    <row r="52" spans="1:4" s="539" customFormat="1">
      <c r="A52" s="540" t="s">
        <v>877</v>
      </c>
      <c r="B52" s="541" t="s">
        <v>878</v>
      </c>
      <c r="C52" s="545">
        <v>3854210</v>
      </c>
      <c r="D52" s="545">
        <v>3854210</v>
      </c>
    </row>
    <row r="53" spans="1:4" s="539" customFormat="1">
      <c r="A53" s="540" t="s">
        <v>879</v>
      </c>
      <c r="B53" s="541" t="s">
        <v>880</v>
      </c>
      <c r="C53" s="545">
        <v>0</v>
      </c>
      <c r="D53" s="545">
        <v>0</v>
      </c>
    </row>
    <row r="54" spans="1:4" s="539" customFormat="1">
      <c r="A54" s="540" t="s">
        <v>881</v>
      </c>
      <c r="B54" s="541" t="s">
        <v>882</v>
      </c>
      <c r="C54" s="546">
        <v>3854210</v>
      </c>
      <c r="D54" s="546">
        <v>3854210</v>
      </c>
    </row>
    <row r="55" spans="1:4" s="539" customFormat="1">
      <c r="A55" s="540" t="s">
        <v>883</v>
      </c>
      <c r="B55" s="541" t="s">
        <v>884</v>
      </c>
      <c r="C55" s="545">
        <v>0</v>
      </c>
      <c r="D55" s="545">
        <v>0</v>
      </c>
    </row>
    <row r="56" spans="1:4" s="539" customFormat="1">
      <c r="A56" s="540" t="s">
        <v>885</v>
      </c>
      <c r="B56" s="541" t="s">
        <v>886</v>
      </c>
      <c r="C56" s="545">
        <v>145505</v>
      </c>
      <c r="D56" s="545">
        <v>145505</v>
      </c>
    </row>
    <row r="57" spans="1:4" s="539" customFormat="1">
      <c r="A57" s="540" t="s">
        <v>887</v>
      </c>
      <c r="B57" s="541" t="s">
        <v>888</v>
      </c>
      <c r="C57" s="545">
        <v>201129856</v>
      </c>
      <c r="D57" s="545">
        <v>201129856</v>
      </c>
    </row>
    <row r="58" spans="1:4" s="539" customFormat="1">
      <c r="A58" s="540" t="s">
        <v>889</v>
      </c>
      <c r="B58" s="541" t="s">
        <v>890</v>
      </c>
      <c r="C58" s="545">
        <v>0</v>
      </c>
      <c r="D58" s="545">
        <v>0</v>
      </c>
    </row>
    <row r="59" spans="1:4" s="539" customFormat="1">
      <c r="A59" s="540" t="s">
        <v>891</v>
      </c>
      <c r="B59" s="541" t="s">
        <v>892</v>
      </c>
      <c r="C59" s="546">
        <v>201275361</v>
      </c>
      <c r="D59" s="546">
        <v>201275361</v>
      </c>
    </row>
    <row r="60" spans="1:4" s="539" customFormat="1">
      <c r="A60" s="540" t="s">
        <v>893</v>
      </c>
      <c r="B60" s="541" t="s">
        <v>894</v>
      </c>
      <c r="C60" s="545">
        <v>78916179</v>
      </c>
      <c r="D60" s="545">
        <v>33786124</v>
      </c>
    </row>
    <row r="61" spans="1:4" s="539" customFormat="1">
      <c r="A61" s="540" t="s">
        <v>895</v>
      </c>
      <c r="B61" s="541" t="s">
        <v>896</v>
      </c>
      <c r="C61" s="545">
        <v>81682956</v>
      </c>
      <c r="D61" s="545">
        <v>81682956</v>
      </c>
    </row>
    <row r="62" spans="1:4" s="539" customFormat="1">
      <c r="A62" s="540" t="s">
        <v>897</v>
      </c>
      <c r="B62" s="541" t="s">
        <v>898</v>
      </c>
      <c r="C62" s="545">
        <v>2480830</v>
      </c>
      <c r="D62" s="545">
        <v>2480830</v>
      </c>
    </row>
    <row r="63" spans="1:4" s="539" customFormat="1">
      <c r="A63" s="540" t="s">
        <v>899</v>
      </c>
      <c r="B63" s="541" t="s">
        <v>900</v>
      </c>
      <c r="C63" s="546">
        <v>163079965</v>
      </c>
      <c r="D63" s="546">
        <v>117949910</v>
      </c>
    </row>
    <row r="64" spans="1:4" s="539" customFormat="1">
      <c r="A64" s="540" t="s">
        <v>901</v>
      </c>
      <c r="B64" s="541" t="s">
        <v>902</v>
      </c>
      <c r="C64" s="545">
        <v>140185</v>
      </c>
      <c r="D64" s="545">
        <v>140185</v>
      </c>
    </row>
    <row r="65" spans="1:4" s="539" customFormat="1" ht="21">
      <c r="A65" s="540" t="s">
        <v>903</v>
      </c>
      <c r="B65" s="541" t="s">
        <v>904</v>
      </c>
      <c r="C65" s="545">
        <v>443185</v>
      </c>
      <c r="D65" s="545">
        <v>443185</v>
      </c>
    </row>
    <row r="66" spans="1:4" s="539" customFormat="1">
      <c r="A66" s="540" t="s">
        <v>905</v>
      </c>
      <c r="B66" s="541" t="s">
        <v>906</v>
      </c>
      <c r="C66" s="546">
        <v>537370</v>
      </c>
      <c r="D66" s="546">
        <v>537370</v>
      </c>
    </row>
    <row r="67" spans="1:4" s="539" customFormat="1">
      <c r="A67" s="540" t="s">
        <v>907</v>
      </c>
      <c r="B67" s="541" t="s">
        <v>908</v>
      </c>
      <c r="C67" s="545">
        <v>25733357</v>
      </c>
      <c r="D67" s="545">
        <v>25733357</v>
      </c>
    </row>
    <row r="68" spans="1:4" s="539" customFormat="1" ht="16.5" thickBot="1">
      <c r="A68" s="547" t="s">
        <v>909</v>
      </c>
      <c r="B68" s="548" t="s">
        <v>910</v>
      </c>
      <c r="C68" s="549">
        <v>11220529837</v>
      </c>
      <c r="D68" s="549">
        <v>7668415455</v>
      </c>
    </row>
    <row r="69" spans="1:4">
      <c r="A69" s="550"/>
      <c r="C69" s="551"/>
      <c r="D69" s="551"/>
    </row>
    <row r="70" spans="1:4">
      <c r="A70" s="550"/>
      <c r="C70" s="551"/>
      <c r="D70" s="551"/>
    </row>
    <row r="71" spans="1:4">
      <c r="A71" s="552"/>
      <c r="C71" s="551"/>
      <c r="D71" s="551"/>
    </row>
    <row r="72" spans="1:4">
      <c r="A72" s="860"/>
      <c r="B72" s="860"/>
      <c r="C72" s="860"/>
      <c r="D72" s="860"/>
    </row>
    <row r="73" spans="1:4">
      <c r="A73" s="860"/>
      <c r="B73" s="860"/>
      <c r="C73" s="860"/>
      <c r="D73" s="860"/>
    </row>
  </sheetData>
  <mergeCells count="8">
    <mergeCell ref="A72:D72"/>
    <mergeCell ref="A73:D73"/>
    <mergeCell ref="A1:D1"/>
    <mergeCell ref="A3:A5"/>
    <mergeCell ref="B3:B5"/>
    <mergeCell ref="C3:C4"/>
    <mergeCell ref="D3:D4"/>
    <mergeCell ref="C5:D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&amp;R&amp;"Times New Roman,Félkövér dőlt"4.1. tájékoztató tábla a ……/2017. (……) önkormányzati határozathoz</oddHeader>
    <oddFooter>&amp;C&amp;P</oddFooter>
  </headerFooter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>
      <selection activeCell="C4" sqref="C4"/>
    </sheetView>
  </sheetViews>
  <sheetFormatPr defaultRowHeight="12.75"/>
  <cols>
    <col min="1" max="1" width="61" style="554" customWidth="1"/>
    <col min="2" max="2" width="5.28515625" style="571" customWidth="1"/>
    <col min="3" max="3" width="15.42578125" style="553" customWidth="1"/>
    <col min="4" max="256" width="9.140625" style="553"/>
    <col min="257" max="257" width="61" style="553" customWidth="1"/>
    <col min="258" max="258" width="5.28515625" style="553" customWidth="1"/>
    <col min="259" max="259" width="15.42578125" style="553" customWidth="1"/>
    <col min="260" max="512" width="9.140625" style="553"/>
    <col min="513" max="513" width="61" style="553" customWidth="1"/>
    <col min="514" max="514" width="5.28515625" style="553" customWidth="1"/>
    <col min="515" max="515" width="15.42578125" style="553" customWidth="1"/>
    <col min="516" max="768" width="9.140625" style="553"/>
    <col min="769" max="769" width="61" style="553" customWidth="1"/>
    <col min="770" max="770" width="5.28515625" style="553" customWidth="1"/>
    <col min="771" max="771" width="15.42578125" style="553" customWidth="1"/>
    <col min="772" max="1024" width="9.140625" style="553"/>
    <col min="1025" max="1025" width="61" style="553" customWidth="1"/>
    <col min="1026" max="1026" width="5.28515625" style="553" customWidth="1"/>
    <col min="1027" max="1027" width="15.42578125" style="553" customWidth="1"/>
    <col min="1028" max="1280" width="9.140625" style="553"/>
    <col min="1281" max="1281" width="61" style="553" customWidth="1"/>
    <col min="1282" max="1282" width="5.28515625" style="553" customWidth="1"/>
    <col min="1283" max="1283" width="15.42578125" style="553" customWidth="1"/>
    <col min="1284" max="1536" width="9.140625" style="553"/>
    <col min="1537" max="1537" width="61" style="553" customWidth="1"/>
    <col min="1538" max="1538" width="5.28515625" style="553" customWidth="1"/>
    <col min="1539" max="1539" width="15.42578125" style="553" customWidth="1"/>
    <col min="1540" max="1792" width="9.140625" style="553"/>
    <col min="1793" max="1793" width="61" style="553" customWidth="1"/>
    <col min="1794" max="1794" width="5.28515625" style="553" customWidth="1"/>
    <col min="1795" max="1795" width="15.42578125" style="553" customWidth="1"/>
    <col min="1796" max="2048" width="9.140625" style="553"/>
    <col min="2049" max="2049" width="61" style="553" customWidth="1"/>
    <col min="2050" max="2050" width="5.28515625" style="553" customWidth="1"/>
    <col min="2051" max="2051" width="15.42578125" style="553" customWidth="1"/>
    <col min="2052" max="2304" width="9.140625" style="553"/>
    <col min="2305" max="2305" width="61" style="553" customWidth="1"/>
    <col min="2306" max="2306" width="5.28515625" style="553" customWidth="1"/>
    <col min="2307" max="2307" width="15.42578125" style="553" customWidth="1"/>
    <col min="2308" max="2560" width="9.140625" style="553"/>
    <col min="2561" max="2561" width="61" style="553" customWidth="1"/>
    <col min="2562" max="2562" width="5.28515625" style="553" customWidth="1"/>
    <col min="2563" max="2563" width="15.42578125" style="553" customWidth="1"/>
    <col min="2564" max="2816" width="9.140625" style="553"/>
    <col min="2817" max="2817" width="61" style="553" customWidth="1"/>
    <col min="2818" max="2818" width="5.28515625" style="553" customWidth="1"/>
    <col min="2819" max="2819" width="15.42578125" style="553" customWidth="1"/>
    <col min="2820" max="3072" width="9.140625" style="553"/>
    <col min="3073" max="3073" width="61" style="553" customWidth="1"/>
    <col min="3074" max="3074" width="5.28515625" style="553" customWidth="1"/>
    <col min="3075" max="3075" width="15.42578125" style="553" customWidth="1"/>
    <col min="3076" max="3328" width="9.140625" style="553"/>
    <col min="3329" max="3329" width="61" style="553" customWidth="1"/>
    <col min="3330" max="3330" width="5.28515625" style="553" customWidth="1"/>
    <col min="3331" max="3331" width="15.42578125" style="553" customWidth="1"/>
    <col min="3332" max="3584" width="9.140625" style="553"/>
    <col min="3585" max="3585" width="61" style="553" customWidth="1"/>
    <col min="3586" max="3586" width="5.28515625" style="553" customWidth="1"/>
    <col min="3587" max="3587" width="15.42578125" style="553" customWidth="1"/>
    <col min="3588" max="3840" width="9.140625" style="553"/>
    <col min="3841" max="3841" width="61" style="553" customWidth="1"/>
    <col min="3842" max="3842" width="5.28515625" style="553" customWidth="1"/>
    <col min="3843" max="3843" width="15.42578125" style="553" customWidth="1"/>
    <col min="3844" max="4096" width="9.140625" style="553"/>
    <col min="4097" max="4097" width="61" style="553" customWidth="1"/>
    <col min="4098" max="4098" width="5.28515625" style="553" customWidth="1"/>
    <col min="4099" max="4099" width="15.42578125" style="553" customWidth="1"/>
    <col min="4100" max="4352" width="9.140625" style="553"/>
    <col min="4353" max="4353" width="61" style="553" customWidth="1"/>
    <col min="4354" max="4354" width="5.28515625" style="553" customWidth="1"/>
    <col min="4355" max="4355" width="15.42578125" style="553" customWidth="1"/>
    <col min="4356" max="4608" width="9.140625" style="553"/>
    <col min="4609" max="4609" width="61" style="553" customWidth="1"/>
    <col min="4610" max="4610" width="5.28515625" style="553" customWidth="1"/>
    <col min="4611" max="4611" width="15.42578125" style="553" customWidth="1"/>
    <col min="4612" max="4864" width="9.140625" style="553"/>
    <col min="4865" max="4865" width="61" style="553" customWidth="1"/>
    <col min="4866" max="4866" width="5.28515625" style="553" customWidth="1"/>
    <col min="4867" max="4867" width="15.42578125" style="553" customWidth="1"/>
    <col min="4868" max="5120" width="9.140625" style="553"/>
    <col min="5121" max="5121" width="61" style="553" customWidth="1"/>
    <col min="5122" max="5122" width="5.28515625" style="553" customWidth="1"/>
    <col min="5123" max="5123" width="15.42578125" style="553" customWidth="1"/>
    <col min="5124" max="5376" width="9.140625" style="553"/>
    <col min="5377" max="5377" width="61" style="553" customWidth="1"/>
    <col min="5378" max="5378" width="5.28515625" style="553" customWidth="1"/>
    <col min="5379" max="5379" width="15.42578125" style="553" customWidth="1"/>
    <col min="5380" max="5632" width="9.140625" style="553"/>
    <col min="5633" max="5633" width="61" style="553" customWidth="1"/>
    <col min="5634" max="5634" width="5.28515625" style="553" customWidth="1"/>
    <col min="5635" max="5635" width="15.42578125" style="553" customWidth="1"/>
    <col min="5636" max="5888" width="9.140625" style="553"/>
    <col min="5889" max="5889" width="61" style="553" customWidth="1"/>
    <col min="5890" max="5890" width="5.28515625" style="553" customWidth="1"/>
    <col min="5891" max="5891" width="15.42578125" style="553" customWidth="1"/>
    <col min="5892" max="6144" width="9.140625" style="553"/>
    <col min="6145" max="6145" width="61" style="553" customWidth="1"/>
    <col min="6146" max="6146" width="5.28515625" style="553" customWidth="1"/>
    <col min="6147" max="6147" width="15.42578125" style="553" customWidth="1"/>
    <col min="6148" max="6400" width="9.140625" style="553"/>
    <col min="6401" max="6401" width="61" style="553" customWidth="1"/>
    <col min="6402" max="6402" width="5.28515625" style="553" customWidth="1"/>
    <col min="6403" max="6403" width="15.42578125" style="553" customWidth="1"/>
    <col min="6404" max="6656" width="9.140625" style="553"/>
    <col min="6657" max="6657" width="61" style="553" customWidth="1"/>
    <col min="6658" max="6658" width="5.28515625" style="553" customWidth="1"/>
    <col min="6659" max="6659" width="15.42578125" style="553" customWidth="1"/>
    <col min="6660" max="6912" width="9.140625" style="553"/>
    <col min="6913" max="6913" width="61" style="553" customWidth="1"/>
    <col min="6914" max="6914" width="5.28515625" style="553" customWidth="1"/>
    <col min="6915" max="6915" width="15.42578125" style="553" customWidth="1"/>
    <col min="6916" max="7168" width="9.140625" style="553"/>
    <col min="7169" max="7169" width="61" style="553" customWidth="1"/>
    <col min="7170" max="7170" width="5.28515625" style="553" customWidth="1"/>
    <col min="7171" max="7171" width="15.42578125" style="553" customWidth="1"/>
    <col min="7172" max="7424" width="9.140625" style="553"/>
    <col min="7425" max="7425" width="61" style="553" customWidth="1"/>
    <col min="7426" max="7426" width="5.28515625" style="553" customWidth="1"/>
    <col min="7427" max="7427" width="15.42578125" style="553" customWidth="1"/>
    <col min="7428" max="7680" width="9.140625" style="553"/>
    <col min="7681" max="7681" width="61" style="553" customWidth="1"/>
    <col min="7682" max="7682" width="5.28515625" style="553" customWidth="1"/>
    <col min="7683" max="7683" width="15.42578125" style="553" customWidth="1"/>
    <col min="7684" max="7936" width="9.140625" style="553"/>
    <col min="7937" max="7937" width="61" style="553" customWidth="1"/>
    <col min="7938" max="7938" width="5.28515625" style="553" customWidth="1"/>
    <col min="7939" max="7939" width="15.42578125" style="553" customWidth="1"/>
    <col min="7940" max="8192" width="9.140625" style="553"/>
    <col min="8193" max="8193" width="61" style="553" customWidth="1"/>
    <col min="8194" max="8194" width="5.28515625" style="553" customWidth="1"/>
    <col min="8195" max="8195" width="15.42578125" style="553" customWidth="1"/>
    <col min="8196" max="8448" width="9.140625" style="553"/>
    <col min="8449" max="8449" width="61" style="553" customWidth="1"/>
    <col min="8450" max="8450" width="5.28515625" style="553" customWidth="1"/>
    <col min="8451" max="8451" width="15.42578125" style="553" customWidth="1"/>
    <col min="8452" max="8704" width="9.140625" style="553"/>
    <col min="8705" max="8705" width="61" style="553" customWidth="1"/>
    <col min="8706" max="8706" width="5.28515625" style="553" customWidth="1"/>
    <col min="8707" max="8707" width="15.42578125" style="553" customWidth="1"/>
    <col min="8708" max="8960" width="9.140625" style="553"/>
    <col min="8961" max="8961" width="61" style="553" customWidth="1"/>
    <col min="8962" max="8962" width="5.28515625" style="553" customWidth="1"/>
    <col min="8963" max="8963" width="15.42578125" style="553" customWidth="1"/>
    <col min="8964" max="9216" width="9.140625" style="553"/>
    <col min="9217" max="9217" width="61" style="553" customWidth="1"/>
    <col min="9218" max="9218" width="5.28515625" style="553" customWidth="1"/>
    <col min="9219" max="9219" width="15.42578125" style="553" customWidth="1"/>
    <col min="9220" max="9472" width="9.140625" style="553"/>
    <col min="9473" max="9473" width="61" style="553" customWidth="1"/>
    <col min="9474" max="9474" width="5.28515625" style="553" customWidth="1"/>
    <col min="9475" max="9475" width="15.42578125" style="553" customWidth="1"/>
    <col min="9476" max="9728" width="9.140625" style="553"/>
    <col min="9729" max="9729" width="61" style="553" customWidth="1"/>
    <col min="9730" max="9730" width="5.28515625" style="553" customWidth="1"/>
    <col min="9731" max="9731" width="15.42578125" style="553" customWidth="1"/>
    <col min="9732" max="9984" width="9.140625" style="553"/>
    <col min="9985" max="9985" width="61" style="553" customWidth="1"/>
    <col min="9986" max="9986" width="5.28515625" style="553" customWidth="1"/>
    <col min="9987" max="9987" width="15.42578125" style="553" customWidth="1"/>
    <col min="9988" max="10240" width="9.140625" style="553"/>
    <col min="10241" max="10241" width="61" style="553" customWidth="1"/>
    <col min="10242" max="10242" width="5.28515625" style="553" customWidth="1"/>
    <col min="10243" max="10243" width="15.42578125" style="553" customWidth="1"/>
    <col min="10244" max="10496" width="9.140625" style="553"/>
    <col min="10497" max="10497" width="61" style="553" customWidth="1"/>
    <col min="10498" max="10498" width="5.28515625" style="553" customWidth="1"/>
    <col min="10499" max="10499" width="15.42578125" style="553" customWidth="1"/>
    <col min="10500" max="10752" width="9.140625" style="553"/>
    <col min="10753" max="10753" width="61" style="553" customWidth="1"/>
    <col min="10754" max="10754" width="5.28515625" style="553" customWidth="1"/>
    <col min="10755" max="10755" width="15.42578125" style="553" customWidth="1"/>
    <col min="10756" max="11008" width="9.140625" style="553"/>
    <col min="11009" max="11009" width="61" style="553" customWidth="1"/>
    <col min="11010" max="11010" width="5.28515625" style="553" customWidth="1"/>
    <col min="11011" max="11011" width="15.42578125" style="553" customWidth="1"/>
    <col min="11012" max="11264" width="9.140625" style="553"/>
    <col min="11265" max="11265" width="61" style="553" customWidth="1"/>
    <col min="11266" max="11266" width="5.28515625" style="553" customWidth="1"/>
    <col min="11267" max="11267" width="15.42578125" style="553" customWidth="1"/>
    <col min="11268" max="11520" width="9.140625" style="553"/>
    <col min="11521" max="11521" width="61" style="553" customWidth="1"/>
    <col min="11522" max="11522" width="5.28515625" style="553" customWidth="1"/>
    <col min="11523" max="11523" width="15.42578125" style="553" customWidth="1"/>
    <col min="11524" max="11776" width="9.140625" style="553"/>
    <col min="11777" max="11777" width="61" style="553" customWidth="1"/>
    <col min="11778" max="11778" width="5.28515625" style="553" customWidth="1"/>
    <col min="11779" max="11779" width="15.42578125" style="553" customWidth="1"/>
    <col min="11780" max="12032" width="9.140625" style="553"/>
    <col min="12033" max="12033" width="61" style="553" customWidth="1"/>
    <col min="12034" max="12034" width="5.28515625" style="553" customWidth="1"/>
    <col min="12035" max="12035" width="15.42578125" style="553" customWidth="1"/>
    <col min="12036" max="12288" width="9.140625" style="553"/>
    <col min="12289" max="12289" width="61" style="553" customWidth="1"/>
    <col min="12290" max="12290" width="5.28515625" style="553" customWidth="1"/>
    <col min="12291" max="12291" width="15.42578125" style="553" customWidth="1"/>
    <col min="12292" max="12544" width="9.140625" style="553"/>
    <col min="12545" max="12545" width="61" style="553" customWidth="1"/>
    <col min="12546" max="12546" width="5.28515625" style="553" customWidth="1"/>
    <col min="12547" max="12547" width="15.42578125" style="553" customWidth="1"/>
    <col min="12548" max="12800" width="9.140625" style="553"/>
    <col min="12801" max="12801" width="61" style="553" customWidth="1"/>
    <col min="12802" max="12802" width="5.28515625" style="553" customWidth="1"/>
    <col min="12803" max="12803" width="15.42578125" style="553" customWidth="1"/>
    <col min="12804" max="13056" width="9.140625" style="553"/>
    <col min="13057" max="13057" width="61" style="553" customWidth="1"/>
    <col min="13058" max="13058" width="5.28515625" style="553" customWidth="1"/>
    <col min="13059" max="13059" width="15.42578125" style="553" customWidth="1"/>
    <col min="13060" max="13312" width="9.140625" style="553"/>
    <col min="13313" max="13313" width="61" style="553" customWidth="1"/>
    <col min="13314" max="13314" width="5.28515625" style="553" customWidth="1"/>
    <col min="13315" max="13315" width="15.42578125" style="553" customWidth="1"/>
    <col min="13316" max="13568" width="9.140625" style="553"/>
    <col min="13569" max="13569" width="61" style="553" customWidth="1"/>
    <col min="13570" max="13570" width="5.28515625" style="553" customWidth="1"/>
    <col min="13571" max="13571" width="15.42578125" style="553" customWidth="1"/>
    <col min="13572" max="13824" width="9.140625" style="553"/>
    <col min="13825" max="13825" width="61" style="553" customWidth="1"/>
    <col min="13826" max="13826" width="5.28515625" style="553" customWidth="1"/>
    <col min="13827" max="13827" width="15.42578125" style="553" customWidth="1"/>
    <col min="13828" max="14080" width="9.140625" style="553"/>
    <col min="14081" max="14081" width="61" style="553" customWidth="1"/>
    <col min="14082" max="14082" width="5.28515625" style="553" customWidth="1"/>
    <col min="14083" max="14083" width="15.42578125" style="553" customWidth="1"/>
    <col min="14084" max="14336" width="9.140625" style="553"/>
    <col min="14337" max="14337" width="61" style="553" customWidth="1"/>
    <col min="14338" max="14338" width="5.28515625" style="553" customWidth="1"/>
    <col min="14339" max="14339" width="15.42578125" style="553" customWidth="1"/>
    <col min="14340" max="14592" width="9.140625" style="553"/>
    <col min="14593" max="14593" width="61" style="553" customWidth="1"/>
    <col min="14594" max="14594" width="5.28515625" style="553" customWidth="1"/>
    <col min="14595" max="14595" width="15.42578125" style="553" customWidth="1"/>
    <col min="14596" max="14848" width="9.140625" style="553"/>
    <col min="14849" max="14849" width="61" style="553" customWidth="1"/>
    <col min="14850" max="14850" width="5.28515625" style="553" customWidth="1"/>
    <col min="14851" max="14851" width="15.42578125" style="553" customWidth="1"/>
    <col min="14852" max="15104" width="9.140625" style="553"/>
    <col min="15105" max="15105" width="61" style="553" customWidth="1"/>
    <col min="15106" max="15106" width="5.28515625" style="553" customWidth="1"/>
    <col min="15107" max="15107" width="15.42578125" style="553" customWidth="1"/>
    <col min="15108" max="15360" width="9.140625" style="553"/>
    <col min="15361" max="15361" width="61" style="553" customWidth="1"/>
    <col min="15362" max="15362" width="5.28515625" style="553" customWidth="1"/>
    <col min="15363" max="15363" width="15.42578125" style="553" customWidth="1"/>
    <col min="15364" max="15616" width="9.140625" style="553"/>
    <col min="15617" max="15617" width="61" style="553" customWidth="1"/>
    <col min="15618" max="15618" width="5.28515625" style="553" customWidth="1"/>
    <col min="15619" max="15619" width="15.42578125" style="553" customWidth="1"/>
    <col min="15620" max="15872" width="9.140625" style="553"/>
    <col min="15873" max="15873" width="61" style="553" customWidth="1"/>
    <col min="15874" max="15874" width="5.28515625" style="553" customWidth="1"/>
    <col min="15875" max="15875" width="15.42578125" style="553" customWidth="1"/>
    <col min="15876" max="16128" width="9.140625" style="553"/>
    <col min="16129" max="16129" width="61" style="553" customWidth="1"/>
    <col min="16130" max="16130" width="5.28515625" style="553" customWidth="1"/>
    <col min="16131" max="16131" width="15.42578125" style="553" customWidth="1"/>
    <col min="16132" max="16384" width="9.140625" style="553"/>
  </cols>
  <sheetData>
    <row r="1" spans="1:3" ht="32.25" customHeight="1">
      <c r="A1" s="873" t="s">
        <v>911</v>
      </c>
      <c r="B1" s="873"/>
      <c r="C1" s="873"/>
    </row>
    <row r="2" spans="1:3" ht="15.75">
      <c r="A2" s="874" t="str">
        <f>+CONCATENATE(LEFT('[2]1. sz. mell.'!C3,4),". év")</f>
        <v>2016. év</v>
      </c>
      <c r="B2" s="874"/>
      <c r="C2" s="874"/>
    </row>
    <row r="4" spans="1:3" ht="13.5" thickBot="1">
      <c r="B4" s="555"/>
      <c r="C4" s="556"/>
    </row>
    <row r="5" spans="1:3" s="557" customFormat="1" ht="31.5" customHeight="1">
      <c r="A5" s="875" t="s">
        <v>912</v>
      </c>
      <c r="B5" s="877" t="s">
        <v>642</v>
      </c>
      <c r="C5" s="879" t="s">
        <v>913</v>
      </c>
    </row>
    <row r="6" spans="1:3" s="557" customFormat="1">
      <c r="A6" s="876"/>
      <c r="B6" s="878"/>
      <c r="C6" s="880"/>
    </row>
    <row r="7" spans="1:3" s="561" customFormat="1" ht="13.5" thickBot="1">
      <c r="A7" s="558" t="s">
        <v>914</v>
      </c>
      <c r="B7" s="559" t="s">
        <v>806</v>
      </c>
      <c r="C7" s="560" t="s">
        <v>807</v>
      </c>
    </row>
    <row r="8" spans="1:3" ht="15.75" customHeight="1">
      <c r="A8" s="540" t="s">
        <v>915</v>
      </c>
      <c r="B8" s="562" t="s">
        <v>810</v>
      </c>
      <c r="C8" s="563">
        <v>9661248798</v>
      </c>
    </row>
    <row r="9" spans="1:3" ht="15.75" customHeight="1">
      <c r="A9" s="540" t="s">
        <v>916</v>
      </c>
      <c r="B9" s="541" t="s">
        <v>812</v>
      </c>
      <c r="C9" s="563">
        <v>-121109842</v>
      </c>
    </row>
    <row r="10" spans="1:3" ht="15.75" customHeight="1">
      <c r="A10" s="540" t="s">
        <v>917</v>
      </c>
      <c r="B10" s="541" t="s">
        <v>814</v>
      </c>
      <c r="C10" s="563">
        <v>170622441</v>
      </c>
    </row>
    <row r="11" spans="1:3" ht="15.75" customHeight="1">
      <c r="A11" s="540" t="s">
        <v>918</v>
      </c>
      <c r="B11" s="541" t="s">
        <v>816</v>
      </c>
      <c r="C11" s="564">
        <v>-3016759390</v>
      </c>
    </row>
    <row r="12" spans="1:3" ht="15.75" customHeight="1">
      <c r="A12" s="540" t="s">
        <v>919</v>
      </c>
      <c r="B12" s="541" t="s">
        <v>818</v>
      </c>
      <c r="C12" s="564">
        <v>0</v>
      </c>
    </row>
    <row r="13" spans="1:3" ht="15.75" customHeight="1">
      <c r="A13" s="540" t="s">
        <v>920</v>
      </c>
      <c r="B13" s="541" t="s">
        <v>820</v>
      </c>
      <c r="C13" s="564">
        <v>-198905724</v>
      </c>
    </row>
    <row r="14" spans="1:3" ht="15.75" customHeight="1">
      <c r="A14" s="540" t="s">
        <v>921</v>
      </c>
      <c r="B14" s="541" t="s">
        <v>822</v>
      </c>
      <c r="C14" s="565">
        <f>+C8+C9+C10+C11+C12+C13</f>
        <v>6495096283</v>
      </c>
    </row>
    <row r="15" spans="1:3" ht="15.75" customHeight="1">
      <c r="A15" s="540" t="s">
        <v>922</v>
      </c>
      <c r="B15" s="541" t="s">
        <v>824</v>
      </c>
      <c r="C15" s="566">
        <v>1517507</v>
      </c>
    </row>
    <row r="16" spans="1:3" ht="15.75" customHeight="1">
      <c r="A16" s="540" t="s">
        <v>923</v>
      </c>
      <c r="B16" s="541" t="s">
        <v>826</v>
      </c>
      <c r="C16" s="564">
        <v>126560189</v>
      </c>
    </row>
    <row r="17" spans="1:5" ht="15.75" customHeight="1">
      <c r="A17" s="540" t="s">
        <v>924</v>
      </c>
      <c r="B17" s="541" t="s">
        <v>162</v>
      </c>
      <c r="C17" s="564">
        <v>10834158</v>
      </c>
    </row>
    <row r="18" spans="1:5" ht="15.75" customHeight="1">
      <c r="A18" s="540" t="s">
        <v>925</v>
      </c>
      <c r="B18" s="541" t="s">
        <v>182</v>
      </c>
      <c r="C18" s="565">
        <f>+C15+C16+C17</f>
        <v>138911854</v>
      </c>
    </row>
    <row r="19" spans="1:5" s="567" customFormat="1" ht="15.75" customHeight="1">
      <c r="A19" s="540" t="s">
        <v>926</v>
      </c>
      <c r="B19" s="541" t="s">
        <v>183</v>
      </c>
      <c r="C19" s="564"/>
    </row>
    <row r="20" spans="1:5" ht="15.75" customHeight="1">
      <c r="A20" s="540" t="s">
        <v>927</v>
      </c>
      <c r="B20" s="541" t="s">
        <v>184</v>
      </c>
      <c r="C20" s="564">
        <v>1034407318</v>
      </c>
    </row>
    <row r="21" spans="1:5" ht="15.75" customHeight="1" thickBot="1">
      <c r="A21" s="568" t="s">
        <v>928</v>
      </c>
      <c r="B21" s="548" t="s">
        <v>187</v>
      </c>
      <c r="C21" s="569">
        <f>+C14+C18+C19+C20</f>
        <v>7668415455</v>
      </c>
    </row>
    <row r="22" spans="1:5" ht="15.75">
      <c r="A22" s="550"/>
      <c r="B22" s="552"/>
      <c r="C22" s="551"/>
      <c r="D22" s="551"/>
      <c r="E22" s="551"/>
    </row>
    <row r="23" spans="1:5" ht="15.75">
      <c r="A23" s="550"/>
      <c r="B23" s="552"/>
      <c r="C23" s="551"/>
      <c r="D23" s="551"/>
      <c r="E23" s="551"/>
    </row>
    <row r="24" spans="1:5" ht="15.75">
      <c r="A24" s="552"/>
      <c r="B24" s="552"/>
      <c r="C24" s="551"/>
      <c r="D24" s="551"/>
      <c r="E24" s="551"/>
    </row>
    <row r="25" spans="1:5" ht="15.75">
      <c r="A25" s="872"/>
      <c r="B25" s="872"/>
      <c r="C25" s="872"/>
      <c r="D25" s="570"/>
      <c r="E25" s="570"/>
    </row>
    <row r="26" spans="1:5" ht="15.75">
      <c r="A26" s="872"/>
      <c r="B26" s="872"/>
      <c r="C26" s="872"/>
      <c r="D26" s="570"/>
      <c r="E26" s="570"/>
    </row>
  </sheetData>
  <mergeCells count="7">
    <mergeCell ref="A26:C26"/>
    <mergeCell ref="A1:C1"/>
    <mergeCell ref="A2:C2"/>
    <mergeCell ref="A5:A6"/>
    <mergeCell ref="B5:B6"/>
    <mergeCell ref="C5:C6"/>
    <mergeCell ref="A25:C25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dőlt"&amp;12 7.B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44"/>
  <sheetViews>
    <sheetView zoomScaleNormal="100" workbookViewId="0">
      <selection activeCell="C9" sqref="C9"/>
    </sheetView>
  </sheetViews>
  <sheetFormatPr defaultColWidth="10.28515625" defaultRowHeight="15.75"/>
  <cols>
    <col min="1" max="1" width="50.42578125" style="572" customWidth="1"/>
    <col min="2" max="2" width="5.85546875" style="572" customWidth="1"/>
    <col min="3" max="3" width="14.7109375" style="572" customWidth="1"/>
    <col min="4" max="4" width="16.42578125" style="572" customWidth="1"/>
    <col min="5" max="256" width="10.28515625" style="572"/>
    <col min="257" max="257" width="50.42578125" style="572" customWidth="1"/>
    <col min="258" max="258" width="5.85546875" style="572" customWidth="1"/>
    <col min="259" max="259" width="14.7109375" style="572" customWidth="1"/>
    <col min="260" max="260" width="16.42578125" style="572" customWidth="1"/>
    <col min="261" max="512" width="10.28515625" style="572"/>
    <col min="513" max="513" width="50.42578125" style="572" customWidth="1"/>
    <col min="514" max="514" width="5.85546875" style="572" customWidth="1"/>
    <col min="515" max="515" width="14.7109375" style="572" customWidth="1"/>
    <col min="516" max="516" width="16.42578125" style="572" customWidth="1"/>
    <col min="517" max="768" width="10.28515625" style="572"/>
    <col min="769" max="769" width="50.42578125" style="572" customWidth="1"/>
    <col min="770" max="770" width="5.85546875" style="572" customWidth="1"/>
    <col min="771" max="771" width="14.7109375" style="572" customWidth="1"/>
    <col min="772" max="772" width="16.42578125" style="572" customWidth="1"/>
    <col min="773" max="1024" width="10.28515625" style="572"/>
    <col min="1025" max="1025" width="50.42578125" style="572" customWidth="1"/>
    <col min="1026" max="1026" width="5.85546875" style="572" customWidth="1"/>
    <col min="1027" max="1027" width="14.7109375" style="572" customWidth="1"/>
    <col min="1028" max="1028" width="16.42578125" style="572" customWidth="1"/>
    <col min="1029" max="1280" width="10.28515625" style="572"/>
    <col min="1281" max="1281" width="50.42578125" style="572" customWidth="1"/>
    <col min="1282" max="1282" width="5.85546875" style="572" customWidth="1"/>
    <col min="1283" max="1283" width="14.7109375" style="572" customWidth="1"/>
    <col min="1284" max="1284" width="16.42578125" style="572" customWidth="1"/>
    <col min="1285" max="1536" width="10.28515625" style="572"/>
    <col min="1537" max="1537" width="50.42578125" style="572" customWidth="1"/>
    <col min="1538" max="1538" width="5.85546875" style="572" customWidth="1"/>
    <col min="1539" max="1539" width="14.7109375" style="572" customWidth="1"/>
    <col min="1540" max="1540" width="16.42578125" style="572" customWidth="1"/>
    <col min="1541" max="1792" width="10.28515625" style="572"/>
    <col min="1793" max="1793" width="50.42578125" style="572" customWidth="1"/>
    <col min="1794" max="1794" width="5.85546875" style="572" customWidth="1"/>
    <col min="1795" max="1795" width="14.7109375" style="572" customWidth="1"/>
    <col min="1796" max="1796" width="16.42578125" style="572" customWidth="1"/>
    <col min="1797" max="2048" width="10.28515625" style="572"/>
    <col min="2049" max="2049" width="50.42578125" style="572" customWidth="1"/>
    <col min="2050" max="2050" width="5.85546875" style="572" customWidth="1"/>
    <col min="2051" max="2051" width="14.7109375" style="572" customWidth="1"/>
    <col min="2052" max="2052" width="16.42578125" style="572" customWidth="1"/>
    <col min="2053" max="2304" width="10.28515625" style="572"/>
    <col min="2305" max="2305" width="50.42578125" style="572" customWidth="1"/>
    <col min="2306" max="2306" width="5.85546875" style="572" customWidth="1"/>
    <col min="2307" max="2307" width="14.7109375" style="572" customWidth="1"/>
    <col min="2308" max="2308" width="16.42578125" style="572" customWidth="1"/>
    <col min="2309" max="2560" width="10.28515625" style="572"/>
    <col min="2561" max="2561" width="50.42578125" style="572" customWidth="1"/>
    <col min="2562" max="2562" width="5.85546875" style="572" customWidth="1"/>
    <col min="2563" max="2563" width="14.7109375" style="572" customWidth="1"/>
    <col min="2564" max="2564" width="16.42578125" style="572" customWidth="1"/>
    <col min="2565" max="2816" width="10.28515625" style="572"/>
    <col min="2817" max="2817" width="50.42578125" style="572" customWidth="1"/>
    <col min="2818" max="2818" width="5.85546875" style="572" customWidth="1"/>
    <col min="2819" max="2819" width="14.7109375" style="572" customWidth="1"/>
    <col min="2820" max="2820" width="16.42578125" style="572" customWidth="1"/>
    <col min="2821" max="3072" width="10.28515625" style="572"/>
    <col min="3073" max="3073" width="50.42578125" style="572" customWidth="1"/>
    <col min="3074" max="3074" width="5.85546875" style="572" customWidth="1"/>
    <col min="3075" max="3075" width="14.7109375" style="572" customWidth="1"/>
    <col min="3076" max="3076" width="16.42578125" style="572" customWidth="1"/>
    <col min="3077" max="3328" width="10.28515625" style="572"/>
    <col min="3329" max="3329" width="50.42578125" style="572" customWidth="1"/>
    <col min="3330" max="3330" width="5.85546875" style="572" customWidth="1"/>
    <col min="3331" max="3331" width="14.7109375" style="572" customWidth="1"/>
    <col min="3332" max="3332" width="16.42578125" style="572" customWidth="1"/>
    <col min="3333" max="3584" width="10.28515625" style="572"/>
    <col min="3585" max="3585" width="50.42578125" style="572" customWidth="1"/>
    <col min="3586" max="3586" width="5.85546875" style="572" customWidth="1"/>
    <col min="3587" max="3587" width="14.7109375" style="572" customWidth="1"/>
    <col min="3588" max="3588" width="16.42578125" style="572" customWidth="1"/>
    <col min="3589" max="3840" width="10.28515625" style="572"/>
    <col min="3841" max="3841" width="50.42578125" style="572" customWidth="1"/>
    <col min="3842" max="3842" width="5.85546875" style="572" customWidth="1"/>
    <col min="3843" max="3843" width="14.7109375" style="572" customWidth="1"/>
    <col min="3844" max="3844" width="16.42578125" style="572" customWidth="1"/>
    <col min="3845" max="4096" width="10.28515625" style="572"/>
    <col min="4097" max="4097" width="50.42578125" style="572" customWidth="1"/>
    <col min="4098" max="4098" width="5.85546875" style="572" customWidth="1"/>
    <col min="4099" max="4099" width="14.7109375" style="572" customWidth="1"/>
    <col min="4100" max="4100" width="16.42578125" style="572" customWidth="1"/>
    <col min="4101" max="4352" width="10.28515625" style="572"/>
    <col min="4353" max="4353" width="50.42578125" style="572" customWidth="1"/>
    <col min="4354" max="4354" width="5.85546875" style="572" customWidth="1"/>
    <col min="4355" max="4355" width="14.7109375" style="572" customWidth="1"/>
    <col min="4356" max="4356" width="16.42578125" style="572" customWidth="1"/>
    <col min="4357" max="4608" width="10.28515625" style="572"/>
    <col min="4609" max="4609" width="50.42578125" style="572" customWidth="1"/>
    <col min="4610" max="4610" width="5.85546875" style="572" customWidth="1"/>
    <col min="4611" max="4611" width="14.7109375" style="572" customWidth="1"/>
    <col min="4612" max="4612" width="16.42578125" style="572" customWidth="1"/>
    <col min="4613" max="4864" width="10.28515625" style="572"/>
    <col min="4865" max="4865" width="50.42578125" style="572" customWidth="1"/>
    <col min="4866" max="4866" width="5.85546875" style="572" customWidth="1"/>
    <col min="4867" max="4867" width="14.7109375" style="572" customWidth="1"/>
    <col min="4868" max="4868" width="16.42578125" style="572" customWidth="1"/>
    <col min="4869" max="5120" width="10.28515625" style="572"/>
    <col min="5121" max="5121" width="50.42578125" style="572" customWidth="1"/>
    <col min="5122" max="5122" width="5.85546875" style="572" customWidth="1"/>
    <col min="5123" max="5123" width="14.7109375" style="572" customWidth="1"/>
    <col min="5124" max="5124" width="16.42578125" style="572" customWidth="1"/>
    <col min="5125" max="5376" width="10.28515625" style="572"/>
    <col min="5377" max="5377" width="50.42578125" style="572" customWidth="1"/>
    <col min="5378" max="5378" width="5.85546875" style="572" customWidth="1"/>
    <col min="5379" max="5379" width="14.7109375" style="572" customWidth="1"/>
    <col min="5380" max="5380" width="16.42578125" style="572" customWidth="1"/>
    <col min="5381" max="5632" width="10.28515625" style="572"/>
    <col min="5633" max="5633" width="50.42578125" style="572" customWidth="1"/>
    <col min="5634" max="5634" width="5.85546875" style="572" customWidth="1"/>
    <col min="5635" max="5635" width="14.7109375" style="572" customWidth="1"/>
    <col min="5636" max="5636" width="16.42578125" style="572" customWidth="1"/>
    <col min="5637" max="5888" width="10.28515625" style="572"/>
    <col min="5889" max="5889" width="50.42578125" style="572" customWidth="1"/>
    <col min="5890" max="5890" width="5.85546875" style="572" customWidth="1"/>
    <col min="5891" max="5891" width="14.7109375" style="572" customWidth="1"/>
    <col min="5892" max="5892" width="16.42578125" style="572" customWidth="1"/>
    <col min="5893" max="6144" width="10.28515625" style="572"/>
    <col min="6145" max="6145" width="50.42578125" style="572" customWidth="1"/>
    <col min="6146" max="6146" width="5.85546875" style="572" customWidth="1"/>
    <col min="6147" max="6147" width="14.7109375" style="572" customWidth="1"/>
    <col min="6148" max="6148" width="16.42578125" style="572" customWidth="1"/>
    <col min="6149" max="6400" width="10.28515625" style="572"/>
    <col min="6401" max="6401" width="50.42578125" style="572" customWidth="1"/>
    <col min="6402" max="6402" width="5.85546875" style="572" customWidth="1"/>
    <col min="6403" max="6403" width="14.7109375" style="572" customWidth="1"/>
    <col min="6404" max="6404" width="16.42578125" style="572" customWidth="1"/>
    <col min="6405" max="6656" width="10.28515625" style="572"/>
    <col min="6657" max="6657" width="50.42578125" style="572" customWidth="1"/>
    <col min="6658" max="6658" width="5.85546875" style="572" customWidth="1"/>
    <col min="6659" max="6659" width="14.7109375" style="572" customWidth="1"/>
    <col min="6660" max="6660" width="16.42578125" style="572" customWidth="1"/>
    <col min="6661" max="6912" width="10.28515625" style="572"/>
    <col min="6913" max="6913" width="50.42578125" style="572" customWidth="1"/>
    <col min="6914" max="6914" width="5.85546875" style="572" customWidth="1"/>
    <col min="6915" max="6915" width="14.7109375" style="572" customWidth="1"/>
    <col min="6916" max="6916" width="16.42578125" style="572" customWidth="1"/>
    <col min="6917" max="7168" width="10.28515625" style="572"/>
    <col min="7169" max="7169" width="50.42578125" style="572" customWidth="1"/>
    <col min="7170" max="7170" width="5.85546875" style="572" customWidth="1"/>
    <col min="7171" max="7171" width="14.7109375" style="572" customWidth="1"/>
    <col min="7172" max="7172" width="16.42578125" style="572" customWidth="1"/>
    <col min="7173" max="7424" width="10.28515625" style="572"/>
    <col min="7425" max="7425" width="50.42578125" style="572" customWidth="1"/>
    <col min="7426" max="7426" width="5.85546875" style="572" customWidth="1"/>
    <col min="7427" max="7427" width="14.7109375" style="572" customWidth="1"/>
    <col min="7428" max="7428" width="16.42578125" style="572" customWidth="1"/>
    <col min="7429" max="7680" width="10.28515625" style="572"/>
    <col min="7681" max="7681" width="50.42578125" style="572" customWidth="1"/>
    <col min="7682" max="7682" width="5.85546875" style="572" customWidth="1"/>
    <col min="7683" max="7683" width="14.7109375" style="572" customWidth="1"/>
    <col min="7684" max="7684" width="16.42578125" style="572" customWidth="1"/>
    <col min="7685" max="7936" width="10.28515625" style="572"/>
    <col min="7937" max="7937" width="50.42578125" style="572" customWidth="1"/>
    <col min="7938" max="7938" width="5.85546875" style="572" customWidth="1"/>
    <col min="7939" max="7939" width="14.7109375" style="572" customWidth="1"/>
    <col min="7940" max="7940" width="16.42578125" style="572" customWidth="1"/>
    <col min="7941" max="8192" width="10.28515625" style="572"/>
    <col min="8193" max="8193" width="50.42578125" style="572" customWidth="1"/>
    <col min="8194" max="8194" width="5.85546875" style="572" customWidth="1"/>
    <col min="8195" max="8195" width="14.7109375" style="572" customWidth="1"/>
    <col min="8196" max="8196" width="16.42578125" style="572" customWidth="1"/>
    <col min="8197" max="8448" width="10.28515625" style="572"/>
    <col min="8449" max="8449" width="50.42578125" style="572" customWidth="1"/>
    <col min="8450" max="8450" width="5.85546875" style="572" customWidth="1"/>
    <col min="8451" max="8451" width="14.7109375" style="572" customWidth="1"/>
    <col min="8452" max="8452" width="16.42578125" style="572" customWidth="1"/>
    <col min="8453" max="8704" width="10.28515625" style="572"/>
    <col min="8705" max="8705" width="50.42578125" style="572" customWidth="1"/>
    <col min="8706" max="8706" width="5.85546875" style="572" customWidth="1"/>
    <col min="8707" max="8707" width="14.7109375" style="572" customWidth="1"/>
    <col min="8708" max="8708" width="16.42578125" style="572" customWidth="1"/>
    <col min="8709" max="8960" width="10.28515625" style="572"/>
    <col min="8961" max="8961" width="50.42578125" style="572" customWidth="1"/>
    <col min="8962" max="8962" width="5.85546875" style="572" customWidth="1"/>
    <col min="8963" max="8963" width="14.7109375" style="572" customWidth="1"/>
    <col min="8964" max="8964" width="16.42578125" style="572" customWidth="1"/>
    <col min="8965" max="9216" width="10.28515625" style="572"/>
    <col min="9217" max="9217" width="50.42578125" style="572" customWidth="1"/>
    <col min="9218" max="9218" width="5.85546875" style="572" customWidth="1"/>
    <col min="9219" max="9219" width="14.7109375" style="572" customWidth="1"/>
    <col min="9220" max="9220" width="16.42578125" style="572" customWidth="1"/>
    <col min="9221" max="9472" width="10.28515625" style="572"/>
    <col min="9473" max="9473" width="50.42578125" style="572" customWidth="1"/>
    <col min="9474" max="9474" width="5.85546875" style="572" customWidth="1"/>
    <col min="9475" max="9475" width="14.7109375" style="572" customWidth="1"/>
    <col min="9476" max="9476" width="16.42578125" style="572" customWidth="1"/>
    <col min="9477" max="9728" width="10.28515625" style="572"/>
    <col min="9729" max="9729" width="50.42578125" style="572" customWidth="1"/>
    <col min="9730" max="9730" width="5.85546875" style="572" customWidth="1"/>
    <col min="9731" max="9731" width="14.7109375" style="572" customWidth="1"/>
    <col min="9732" max="9732" width="16.42578125" style="572" customWidth="1"/>
    <col min="9733" max="9984" width="10.28515625" style="572"/>
    <col min="9985" max="9985" width="50.42578125" style="572" customWidth="1"/>
    <col min="9986" max="9986" width="5.85546875" style="572" customWidth="1"/>
    <col min="9987" max="9987" width="14.7109375" style="572" customWidth="1"/>
    <col min="9988" max="9988" width="16.42578125" style="572" customWidth="1"/>
    <col min="9989" max="10240" width="10.28515625" style="572"/>
    <col min="10241" max="10241" width="50.42578125" style="572" customWidth="1"/>
    <col min="10242" max="10242" width="5.85546875" style="572" customWidth="1"/>
    <col min="10243" max="10243" width="14.7109375" style="572" customWidth="1"/>
    <col min="10244" max="10244" width="16.42578125" style="572" customWidth="1"/>
    <col min="10245" max="10496" width="10.28515625" style="572"/>
    <col min="10497" max="10497" width="50.42578125" style="572" customWidth="1"/>
    <col min="10498" max="10498" width="5.85546875" style="572" customWidth="1"/>
    <col min="10499" max="10499" width="14.7109375" style="572" customWidth="1"/>
    <col min="10500" max="10500" width="16.42578125" style="572" customWidth="1"/>
    <col min="10501" max="10752" width="10.28515625" style="572"/>
    <col min="10753" max="10753" width="50.42578125" style="572" customWidth="1"/>
    <col min="10754" max="10754" width="5.85546875" style="572" customWidth="1"/>
    <col min="10755" max="10755" width="14.7109375" style="572" customWidth="1"/>
    <col min="10756" max="10756" width="16.42578125" style="572" customWidth="1"/>
    <col min="10757" max="11008" width="10.28515625" style="572"/>
    <col min="11009" max="11009" width="50.42578125" style="572" customWidth="1"/>
    <col min="11010" max="11010" width="5.85546875" style="572" customWidth="1"/>
    <col min="11011" max="11011" width="14.7109375" style="572" customWidth="1"/>
    <col min="11012" max="11012" width="16.42578125" style="572" customWidth="1"/>
    <col min="11013" max="11264" width="10.28515625" style="572"/>
    <col min="11265" max="11265" width="50.42578125" style="572" customWidth="1"/>
    <col min="11266" max="11266" width="5.85546875" style="572" customWidth="1"/>
    <col min="11267" max="11267" width="14.7109375" style="572" customWidth="1"/>
    <col min="11268" max="11268" width="16.42578125" style="572" customWidth="1"/>
    <col min="11269" max="11520" width="10.28515625" style="572"/>
    <col min="11521" max="11521" width="50.42578125" style="572" customWidth="1"/>
    <col min="11522" max="11522" width="5.85546875" style="572" customWidth="1"/>
    <col min="11523" max="11523" width="14.7109375" style="572" customWidth="1"/>
    <col min="11524" max="11524" width="16.42578125" style="572" customWidth="1"/>
    <col min="11525" max="11776" width="10.28515625" style="572"/>
    <col min="11777" max="11777" width="50.42578125" style="572" customWidth="1"/>
    <col min="11778" max="11778" width="5.85546875" style="572" customWidth="1"/>
    <col min="11779" max="11779" width="14.7109375" style="572" customWidth="1"/>
    <col min="11780" max="11780" width="16.42578125" style="572" customWidth="1"/>
    <col min="11781" max="12032" width="10.28515625" style="572"/>
    <col min="12033" max="12033" width="50.42578125" style="572" customWidth="1"/>
    <col min="12034" max="12034" width="5.85546875" style="572" customWidth="1"/>
    <col min="12035" max="12035" width="14.7109375" style="572" customWidth="1"/>
    <col min="12036" max="12036" width="16.42578125" style="572" customWidth="1"/>
    <col min="12037" max="12288" width="10.28515625" style="572"/>
    <col min="12289" max="12289" width="50.42578125" style="572" customWidth="1"/>
    <col min="12290" max="12290" width="5.85546875" style="572" customWidth="1"/>
    <col min="12291" max="12291" width="14.7109375" style="572" customWidth="1"/>
    <col min="12292" max="12292" width="16.42578125" style="572" customWidth="1"/>
    <col min="12293" max="12544" width="10.28515625" style="572"/>
    <col min="12545" max="12545" width="50.42578125" style="572" customWidth="1"/>
    <col min="12546" max="12546" width="5.85546875" style="572" customWidth="1"/>
    <col min="12547" max="12547" width="14.7109375" style="572" customWidth="1"/>
    <col min="12548" max="12548" width="16.42578125" style="572" customWidth="1"/>
    <col min="12549" max="12800" width="10.28515625" style="572"/>
    <col min="12801" max="12801" width="50.42578125" style="572" customWidth="1"/>
    <col min="12802" max="12802" width="5.85546875" style="572" customWidth="1"/>
    <col min="12803" max="12803" width="14.7109375" style="572" customWidth="1"/>
    <col min="12804" max="12804" width="16.42578125" style="572" customWidth="1"/>
    <col min="12805" max="13056" width="10.28515625" style="572"/>
    <col min="13057" max="13057" width="50.42578125" style="572" customWidth="1"/>
    <col min="13058" max="13058" width="5.85546875" style="572" customWidth="1"/>
    <col min="13059" max="13059" width="14.7109375" style="572" customWidth="1"/>
    <col min="13060" max="13060" width="16.42578125" style="572" customWidth="1"/>
    <col min="13061" max="13312" width="10.28515625" style="572"/>
    <col min="13313" max="13313" width="50.42578125" style="572" customWidth="1"/>
    <col min="13314" max="13314" width="5.85546875" style="572" customWidth="1"/>
    <col min="13315" max="13315" width="14.7109375" style="572" customWidth="1"/>
    <col min="13316" max="13316" width="16.42578125" style="572" customWidth="1"/>
    <col min="13317" max="13568" width="10.28515625" style="572"/>
    <col min="13569" max="13569" width="50.42578125" style="572" customWidth="1"/>
    <col min="13570" max="13570" width="5.85546875" style="572" customWidth="1"/>
    <col min="13571" max="13571" width="14.7109375" style="572" customWidth="1"/>
    <col min="13572" max="13572" width="16.42578125" style="572" customWidth="1"/>
    <col min="13573" max="13824" width="10.28515625" style="572"/>
    <col min="13825" max="13825" width="50.42578125" style="572" customWidth="1"/>
    <col min="13826" max="13826" width="5.85546875" style="572" customWidth="1"/>
    <col min="13827" max="13827" width="14.7109375" style="572" customWidth="1"/>
    <col min="13828" max="13828" width="16.42578125" style="572" customWidth="1"/>
    <col min="13829" max="14080" width="10.28515625" style="572"/>
    <col min="14081" max="14081" width="50.42578125" style="572" customWidth="1"/>
    <col min="14082" max="14082" width="5.85546875" style="572" customWidth="1"/>
    <col min="14083" max="14083" width="14.7109375" style="572" customWidth="1"/>
    <col min="14084" max="14084" width="16.42578125" style="572" customWidth="1"/>
    <col min="14085" max="14336" width="10.28515625" style="572"/>
    <col min="14337" max="14337" width="50.42578125" style="572" customWidth="1"/>
    <col min="14338" max="14338" width="5.85546875" style="572" customWidth="1"/>
    <col min="14339" max="14339" width="14.7109375" style="572" customWidth="1"/>
    <col min="14340" max="14340" width="16.42578125" style="572" customWidth="1"/>
    <col min="14341" max="14592" width="10.28515625" style="572"/>
    <col min="14593" max="14593" width="50.42578125" style="572" customWidth="1"/>
    <col min="14594" max="14594" width="5.85546875" style="572" customWidth="1"/>
    <col min="14595" max="14595" width="14.7109375" style="572" customWidth="1"/>
    <col min="14596" max="14596" width="16.42578125" style="572" customWidth="1"/>
    <col min="14597" max="14848" width="10.28515625" style="572"/>
    <col min="14849" max="14849" width="50.42578125" style="572" customWidth="1"/>
    <col min="14850" max="14850" width="5.85546875" style="572" customWidth="1"/>
    <col min="14851" max="14851" width="14.7109375" style="572" customWidth="1"/>
    <col min="14852" max="14852" width="16.42578125" style="572" customWidth="1"/>
    <col min="14853" max="15104" width="10.28515625" style="572"/>
    <col min="15105" max="15105" width="50.42578125" style="572" customWidth="1"/>
    <col min="15106" max="15106" width="5.85546875" style="572" customWidth="1"/>
    <col min="15107" max="15107" width="14.7109375" style="572" customWidth="1"/>
    <col min="15108" max="15108" width="16.42578125" style="572" customWidth="1"/>
    <col min="15109" max="15360" width="10.28515625" style="572"/>
    <col min="15361" max="15361" width="50.42578125" style="572" customWidth="1"/>
    <col min="15362" max="15362" width="5.85546875" style="572" customWidth="1"/>
    <col min="15363" max="15363" width="14.7109375" style="572" customWidth="1"/>
    <col min="15364" max="15364" width="16.42578125" style="572" customWidth="1"/>
    <col min="15365" max="15616" width="10.28515625" style="572"/>
    <col min="15617" max="15617" width="50.42578125" style="572" customWidth="1"/>
    <col min="15618" max="15618" width="5.85546875" style="572" customWidth="1"/>
    <col min="15619" max="15619" width="14.7109375" style="572" customWidth="1"/>
    <col min="15620" max="15620" width="16.42578125" style="572" customWidth="1"/>
    <col min="15621" max="15872" width="10.28515625" style="572"/>
    <col min="15873" max="15873" width="50.42578125" style="572" customWidth="1"/>
    <col min="15874" max="15874" width="5.85546875" style="572" customWidth="1"/>
    <col min="15875" max="15875" width="14.7109375" style="572" customWidth="1"/>
    <col min="15876" max="15876" width="16.42578125" style="572" customWidth="1"/>
    <col min="15877" max="16128" width="10.28515625" style="572"/>
    <col min="16129" max="16129" width="50.42578125" style="572" customWidth="1"/>
    <col min="16130" max="16130" width="5.85546875" style="572" customWidth="1"/>
    <col min="16131" max="16131" width="14.7109375" style="572" customWidth="1"/>
    <col min="16132" max="16132" width="16.42578125" style="572" customWidth="1"/>
    <col min="16133" max="16384" width="10.28515625" style="572"/>
  </cols>
  <sheetData>
    <row r="1" spans="1:4" ht="48" customHeight="1">
      <c r="A1" s="881" t="str">
        <f>+CONCATENATE("VAGYONKIMUTATÁS",CHAR(10),"az érték nélkül nyilvántartott eszközökről",CHAR(10),LEFT('[2]1. sz. mell.'!C3,4),".")</f>
        <v>VAGYONKIMUTATÁS
az érték nélkül nyilvántartott eszközökről
2016.</v>
      </c>
      <c r="B1" s="882"/>
      <c r="C1" s="882"/>
      <c r="D1" s="882"/>
    </row>
    <row r="2" spans="1:4" ht="16.5" thickBot="1"/>
    <row r="3" spans="1:4" ht="43.5" customHeight="1" thickBot="1">
      <c r="A3" s="573" t="s">
        <v>173</v>
      </c>
      <c r="B3" s="574" t="s">
        <v>642</v>
      </c>
      <c r="C3" s="575" t="s">
        <v>929</v>
      </c>
      <c r="D3" s="576" t="s">
        <v>930</v>
      </c>
    </row>
    <row r="4" spans="1:4" ht="16.5" thickBot="1">
      <c r="A4" s="577" t="s">
        <v>914</v>
      </c>
      <c r="B4" s="578" t="s">
        <v>806</v>
      </c>
      <c r="C4" s="578" t="s">
        <v>807</v>
      </c>
      <c r="D4" s="579" t="s">
        <v>808</v>
      </c>
    </row>
    <row r="5" spans="1:4" ht="15.75" customHeight="1">
      <c r="A5" s="580" t="s">
        <v>931</v>
      </c>
      <c r="B5" s="581" t="s">
        <v>6</v>
      </c>
      <c r="C5" s="582">
        <v>731</v>
      </c>
      <c r="D5" s="583">
        <v>425966868</v>
      </c>
    </row>
    <row r="6" spans="1:4" ht="15.75" customHeight="1">
      <c r="A6" s="580" t="s">
        <v>932</v>
      </c>
      <c r="B6" s="584" t="s">
        <v>17</v>
      </c>
      <c r="C6" s="585">
        <v>54</v>
      </c>
      <c r="D6" s="586">
        <v>5620231</v>
      </c>
    </row>
    <row r="7" spans="1:4" ht="15.75" customHeight="1">
      <c r="A7" s="580" t="s">
        <v>933</v>
      </c>
      <c r="B7" s="584" t="s">
        <v>29</v>
      </c>
      <c r="C7" s="585">
        <v>8441</v>
      </c>
      <c r="D7" s="586">
        <v>34674276</v>
      </c>
    </row>
    <row r="8" spans="1:4" ht="15.75" customHeight="1" thickBot="1">
      <c r="A8" s="587" t="s">
        <v>934</v>
      </c>
      <c r="B8" s="588" t="s">
        <v>139</v>
      </c>
      <c r="C8" s="589">
        <v>0</v>
      </c>
      <c r="D8" s="590">
        <v>0</v>
      </c>
    </row>
    <row r="9" spans="1:4" ht="15.75" customHeight="1" thickBot="1">
      <c r="A9" s="591" t="s">
        <v>935</v>
      </c>
      <c r="B9" s="592" t="s">
        <v>43</v>
      </c>
      <c r="C9" s="593"/>
      <c r="D9" s="594">
        <f>+D10+D11+D12+D13</f>
        <v>159998200</v>
      </c>
    </row>
    <row r="10" spans="1:4" ht="15.75" customHeight="1">
      <c r="A10" s="595" t="s">
        <v>936</v>
      </c>
      <c r="B10" s="581" t="s">
        <v>65</v>
      </c>
      <c r="C10" s="582">
        <v>10</v>
      </c>
      <c r="D10" s="583">
        <v>159998200</v>
      </c>
    </row>
    <row r="11" spans="1:4" ht="15.75" customHeight="1">
      <c r="A11" s="580" t="s">
        <v>937</v>
      </c>
      <c r="B11" s="584" t="s">
        <v>150</v>
      </c>
      <c r="C11" s="585"/>
      <c r="D11" s="586"/>
    </row>
    <row r="12" spans="1:4" ht="15.75" customHeight="1">
      <c r="A12" s="580" t="s">
        <v>938</v>
      </c>
      <c r="B12" s="584" t="s">
        <v>83</v>
      </c>
      <c r="C12" s="585"/>
      <c r="D12" s="586"/>
    </row>
    <row r="13" spans="1:4" ht="15.75" customHeight="1" thickBot="1">
      <c r="A13" s="587" t="s">
        <v>939</v>
      </c>
      <c r="B13" s="588" t="s">
        <v>89</v>
      </c>
      <c r="C13" s="589"/>
      <c r="D13" s="590"/>
    </row>
    <row r="14" spans="1:4" ht="15.75" customHeight="1" thickBot="1">
      <c r="A14" s="591" t="s">
        <v>940</v>
      </c>
      <c r="B14" s="592" t="s">
        <v>162</v>
      </c>
      <c r="C14" s="593"/>
      <c r="D14" s="594">
        <f>+D15+D16+D17</f>
        <v>0</v>
      </c>
    </row>
    <row r="15" spans="1:4" ht="15.75" customHeight="1">
      <c r="A15" s="595" t="s">
        <v>941</v>
      </c>
      <c r="B15" s="581" t="s">
        <v>182</v>
      </c>
      <c r="C15" s="582"/>
      <c r="D15" s="583"/>
    </row>
    <row r="16" spans="1:4" ht="15.75" customHeight="1">
      <c r="A16" s="580" t="s">
        <v>942</v>
      </c>
      <c r="B16" s="584" t="s">
        <v>183</v>
      </c>
      <c r="C16" s="585"/>
      <c r="D16" s="586"/>
    </row>
    <row r="17" spans="1:4" ht="15.75" customHeight="1" thickBot="1">
      <c r="A17" s="587" t="s">
        <v>943</v>
      </c>
      <c r="B17" s="588" t="s">
        <v>184</v>
      </c>
      <c r="C17" s="589"/>
      <c r="D17" s="590"/>
    </row>
    <row r="18" spans="1:4" ht="15.75" customHeight="1" thickBot="1">
      <c r="A18" s="591" t="s">
        <v>944</v>
      </c>
      <c r="B18" s="592" t="s">
        <v>187</v>
      </c>
      <c r="C18" s="593"/>
      <c r="D18" s="594">
        <f>+D19+D20+D21</f>
        <v>0</v>
      </c>
    </row>
    <row r="19" spans="1:4" ht="15.75" customHeight="1">
      <c r="A19" s="595" t="s">
        <v>945</v>
      </c>
      <c r="B19" s="581" t="s">
        <v>190</v>
      </c>
      <c r="C19" s="582"/>
      <c r="D19" s="583"/>
    </row>
    <row r="20" spans="1:4" ht="15.75" customHeight="1">
      <c r="A20" s="580" t="s">
        <v>946</v>
      </c>
      <c r="B20" s="584" t="s">
        <v>193</v>
      </c>
      <c r="C20" s="585"/>
      <c r="D20" s="586"/>
    </row>
    <row r="21" spans="1:4" ht="15.75" customHeight="1">
      <c r="A21" s="580" t="s">
        <v>947</v>
      </c>
      <c r="B21" s="584" t="s">
        <v>196</v>
      </c>
      <c r="C21" s="585"/>
      <c r="D21" s="586"/>
    </row>
    <row r="22" spans="1:4" ht="15.75" customHeight="1">
      <c r="A22" s="580" t="s">
        <v>948</v>
      </c>
      <c r="B22" s="584" t="s">
        <v>198</v>
      </c>
      <c r="C22" s="585"/>
      <c r="D22" s="586"/>
    </row>
    <row r="23" spans="1:4" ht="15.75" customHeight="1">
      <c r="A23" s="580"/>
      <c r="B23" s="584" t="s">
        <v>201</v>
      </c>
      <c r="C23" s="585"/>
      <c r="D23" s="586"/>
    </row>
    <row r="24" spans="1:4" ht="15.75" customHeight="1">
      <c r="A24" s="580"/>
      <c r="B24" s="584" t="s">
        <v>204</v>
      </c>
      <c r="C24" s="585"/>
      <c r="D24" s="586"/>
    </row>
    <row r="25" spans="1:4" ht="15.75" customHeight="1">
      <c r="A25" s="580"/>
      <c r="B25" s="584" t="s">
        <v>207</v>
      </c>
      <c r="C25" s="585"/>
      <c r="D25" s="586"/>
    </row>
    <row r="26" spans="1:4" ht="15.75" customHeight="1">
      <c r="A26" s="580"/>
      <c r="B26" s="584" t="s">
        <v>209</v>
      </c>
      <c r="C26" s="585"/>
      <c r="D26" s="586"/>
    </row>
    <row r="27" spans="1:4" ht="15.75" customHeight="1">
      <c r="A27" s="580"/>
      <c r="B27" s="584" t="s">
        <v>212</v>
      </c>
      <c r="C27" s="585"/>
      <c r="D27" s="586"/>
    </row>
    <row r="28" spans="1:4" ht="15.75" customHeight="1">
      <c r="A28" s="580"/>
      <c r="B28" s="584" t="s">
        <v>215</v>
      </c>
      <c r="C28" s="585"/>
      <c r="D28" s="586"/>
    </row>
    <row r="29" spans="1:4" ht="15.75" customHeight="1">
      <c r="A29" s="580"/>
      <c r="B29" s="584" t="s">
        <v>218</v>
      </c>
      <c r="C29" s="585"/>
      <c r="D29" s="586"/>
    </row>
    <row r="30" spans="1:4" ht="15.75" customHeight="1">
      <c r="A30" s="580"/>
      <c r="B30" s="584" t="s">
        <v>247</v>
      </c>
      <c r="C30" s="585"/>
      <c r="D30" s="586"/>
    </row>
    <row r="31" spans="1:4" ht="15.75" customHeight="1">
      <c r="A31" s="580"/>
      <c r="B31" s="584" t="s">
        <v>250</v>
      </c>
      <c r="C31" s="585"/>
      <c r="D31" s="586"/>
    </row>
    <row r="32" spans="1:4" ht="15.75" customHeight="1">
      <c r="A32" s="580"/>
      <c r="B32" s="584" t="s">
        <v>251</v>
      </c>
      <c r="C32" s="585"/>
      <c r="D32" s="586"/>
    </row>
    <row r="33" spans="1:6" ht="15.75" customHeight="1">
      <c r="A33" s="580"/>
      <c r="B33" s="584" t="s">
        <v>252</v>
      </c>
      <c r="C33" s="585"/>
      <c r="D33" s="586"/>
    </row>
    <row r="34" spans="1:6" ht="15.75" customHeight="1">
      <c r="A34" s="580"/>
      <c r="B34" s="584" t="s">
        <v>715</v>
      </c>
      <c r="C34" s="585"/>
      <c r="D34" s="586"/>
    </row>
    <row r="35" spans="1:6" ht="15.75" customHeight="1">
      <c r="A35" s="580"/>
      <c r="B35" s="584" t="s">
        <v>717</v>
      </c>
      <c r="C35" s="585"/>
      <c r="D35" s="586"/>
    </row>
    <row r="36" spans="1:6" ht="15.75" customHeight="1">
      <c r="A36" s="580"/>
      <c r="B36" s="584" t="s">
        <v>850</v>
      </c>
      <c r="C36" s="585"/>
      <c r="D36" s="586"/>
    </row>
    <row r="37" spans="1:6" ht="15.75" customHeight="1" thickBot="1">
      <c r="A37" s="587"/>
      <c r="B37" s="588" t="s">
        <v>852</v>
      </c>
      <c r="C37" s="589"/>
      <c r="D37" s="590"/>
    </row>
    <row r="38" spans="1:6" ht="15.75" customHeight="1" thickBot="1">
      <c r="A38" s="883" t="s">
        <v>949</v>
      </c>
      <c r="B38" s="884"/>
      <c r="C38" s="596"/>
      <c r="D38" s="594">
        <f>+D5+D6+D7+D8+D9+D14+D18+D22+D23+D24+D25+D26+D27+D28+D29+D30+D31+D32+D33+D34+D35+D36+D37</f>
        <v>626259575</v>
      </c>
      <c r="F38" s="597"/>
    </row>
    <row r="39" spans="1:6">
      <c r="A39" s="598" t="s">
        <v>950</v>
      </c>
    </row>
    <row r="40" spans="1:6">
      <c r="A40" s="599"/>
      <c r="B40" s="600"/>
      <c r="C40" s="885"/>
      <c r="D40" s="885"/>
    </row>
    <row r="41" spans="1:6">
      <c r="A41" s="599"/>
      <c r="B41" s="600"/>
      <c r="C41" s="601"/>
      <c r="D41" s="601"/>
    </row>
    <row r="42" spans="1:6">
      <c r="A42" s="600"/>
      <c r="B42" s="600"/>
      <c r="C42" s="885"/>
      <c r="D42" s="885"/>
    </row>
    <row r="43" spans="1:6">
      <c r="A43" s="602"/>
      <c r="B43" s="602"/>
    </row>
    <row r="44" spans="1:6">
      <c r="A44" s="602"/>
      <c r="B44" s="602"/>
      <c r="C44" s="602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&amp;R&amp;"Times New Roman,Félkövér dőlt"4.3. tájékoztató tábla a ……/2017. (……) önkormányzati határozathoz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L28"/>
  <sheetViews>
    <sheetView zoomScaleNormal="100" workbookViewId="0">
      <selection activeCell="N10" sqref="N10"/>
    </sheetView>
  </sheetViews>
  <sheetFormatPr defaultRowHeight="12.75"/>
  <cols>
    <col min="1" max="1" width="5.85546875" style="78" customWidth="1"/>
    <col min="2" max="2" width="42.5703125" style="9" customWidth="1"/>
    <col min="3" max="9" width="11" style="9" customWidth="1"/>
    <col min="10" max="10" width="14.28515625" style="9" customWidth="1"/>
    <col min="11" max="11" width="9.140625" style="9"/>
    <col min="12" max="12" width="0" style="9" hidden="1" customWidth="1"/>
    <col min="13" max="16384" width="9.140625" style="9"/>
  </cols>
  <sheetData>
    <row r="1" spans="1:12" ht="27.75" customHeight="1">
      <c r="A1" s="890" t="s">
        <v>951</v>
      </c>
      <c r="B1" s="890"/>
      <c r="C1" s="890"/>
      <c r="D1" s="890"/>
      <c r="E1" s="890"/>
      <c r="F1" s="890"/>
      <c r="G1" s="890"/>
      <c r="H1" s="890"/>
      <c r="I1" s="890"/>
      <c r="J1" s="890"/>
    </row>
    <row r="2" spans="1:12" ht="20.25" customHeight="1" thickBot="1">
      <c r="J2" s="603" t="s">
        <v>681</v>
      </c>
    </row>
    <row r="3" spans="1:12" s="604" customFormat="1" ht="26.25" customHeight="1">
      <c r="A3" s="891" t="s">
        <v>4</v>
      </c>
      <c r="B3" s="893" t="s">
        <v>952</v>
      </c>
      <c r="C3" s="891" t="s">
        <v>953</v>
      </c>
      <c r="D3" s="895" t="s">
        <v>1074</v>
      </c>
      <c r="E3" s="888" t="s">
        <v>1075</v>
      </c>
      <c r="F3" s="897" t="s">
        <v>1076</v>
      </c>
      <c r="G3" s="898"/>
      <c r="H3" s="898"/>
      <c r="I3" s="899"/>
      <c r="J3" s="900" t="s">
        <v>1077</v>
      </c>
    </row>
    <row r="4" spans="1:12" s="607" customFormat="1" ht="32.25" customHeight="1" thickBot="1">
      <c r="A4" s="892"/>
      <c r="B4" s="894"/>
      <c r="C4" s="894"/>
      <c r="D4" s="896"/>
      <c r="E4" s="889"/>
      <c r="F4" s="605" t="s">
        <v>1065</v>
      </c>
      <c r="G4" s="605" t="s">
        <v>1066</v>
      </c>
      <c r="H4" s="605" t="s">
        <v>1067</v>
      </c>
      <c r="I4" s="606" t="s">
        <v>1068</v>
      </c>
      <c r="J4" s="901"/>
    </row>
    <row r="5" spans="1:12" s="612" customFormat="1" ht="15" thickBot="1">
      <c r="A5" s="608">
        <v>1</v>
      </c>
      <c r="B5" s="609">
        <v>2</v>
      </c>
      <c r="C5" s="610">
        <v>3</v>
      </c>
      <c r="D5" s="609">
        <v>4</v>
      </c>
      <c r="E5" s="609">
        <v>5</v>
      </c>
      <c r="F5" s="609">
        <v>6</v>
      </c>
      <c r="G5" s="609">
        <v>7</v>
      </c>
      <c r="H5" s="609">
        <v>8</v>
      </c>
      <c r="I5" s="609">
        <v>9</v>
      </c>
      <c r="J5" s="611" t="s">
        <v>955</v>
      </c>
    </row>
    <row r="6" spans="1:12" ht="21.75" thickBot="1">
      <c r="A6" s="613" t="s">
        <v>6</v>
      </c>
      <c r="B6" s="614" t="s">
        <v>1069</v>
      </c>
      <c r="C6" s="781"/>
      <c r="D6" s="616">
        <f>+D7+D8</f>
        <v>0</v>
      </c>
      <c r="E6" s="786"/>
      <c r="F6" s="617">
        <f>+F7+F8</f>
        <v>0</v>
      </c>
      <c r="G6" s="618">
        <f>+G7+G8</f>
        <v>0</v>
      </c>
      <c r="H6" s="618">
        <f>+H7+H8</f>
        <v>0</v>
      </c>
      <c r="I6" s="619">
        <f>+I7+I8</f>
        <v>0</v>
      </c>
      <c r="J6" s="616">
        <f t="shared" ref="J6:J27" si="0">SUM(D6:I6)</f>
        <v>0</v>
      </c>
    </row>
    <row r="7" spans="1:12">
      <c r="A7" s="620" t="s">
        <v>17</v>
      </c>
      <c r="B7" s="621"/>
      <c r="C7" s="622"/>
      <c r="D7" s="623"/>
      <c r="E7" s="787"/>
      <c r="F7" s="624"/>
      <c r="G7" s="625"/>
      <c r="H7" s="625"/>
      <c r="I7" s="626"/>
      <c r="J7" s="627">
        <f t="shared" si="0"/>
        <v>0</v>
      </c>
    </row>
    <row r="8" spans="1:12" ht="13.5" thickBot="1">
      <c r="A8" s="620" t="s">
        <v>29</v>
      </c>
      <c r="B8" s="621" t="s">
        <v>956</v>
      </c>
      <c r="C8" s="622"/>
      <c r="D8" s="623"/>
      <c r="E8" s="787"/>
      <c r="F8" s="624"/>
      <c r="G8" s="625"/>
      <c r="H8" s="625"/>
      <c r="I8" s="626"/>
      <c r="J8" s="627">
        <f t="shared" si="0"/>
        <v>0</v>
      </c>
    </row>
    <row r="9" spans="1:12" ht="21.75" thickBot="1">
      <c r="A9" s="613" t="s">
        <v>139</v>
      </c>
      <c r="B9" s="614" t="s">
        <v>1070</v>
      </c>
      <c r="C9" s="782"/>
      <c r="D9" s="616">
        <f>SUM(D10:D21)</f>
        <v>105707403</v>
      </c>
      <c r="E9" s="616"/>
      <c r="F9" s="790">
        <f t="shared" ref="F9:I9" si="1">SUM(F10:F21)</f>
        <v>14174800</v>
      </c>
      <c r="G9" s="616">
        <f t="shared" si="1"/>
        <v>13784800</v>
      </c>
      <c r="H9" s="616">
        <f t="shared" si="1"/>
        <v>13494800</v>
      </c>
      <c r="I9" s="616">
        <f t="shared" si="1"/>
        <v>66879603</v>
      </c>
      <c r="J9" s="616">
        <f>SUM(F9:I9)</f>
        <v>108334003</v>
      </c>
    </row>
    <row r="10" spans="1:12" ht="17.25" customHeight="1">
      <c r="A10" s="783" t="s">
        <v>1050</v>
      </c>
      <c r="B10" s="621" t="s">
        <v>1051</v>
      </c>
      <c r="C10" s="622" t="s">
        <v>1052</v>
      </c>
      <c r="D10" s="623">
        <v>14250000</v>
      </c>
      <c r="E10" s="792">
        <v>1392000</v>
      </c>
      <c r="F10" s="785">
        <v>1392000</v>
      </c>
      <c r="G10" s="784">
        <v>1392000</v>
      </c>
      <c r="H10" s="784">
        <v>1392000</v>
      </c>
      <c r="I10" s="626">
        <v>7290000</v>
      </c>
      <c r="J10" s="627">
        <f>SUM(F10:I10)</f>
        <v>11466000</v>
      </c>
      <c r="L10" s="9">
        <v>14250</v>
      </c>
    </row>
    <row r="11" spans="1:12" ht="17.25" customHeight="1">
      <c r="A11" s="783"/>
      <c r="B11" s="621" t="s">
        <v>1053</v>
      </c>
      <c r="C11" s="622"/>
      <c r="D11" s="623"/>
      <c r="E11" s="792">
        <v>528981</v>
      </c>
      <c r="F11" s="785">
        <v>470000</v>
      </c>
      <c r="G11" s="784">
        <v>430000</v>
      </c>
      <c r="H11" s="784">
        <v>390000</v>
      </c>
      <c r="I11" s="626">
        <v>1800000</v>
      </c>
      <c r="J11" s="627">
        <f t="shared" ref="J11:J21" si="2">SUM(F11:I11)</f>
        <v>3090000</v>
      </c>
    </row>
    <row r="12" spans="1:12" ht="17.25" customHeight="1">
      <c r="A12" s="783" t="s">
        <v>1054</v>
      </c>
      <c r="B12" s="621" t="s">
        <v>1055</v>
      </c>
      <c r="C12" s="622" t="s">
        <v>1056</v>
      </c>
      <c r="D12" s="623">
        <v>39825403</v>
      </c>
      <c r="E12" s="792">
        <v>4169800</v>
      </c>
      <c r="F12" s="785">
        <v>4169800</v>
      </c>
      <c r="G12" s="785">
        <v>4169800</v>
      </c>
      <c r="H12" s="785">
        <v>4169800</v>
      </c>
      <c r="I12" s="626">
        <v>20018853</v>
      </c>
      <c r="J12" s="627">
        <f t="shared" si="2"/>
        <v>32528253</v>
      </c>
      <c r="L12" s="9">
        <v>41698</v>
      </c>
    </row>
    <row r="13" spans="1:12" ht="17.25" customHeight="1">
      <c r="A13" s="783"/>
      <c r="B13" s="621" t="s">
        <v>1053</v>
      </c>
      <c r="C13" s="622"/>
      <c r="D13" s="623"/>
      <c r="E13" s="792">
        <v>1506019</v>
      </c>
      <c r="F13" s="785">
        <v>1300000</v>
      </c>
      <c r="G13" s="784">
        <v>1100000</v>
      </c>
      <c r="H13" s="784">
        <v>1000000</v>
      </c>
      <c r="I13" s="626">
        <v>4500000</v>
      </c>
      <c r="J13" s="627">
        <f t="shared" si="2"/>
        <v>7900000</v>
      </c>
    </row>
    <row r="14" spans="1:12" ht="17.25" customHeight="1">
      <c r="A14" s="783" t="s">
        <v>1057</v>
      </c>
      <c r="B14" s="621" t="s">
        <v>1058</v>
      </c>
      <c r="C14" s="622" t="s">
        <v>1052</v>
      </c>
      <c r="D14" s="623">
        <v>9500000</v>
      </c>
      <c r="E14" s="792">
        <v>928000</v>
      </c>
      <c r="F14" s="785">
        <v>928000</v>
      </c>
      <c r="G14" s="785">
        <v>928000</v>
      </c>
      <c r="H14" s="785">
        <v>928000</v>
      </c>
      <c r="I14" s="626">
        <v>4860000</v>
      </c>
      <c r="J14" s="627">
        <f t="shared" si="2"/>
        <v>7644000</v>
      </c>
      <c r="L14" s="9">
        <v>9500</v>
      </c>
    </row>
    <row r="15" spans="1:12" ht="17.25" customHeight="1">
      <c r="A15" s="783"/>
      <c r="B15" s="621" t="s">
        <v>1053</v>
      </c>
      <c r="C15" s="622"/>
      <c r="D15" s="623"/>
      <c r="E15" s="792">
        <v>352654</v>
      </c>
      <c r="F15" s="785">
        <v>300000</v>
      </c>
      <c r="G15" s="784">
        <v>260000</v>
      </c>
      <c r="H15" s="784">
        <v>220000</v>
      </c>
      <c r="I15" s="626">
        <v>1000000</v>
      </c>
      <c r="J15" s="627">
        <f t="shared" si="2"/>
        <v>1780000</v>
      </c>
    </row>
    <row r="16" spans="1:12" ht="17.25" customHeight="1">
      <c r="A16" s="783" t="s">
        <v>1059</v>
      </c>
      <c r="B16" s="621" t="s">
        <v>1060</v>
      </c>
      <c r="C16" s="622" t="s">
        <v>1052</v>
      </c>
      <c r="D16" s="623">
        <v>16150000</v>
      </c>
      <c r="E16" s="792">
        <v>1615000</v>
      </c>
      <c r="F16" s="785">
        <v>1615000</v>
      </c>
      <c r="G16" s="785">
        <v>1615000</v>
      </c>
      <c r="H16" s="785">
        <v>1615000</v>
      </c>
      <c r="I16" s="626">
        <v>8478750</v>
      </c>
      <c r="J16" s="627">
        <f t="shared" si="2"/>
        <v>13323750</v>
      </c>
      <c r="L16" s="9">
        <v>16150</v>
      </c>
    </row>
    <row r="17" spans="1:12" ht="17.25" customHeight="1">
      <c r="A17" s="783"/>
      <c r="B17" s="621" t="s">
        <v>1053</v>
      </c>
      <c r="C17" s="622"/>
      <c r="D17" s="623"/>
      <c r="E17" s="792">
        <v>614626</v>
      </c>
      <c r="F17" s="785">
        <v>570000</v>
      </c>
      <c r="G17" s="784">
        <v>530000</v>
      </c>
      <c r="H17" s="784">
        <v>490000</v>
      </c>
      <c r="I17" s="626">
        <v>2200000</v>
      </c>
      <c r="J17" s="627">
        <f t="shared" si="2"/>
        <v>3790000</v>
      </c>
    </row>
    <row r="18" spans="1:12" ht="17.25" customHeight="1">
      <c r="A18" s="783" t="s">
        <v>1061</v>
      </c>
      <c r="B18" s="621" t="s">
        <v>1062</v>
      </c>
      <c r="C18" s="622" t="s">
        <v>1052</v>
      </c>
      <c r="D18" s="623">
        <v>4560000</v>
      </c>
      <c r="E18" s="792">
        <v>448000</v>
      </c>
      <c r="F18" s="785">
        <v>448000</v>
      </c>
      <c r="G18" s="785">
        <v>448000</v>
      </c>
      <c r="H18" s="785">
        <v>448000</v>
      </c>
      <c r="I18" s="626">
        <v>2320000</v>
      </c>
      <c r="J18" s="627">
        <f t="shared" si="2"/>
        <v>3664000</v>
      </c>
      <c r="L18" s="9">
        <v>4560</v>
      </c>
    </row>
    <row r="19" spans="1:12" ht="17.25" customHeight="1">
      <c r="A19" s="783"/>
      <c r="B19" s="621" t="s">
        <v>1053</v>
      </c>
      <c r="C19" s="622"/>
      <c r="D19" s="623"/>
      <c r="E19" s="792">
        <v>169114</v>
      </c>
      <c r="F19" s="785">
        <v>130000</v>
      </c>
      <c r="G19" s="784">
        <v>100000</v>
      </c>
      <c r="H19" s="784">
        <v>70000</v>
      </c>
      <c r="I19" s="626">
        <v>250000</v>
      </c>
      <c r="J19" s="627">
        <f t="shared" si="2"/>
        <v>550000</v>
      </c>
    </row>
    <row r="20" spans="1:12" ht="17.25" customHeight="1">
      <c r="A20" s="783" t="s">
        <v>1063</v>
      </c>
      <c r="B20" s="621" t="s">
        <v>1064</v>
      </c>
      <c r="C20" s="622" t="s">
        <v>1052</v>
      </c>
      <c r="D20" s="623">
        <v>21422000</v>
      </c>
      <c r="E20" s="792">
        <v>2092000</v>
      </c>
      <c r="F20" s="785">
        <v>2092000</v>
      </c>
      <c r="G20" s="785">
        <v>2092000</v>
      </c>
      <c r="H20" s="785">
        <v>2092000</v>
      </c>
      <c r="I20" s="626">
        <v>10962000</v>
      </c>
      <c r="J20" s="627">
        <f t="shared" si="2"/>
        <v>17238000</v>
      </c>
      <c r="L20" s="9">
        <v>21422</v>
      </c>
    </row>
    <row r="21" spans="1:12" ht="17.25" customHeight="1" thickBot="1">
      <c r="A21" s="783" t="s">
        <v>65</v>
      </c>
      <c r="B21" s="621" t="s">
        <v>1053</v>
      </c>
      <c r="C21" s="622"/>
      <c r="D21" s="623"/>
      <c r="E21" s="793">
        <v>795252</v>
      </c>
      <c r="F21" s="791">
        <v>760000</v>
      </c>
      <c r="G21" s="625">
        <v>720000</v>
      </c>
      <c r="H21" s="625">
        <v>680000</v>
      </c>
      <c r="I21" s="626">
        <v>3200000</v>
      </c>
      <c r="J21" s="627">
        <f t="shared" si="2"/>
        <v>5360000</v>
      </c>
    </row>
    <row r="22" spans="1:12" ht="17.25" customHeight="1" thickBot="1">
      <c r="A22" s="613" t="s">
        <v>150</v>
      </c>
      <c r="B22" s="614" t="s">
        <v>1071</v>
      </c>
      <c r="C22" s="782"/>
      <c r="D22" s="616">
        <f>+D23</f>
        <v>0</v>
      </c>
      <c r="E22" s="786"/>
      <c r="F22" s="617">
        <f>+F23</f>
        <v>0</v>
      </c>
      <c r="G22" s="618">
        <f>+G23</f>
        <v>0</v>
      </c>
      <c r="H22" s="618">
        <f>+H23</f>
        <v>0</v>
      </c>
      <c r="I22" s="619">
        <f>+I23</f>
        <v>0</v>
      </c>
      <c r="J22" s="616">
        <f t="shared" si="0"/>
        <v>0</v>
      </c>
    </row>
    <row r="23" spans="1:12" ht="17.25" customHeight="1" thickBot="1">
      <c r="A23" s="620" t="s">
        <v>83</v>
      </c>
      <c r="B23" s="621" t="s">
        <v>956</v>
      </c>
      <c r="C23" s="622"/>
      <c r="D23" s="623"/>
      <c r="E23" s="787"/>
      <c r="F23" s="624"/>
      <c r="G23" s="625"/>
      <c r="H23" s="625"/>
      <c r="I23" s="626"/>
      <c r="J23" s="627">
        <f t="shared" si="0"/>
        <v>0</v>
      </c>
    </row>
    <row r="24" spans="1:12" ht="17.25" customHeight="1" thickBot="1">
      <c r="A24" s="613" t="s">
        <v>89</v>
      </c>
      <c r="B24" s="614" t="s">
        <v>1072</v>
      </c>
      <c r="C24" s="782"/>
      <c r="D24" s="616">
        <f>+D25</f>
        <v>0</v>
      </c>
      <c r="E24" s="786"/>
      <c r="F24" s="617">
        <f>+F25</f>
        <v>0</v>
      </c>
      <c r="G24" s="618">
        <f>+G25</f>
        <v>0</v>
      </c>
      <c r="H24" s="618">
        <f>+H25</f>
        <v>0</v>
      </c>
      <c r="I24" s="619">
        <f>+I25</f>
        <v>0</v>
      </c>
      <c r="J24" s="616">
        <f t="shared" si="0"/>
        <v>0</v>
      </c>
    </row>
    <row r="25" spans="1:12" ht="17.25" customHeight="1" thickBot="1">
      <c r="A25" s="628" t="s">
        <v>162</v>
      </c>
      <c r="B25" s="629" t="s">
        <v>956</v>
      </c>
      <c r="C25" s="630"/>
      <c r="D25" s="631"/>
      <c r="E25" s="788"/>
      <c r="F25" s="632"/>
      <c r="G25" s="633"/>
      <c r="H25" s="633"/>
      <c r="I25" s="634"/>
      <c r="J25" s="635">
        <f t="shared" si="0"/>
        <v>0</v>
      </c>
    </row>
    <row r="26" spans="1:12" ht="17.25" customHeight="1" thickBot="1">
      <c r="A26" s="613" t="s">
        <v>182</v>
      </c>
      <c r="B26" s="636" t="s">
        <v>1073</v>
      </c>
      <c r="C26" s="782"/>
      <c r="D26" s="616">
        <f>+D27</f>
        <v>0</v>
      </c>
      <c r="E26" s="786"/>
      <c r="F26" s="617">
        <f>+F27</f>
        <v>0</v>
      </c>
      <c r="G26" s="618">
        <f>+G27</f>
        <v>0</v>
      </c>
      <c r="H26" s="618">
        <f>+H27</f>
        <v>0</v>
      </c>
      <c r="I26" s="619">
        <f>+I27</f>
        <v>0</v>
      </c>
      <c r="J26" s="616">
        <f t="shared" si="0"/>
        <v>0</v>
      </c>
    </row>
    <row r="27" spans="1:12" ht="17.25" customHeight="1" thickBot="1">
      <c r="A27" s="637" t="s">
        <v>183</v>
      </c>
      <c r="B27" s="638" t="s">
        <v>956</v>
      </c>
      <c r="C27" s="639"/>
      <c r="D27" s="640"/>
      <c r="E27" s="789"/>
      <c r="F27" s="641"/>
      <c r="G27" s="642"/>
      <c r="H27" s="642"/>
      <c r="I27" s="643"/>
      <c r="J27" s="644">
        <f t="shared" si="0"/>
        <v>0</v>
      </c>
    </row>
    <row r="28" spans="1:12" ht="17.25" customHeight="1" thickBot="1">
      <c r="A28" s="886" t="s">
        <v>957</v>
      </c>
      <c r="B28" s="887"/>
      <c r="C28" s="615"/>
      <c r="D28" s="616">
        <f t="shared" ref="D28:J28" si="3">+D6+D9+D22+D24+D26</f>
        <v>105707403</v>
      </c>
      <c r="E28" s="786"/>
      <c r="F28" s="617">
        <f t="shared" si="3"/>
        <v>14174800</v>
      </c>
      <c r="G28" s="618">
        <f t="shared" si="3"/>
        <v>13784800</v>
      </c>
      <c r="H28" s="618">
        <f t="shared" si="3"/>
        <v>13494800</v>
      </c>
      <c r="I28" s="619">
        <f t="shared" si="3"/>
        <v>66879603</v>
      </c>
      <c r="J28" s="616">
        <f t="shared" si="3"/>
        <v>108334003</v>
      </c>
    </row>
  </sheetData>
  <mergeCells count="9">
    <mergeCell ref="A28:B28"/>
    <mergeCell ref="E3:E4"/>
    <mergeCell ref="A1:J1"/>
    <mergeCell ref="A3:A4"/>
    <mergeCell ref="B3:B4"/>
    <mergeCell ref="C3:C4"/>
    <mergeCell ref="D3:D4"/>
    <mergeCell ref="F3:I3"/>
    <mergeCell ref="J3:J4"/>
  </mergeCells>
  <printOptions horizontalCentered="1"/>
  <pageMargins left="0.35" right="0.28000000000000003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19"/>
  <sheetViews>
    <sheetView zoomScaleNormal="100" workbookViewId="0">
      <selection activeCell="C14" sqref="C14"/>
    </sheetView>
  </sheetViews>
  <sheetFormatPr defaultRowHeight="12.75"/>
  <cols>
    <col min="1" max="1" width="4.7109375" style="503" customWidth="1"/>
    <col min="2" max="2" width="31.5703125" style="503" customWidth="1"/>
    <col min="3" max="8" width="11.85546875" style="503" customWidth="1"/>
    <col min="9" max="9" width="13" style="503" customWidth="1"/>
    <col min="10" max="255" width="9.140625" style="503"/>
    <col min="256" max="256" width="4.7109375" style="503" customWidth="1"/>
    <col min="257" max="257" width="31.5703125" style="503" customWidth="1"/>
    <col min="258" max="263" width="11.85546875" style="503" customWidth="1"/>
    <col min="264" max="264" width="13" style="503" customWidth="1"/>
    <col min="265" max="265" width="4.28515625" style="503" customWidth="1"/>
    <col min="266" max="511" width="9.140625" style="503"/>
    <col min="512" max="512" width="4.7109375" style="503" customWidth="1"/>
    <col min="513" max="513" width="31.5703125" style="503" customWidth="1"/>
    <col min="514" max="519" width="11.85546875" style="503" customWidth="1"/>
    <col min="520" max="520" width="13" style="503" customWidth="1"/>
    <col min="521" max="521" width="4.28515625" style="503" customWidth="1"/>
    <col min="522" max="767" width="9.140625" style="503"/>
    <col min="768" max="768" width="4.7109375" style="503" customWidth="1"/>
    <col min="769" max="769" width="31.5703125" style="503" customWidth="1"/>
    <col min="770" max="775" width="11.85546875" style="503" customWidth="1"/>
    <col min="776" max="776" width="13" style="503" customWidth="1"/>
    <col min="777" max="777" width="4.28515625" style="503" customWidth="1"/>
    <col min="778" max="1023" width="9.140625" style="503"/>
    <col min="1024" max="1024" width="4.7109375" style="503" customWidth="1"/>
    <col min="1025" max="1025" width="31.5703125" style="503" customWidth="1"/>
    <col min="1026" max="1031" width="11.85546875" style="503" customWidth="1"/>
    <col min="1032" max="1032" width="13" style="503" customWidth="1"/>
    <col min="1033" max="1033" width="4.28515625" style="503" customWidth="1"/>
    <col min="1034" max="1279" width="9.140625" style="503"/>
    <col min="1280" max="1280" width="4.7109375" style="503" customWidth="1"/>
    <col min="1281" max="1281" width="31.5703125" style="503" customWidth="1"/>
    <col min="1282" max="1287" width="11.85546875" style="503" customWidth="1"/>
    <col min="1288" max="1288" width="13" style="503" customWidth="1"/>
    <col min="1289" max="1289" width="4.28515625" style="503" customWidth="1"/>
    <col min="1290" max="1535" width="9.140625" style="503"/>
    <col min="1536" max="1536" width="4.7109375" style="503" customWidth="1"/>
    <col min="1537" max="1537" width="31.5703125" style="503" customWidth="1"/>
    <col min="1538" max="1543" width="11.85546875" style="503" customWidth="1"/>
    <col min="1544" max="1544" width="13" style="503" customWidth="1"/>
    <col min="1545" max="1545" width="4.28515625" style="503" customWidth="1"/>
    <col min="1546" max="1791" width="9.140625" style="503"/>
    <col min="1792" max="1792" width="4.7109375" style="503" customWidth="1"/>
    <col min="1793" max="1793" width="31.5703125" style="503" customWidth="1"/>
    <col min="1794" max="1799" width="11.85546875" style="503" customWidth="1"/>
    <col min="1800" max="1800" width="13" style="503" customWidth="1"/>
    <col min="1801" max="1801" width="4.28515625" style="503" customWidth="1"/>
    <col min="1802" max="2047" width="9.140625" style="503"/>
    <col min="2048" max="2048" width="4.7109375" style="503" customWidth="1"/>
    <col min="2049" max="2049" width="31.5703125" style="503" customWidth="1"/>
    <col min="2050" max="2055" width="11.85546875" style="503" customWidth="1"/>
    <col min="2056" max="2056" width="13" style="503" customWidth="1"/>
    <col min="2057" max="2057" width="4.28515625" style="503" customWidth="1"/>
    <col min="2058" max="2303" width="9.140625" style="503"/>
    <col min="2304" max="2304" width="4.7109375" style="503" customWidth="1"/>
    <col min="2305" max="2305" width="31.5703125" style="503" customWidth="1"/>
    <col min="2306" max="2311" width="11.85546875" style="503" customWidth="1"/>
    <col min="2312" max="2312" width="13" style="503" customWidth="1"/>
    <col min="2313" max="2313" width="4.28515625" style="503" customWidth="1"/>
    <col min="2314" max="2559" width="9.140625" style="503"/>
    <col min="2560" max="2560" width="4.7109375" style="503" customWidth="1"/>
    <col min="2561" max="2561" width="31.5703125" style="503" customWidth="1"/>
    <col min="2562" max="2567" width="11.85546875" style="503" customWidth="1"/>
    <col min="2568" max="2568" width="13" style="503" customWidth="1"/>
    <col min="2569" max="2569" width="4.28515625" style="503" customWidth="1"/>
    <col min="2570" max="2815" width="9.140625" style="503"/>
    <col min="2816" max="2816" width="4.7109375" style="503" customWidth="1"/>
    <col min="2817" max="2817" width="31.5703125" style="503" customWidth="1"/>
    <col min="2818" max="2823" width="11.85546875" style="503" customWidth="1"/>
    <col min="2824" max="2824" width="13" style="503" customWidth="1"/>
    <col min="2825" max="2825" width="4.28515625" style="503" customWidth="1"/>
    <col min="2826" max="3071" width="9.140625" style="503"/>
    <col min="3072" max="3072" width="4.7109375" style="503" customWidth="1"/>
    <col min="3073" max="3073" width="31.5703125" style="503" customWidth="1"/>
    <col min="3074" max="3079" width="11.85546875" style="503" customWidth="1"/>
    <col min="3080" max="3080" width="13" style="503" customWidth="1"/>
    <col min="3081" max="3081" width="4.28515625" style="503" customWidth="1"/>
    <col min="3082" max="3327" width="9.140625" style="503"/>
    <col min="3328" max="3328" width="4.7109375" style="503" customWidth="1"/>
    <col min="3329" max="3329" width="31.5703125" style="503" customWidth="1"/>
    <col min="3330" max="3335" width="11.85546875" style="503" customWidth="1"/>
    <col min="3336" max="3336" width="13" style="503" customWidth="1"/>
    <col min="3337" max="3337" width="4.28515625" style="503" customWidth="1"/>
    <col min="3338" max="3583" width="9.140625" style="503"/>
    <col min="3584" max="3584" width="4.7109375" style="503" customWidth="1"/>
    <col min="3585" max="3585" width="31.5703125" style="503" customWidth="1"/>
    <col min="3586" max="3591" width="11.85546875" style="503" customWidth="1"/>
    <col min="3592" max="3592" width="13" style="503" customWidth="1"/>
    <col min="3593" max="3593" width="4.28515625" style="503" customWidth="1"/>
    <col min="3594" max="3839" width="9.140625" style="503"/>
    <col min="3840" max="3840" width="4.7109375" style="503" customWidth="1"/>
    <col min="3841" max="3841" width="31.5703125" style="503" customWidth="1"/>
    <col min="3842" max="3847" width="11.85546875" style="503" customWidth="1"/>
    <col min="3848" max="3848" width="13" style="503" customWidth="1"/>
    <col min="3849" max="3849" width="4.28515625" style="503" customWidth="1"/>
    <col min="3850" max="4095" width="9.140625" style="503"/>
    <col min="4096" max="4096" width="4.7109375" style="503" customWidth="1"/>
    <col min="4097" max="4097" width="31.5703125" style="503" customWidth="1"/>
    <col min="4098" max="4103" width="11.85546875" style="503" customWidth="1"/>
    <col min="4104" max="4104" width="13" style="503" customWidth="1"/>
    <col min="4105" max="4105" width="4.28515625" style="503" customWidth="1"/>
    <col min="4106" max="4351" width="9.140625" style="503"/>
    <col min="4352" max="4352" width="4.7109375" style="503" customWidth="1"/>
    <col min="4353" max="4353" width="31.5703125" style="503" customWidth="1"/>
    <col min="4354" max="4359" width="11.85546875" style="503" customWidth="1"/>
    <col min="4360" max="4360" width="13" style="503" customWidth="1"/>
    <col min="4361" max="4361" width="4.28515625" style="503" customWidth="1"/>
    <col min="4362" max="4607" width="9.140625" style="503"/>
    <col min="4608" max="4608" width="4.7109375" style="503" customWidth="1"/>
    <col min="4609" max="4609" width="31.5703125" style="503" customWidth="1"/>
    <col min="4610" max="4615" width="11.85546875" style="503" customWidth="1"/>
    <col min="4616" max="4616" width="13" style="503" customWidth="1"/>
    <col min="4617" max="4617" width="4.28515625" style="503" customWidth="1"/>
    <col min="4618" max="4863" width="9.140625" style="503"/>
    <col min="4864" max="4864" width="4.7109375" style="503" customWidth="1"/>
    <col min="4865" max="4865" width="31.5703125" style="503" customWidth="1"/>
    <col min="4866" max="4871" width="11.85546875" style="503" customWidth="1"/>
    <col min="4872" max="4872" width="13" style="503" customWidth="1"/>
    <col min="4873" max="4873" width="4.28515625" style="503" customWidth="1"/>
    <col min="4874" max="5119" width="9.140625" style="503"/>
    <col min="5120" max="5120" width="4.7109375" style="503" customWidth="1"/>
    <col min="5121" max="5121" width="31.5703125" style="503" customWidth="1"/>
    <col min="5122" max="5127" width="11.85546875" style="503" customWidth="1"/>
    <col min="5128" max="5128" width="13" style="503" customWidth="1"/>
    <col min="5129" max="5129" width="4.28515625" style="503" customWidth="1"/>
    <col min="5130" max="5375" width="9.140625" style="503"/>
    <col min="5376" max="5376" width="4.7109375" style="503" customWidth="1"/>
    <col min="5377" max="5377" width="31.5703125" style="503" customWidth="1"/>
    <col min="5378" max="5383" width="11.85546875" style="503" customWidth="1"/>
    <col min="5384" max="5384" width="13" style="503" customWidth="1"/>
    <col min="5385" max="5385" width="4.28515625" style="503" customWidth="1"/>
    <col min="5386" max="5631" width="9.140625" style="503"/>
    <col min="5632" max="5632" width="4.7109375" style="503" customWidth="1"/>
    <col min="5633" max="5633" width="31.5703125" style="503" customWidth="1"/>
    <col min="5634" max="5639" width="11.85546875" style="503" customWidth="1"/>
    <col min="5640" max="5640" width="13" style="503" customWidth="1"/>
    <col min="5641" max="5641" width="4.28515625" style="503" customWidth="1"/>
    <col min="5642" max="5887" width="9.140625" style="503"/>
    <col min="5888" max="5888" width="4.7109375" style="503" customWidth="1"/>
    <col min="5889" max="5889" width="31.5703125" style="503" customWidth="1"/>
    <col min="5890" max="5895" width="11.85546875" style="503" customWidth="1"/>
    <col min="5896" max="5896" width="13" style="503" customWidth="1"/>
    <col min="5897" max="5897" width="4.28515625" style="503" customWidth="1"/>
    <col min="5898" max="6143" width="9.140625" style="503"/>
    <col min="6144" max="6144" width="4.7109375" style="503" customWidth="1"/>
    <col min="6145" max="6145" width="31.5703125" style="503" customWidth="1"/>
    <col min="6146" max="6151" width="11.85546875" style="503" customWidth="1"/>
    <col min="6152" max="6152" width="13" style="503" customWidth="1"/>
    <col min="6153" max="6153" width="4.28515625" style="503" customWidth="1"/>
    <col min="6154" max="6399" width="9.140625" style="503"/>
    <col min="6400" max="6400" width="4.7109375" style="503" customWidth="1"/>
    <col min="6401" max="6401" width="31.5703125" style="503" customWidth="1"/>
    <col min="6402" max="6407" width="11.85546875" style="503" customWidth="1"/>
    <col min="6408" max="6408" width="13" style="503" customWidth="1"/>
    <col min="6409" max="6409" width="4.28515625" style="503" customWidth="1"/>
    <col min="6410" max="6655" width="9.140625" style="503"/>
    <col min="6656" max="6656" width="4.7109375" style="503" customWidth="1"/>
    <col min="6657" max="6657" width="31.5703125" style="503" customWidth="1"/>
    <col min="6658" max="6663" width="11.85546875" style="503" customWidth="1"/>
    <col min="6664" max="6664" width="13" style="503" customWidth="1"/>
    <col min="6665" max="6665" width="4.28515625" style="503" customWidth="1"/>
    <col min="6666" max="6911" width="9.140625" style="503"/>
    <col min="6912" max="6912" width="4.7109375" style="503" customWidth="1"/>
    <col min="6913" max="6913" width="31.5703125" style="503" customWidth="1"/>
    <col min="6914" max="6919" width="11.85546875" style="503" customWidth="1"/>
    <col min="6920" max="6920" width="13" style="503" customWidth="1"/>
    <col min="6921" max="6921" width="4.28515625" style="503" customWidth="1"/>
    <col min="6922" max="7167" width="9.140625" style="503"/>
    <col min="7168" max="7168" width="4.7109375" style="503" customWidth="1"/>
    <col min="7169" max="7169" width="31.5703125" style="503" customWidth="1"/>
    <col min="7170" max="7175" width="11.85546875" style="503" customWidth="1"/>
    <col min="7176" max="7176" width="13" style="503" customWidth="1"/>
    <col min="7177" max="7177" width="4.28515625" style="503" customWidth="1"/>
    <col min="7178" max="7423" width="9.140625" style="503"/>
    <col min="7424" max="7424" width="4.7109375" style="503" customWidth="1"/>
    <col min="7425" max="7425" width="31.5703125" style="503" customWidth="1"/>
    <col min="7426" max="7431" width="11.85546875" style="503" customWidth="1"/>
    <col min="7432" max="7432" width="13" style="503" customWidth="1"/>
    <col min="7433" max="7433" width="4.28515625" style="503" customWidth="1"/>
    <col min="7434" max="7679" width="9.140625" style="503"/>
    <col min="7680" max="7680" width="4.7109375" style="503" customWidth="1"/>
    <col min="7681" max="7681" width="31.5703125" style="503" customWidth="1"/>
    <col min="7682" max="7687" width="11.85546875" style="503" customWidth="1"/>
    <col min="7688" max="7688" width="13" style="503" customWidth="1"/>
    <col min="7689" max="7689" width="4.28515625" style="503" customWidth="1"/>
    <col min="7690" max="7935" width="9.140625" style="503"/>
    <col min="7936" max="7936" width="4.7109375" style="503" customWidth="1"/>
    <col min="7937" max="7937" width="31.5703125" style="503" customWidth="1"/>
    <col min="7938" max="7943" width="11.85546875" style="503" customWidth="1"/>
    <col min="7944" max="7944" width="13" style="503" customWidth="1"/>
    <col min="7945" max="7945" width="4.28515625" style="503" customWidth="1"/>
    <col min="7946" max="8191" width="9.140625" style="503"/>
    <col min="8192" max="8192" width="4.7109375" style="503" customWidth="1"/>
    <col min="8193" max="8193" width="31.5703125" style="503" customWidth="1"/>
    <col min="8194" max="8199" width="11.85546875" style="503" customWidth="1"/>
    <col min="8200" max="8200" width="13" style="503" customWidth="1"/>
    <col min="8201" max="8201" width="4.28515625" style="503" customWidth="1"/>
    <col min="8202" max="8447" width="9.140625" style="503"/>
    <col min="8448" max="8448" width="4.7109375" style="503" customWidth="1"/>
    <col min="8449" max="8449" width="31.5703125" style="503" customWidth="1"/>
    <col min="8450" max="8455" width="11.85546875" style="503" customWidth="1"/>
    <col min="8456" max="8456" width="13" style="503" customWidth="1"/>
    <col min="8457" max="8457" width="4.28515625" style="503" customWidth="1"/>
    <col min="8458" max="8703" width="9.140625" style="503"/>
    <col min="8704" max="8704" width="4.7109375" style="503" customWidth="1"/>
    <col min="8705" max="8705" width="31.5703125" style="503" customWidth="1"/>
    <col min="8706" max="8711" width="11.85546875" style="503" customWidth="1"/>
    <col min="8712" max="8712" width="13" style="503" customWidth="1"/>
    <col min="8713" max="8713" width="4.28515625" style="503" customWidth="1"/>
    <col min="8714" max="8959" width="9.140625" style="503"/>
    <col min="8960" max="8960" width="4.7109375" style="503" customWidth="1"/>
    <col min="8961" max="8961" width="31.5703125" style="503" customWidth="1"/>
    <col min="8962" max="8967" width="11.85546875" style="503" customWidth="1"/>
    <col min="8968" max="8968" width="13" style="503" customWidth="1"/>
    <col min="8969" max="8969" width="4.28515625" style="503" customWidth="1"/>
    <col min="8970" max="9215" width="9.140625" style="503"/>
    <col min="9216" max="9216" width="4.7109375" style="503" customWidth="1"/>
    <col min="9217" max="9217" width="31.5703125" style="503" customWidth="1"/>
    <col min="9218" max="9223" width="11.85546875" style="503" customWidth="1"/>
    <col min="9224" max="9224" width="13" style="503" customWidth="1"/>
    <col min="9225" max="9225" width="4.28515625" style="503" customWidth="1"/>
    <col min="9226" max="9471" width="9.140625" style="503"/>
    <col min="9472" max="9472" width="4.7109375" style="503" customWidth="1"/>
    <col min="9473" max="9473" width="31.5703125" style="503" customWidth="1"/>
    <col min="9474" max="9479" width="11.85546875" style="503" customWidth="1"/>
    <col min="9480" max="9480" width="13" style="503" customWidth="1"/>
    <col min="9481" max="9481" width="4.28515625" style="503" customWidth="1"/>
    <col min="9482" max="9727" width="9.140625" style="503"/>
    <col min="9728" max="9728" width="4.7109375" style="503" customWidth="1"/>
    <col min="9729" max="9729" width="31.5703125" style="503" customWidth="1"/>
    <col min="9730" max="9735" width="11.85546875" style="503" customWidth="1"/>
    <col min="9736" max="9736" width="13" style="503" customWidth="1"/>
    <col min="9737" max="9737" width="4.28515625" style="503" customWidth="1"/>
    <col min="9738" max="9983" width="9.140625" style="503"/>
    <col min="9984" max="9984" width="4.7109375" style="503" customWidth="1"/>
    <col min="9985" max="9985" width="31.5703125" style="503" customWidth="1"/>
    <col min="9986" max="9991" width="11.85546875" style="503" customWidth="1"/>
    <col min="9992" max="9992" width="13" style="503" customWidth="1"/>
    <col min="9993" max="9993" width="4.28515625" style="503" customWidth="1"/>
    <col min="9994" max="10239" width="9.140625" style="503"/>
    <col min="10240" max="10240" width="4.7109375" style="503" customWidth="1"/>
    <col min="10241" max="10241" width="31.5703125" style="503" customWidth="1"/>
    <col min="10242" max="10247" width="11.85546875" style="503" customWidth="1"/>
    <col min="10248" max="10248" width="13" style="503" customWidth="1"/>
    <col min="10249" max="10249" width="4.28515625" style="503" customWidth="1"/>
    <col min="10250" max="10495" width="9.140625" style="503"/>
    <col min="10496" max="10496" width="4.7109375" style="503" customWidth="1"/>
    <col min="10497" max="10497" width="31.5703125" style="503" customWidth="1"/>
    <col min="10498" max="10503" width="11.85546875" style="503" customWidth="1"/>
    <col min="10504" max="10504" width="13" style="503" customWidth="1"/>
    <col min="10505" max="10505" width="4.28515625" style="503" customWidth="1"/>
    <col min="10506" max="10751" width="9.140625" style="503"/>
    <col min="10752" max="10752" width="4.7109375" style="503" customWidth="1"/>
    <col min="10753" max="10753" width="31.5703125" style="503" customWidth="1"/>
    <col min="10754" max="10759" width="11.85546875" style="503" customWidth="1"/>
    <col min="10760" max="10760" width="13" style="503" customWidth="1"/>
    <col min="10761" max="10761" width="4.28515625" style="503" customWidth="1"/>
    <col min="10762" max="11007" width="9.140625" style="503"/>
    <col min="11008" max="11008" width="4.7109375" style="503" customWidth="1"/>
    <col min="11009" max="11009" width="31.5703125" style="503" customWidth="1"/>
    <col min="11010" max="11015" width="11.85546875" style="503" customWidth="1"/>
    <col min="11016" max="11016" width="13" style="503" customWidth="1"/>
    <col min="11017" max="11017" width="4.28515625" style="503" customWidth="1"/>
    <col min="11018" max="11263" width="9.140625" style="503"/>
    <col min="11264" max="11264" width="4.7109375" style="503" customWidth="1"/>
    <col min="11265" max="11265" width="31.5703125" style="503" customWidth="1"/>
    <col min="11266" max="11271" width="11.85546875" style="503" customWidth="1"/>
    <col min="11272" max="11272" width="13" style="503" customWidth="1"/>
    <col min="11273" max="11273" width="4.28515625" style="503" customWidth="1"/>
    <col min="11274" max="11519" width="9.140625" style="503"/>
    <col min="11520" max="11520" width="4.7109375" style="503" customWidth="1"/>
    <col min="11521" max="11521" width="31.5703125" style="503" customWidth="1"/>
    <col min="11522" max="11527" width="11.85546875" style="503" customWidth="1"/>
    <col min="11528" max="11528" width="13" style="503" customWidth="1"/>
    <col min="11529" max="11529" width="4.28515625" style="503" customWidth="1"/>
    <col min="11530" max="11775" width="9.140625" style="503"/>
    <col min="11776" max="11776" width="4.7109375" style="503" customWidth="1"/>
    <col min="11777" max="11777" width="31.5703125" style="503" customWidth="1"/>
    <col min="11778" max="11783" width="11.85546875" style="503" customWidth="1"/>
    <col min="11784" max="11784" width="13" style="503" customWidth="1"/>
    <col min="11785" max="11785" width="4.28515625" style="503" customWidth="1"/>
    <col min="11786" max="12031" width="9.140625" style="503"/>
    <col min="12032" max="12032" width="4.7109375" style="503" customWidth="1"/>
    <col min="12033" max="12033" width="31.5703125" style="503" customWidth="1"/>
    <col min="12034" max="12039" width="11.85546875" style="503" customWidth="1"/>
    <col min="12040" max="12040" width="13" style="503" customWidth="1"/>
    <col min="12041" max="12041" width="4.28515625" style="503" customWidth="1"/>
    <col min="12042" max="12287" width="9.140625" style="503"/>
    <col min="12288" max="12288" width="4.7109375" style="503" customWidth="1"/>
    <col min="12289" max="12289" width="31.5703125" style="503" customWidth="1"/>
    <col min="12290" max="12295" width="11.85546875" style="503" customWidth="1"/>
    <col min="12296" max="12296" width="13" style="503" customWidth="1"/>
    <col min="12297" max="12297" width="4.28515625" style="503" customWidth="1"/>
    <col min="12298" max="12543" width="9.140625" style="503"/>
    <col min="12544" max="12544" width="4.7109375" style="503" customWidth="1"/>
    <col min="12545" max="12545" width="31.5703125" style="503" customWidth="1"/>
    <col min="12546" max="12551" width="11.85546875" style="503" customWidth="1"/>
    <col min="12552" max="12552" width="13" style="503" customWidth="1"/>
    <col min="12553" max="12553" width="4.28515625" style="503" customWidth="1"/>
    <col min="12554" max="12799" width="9.140625" style="503"/>
    <col min="12800" max="12800" width="4.7109375" style="503" customWidth="1"/>
    <col min="12801" max="12801" width="31.5703125" style="503" customWidth="1"/>
    <col min="12802" max="12807" width="11.85546875" style="503" customWidth="1"/>
    <col min="12808" max="12808" width="13" style="503" customWidth="1"/>
    <col min="12809" max="12809" width="4.28515625" style="503" customWidth="1"/>
    <col min="12810" max="13055" width="9.140625" style="503"/>
    <col min="13056" max="13056" width="4.7109375" style="503" customWidth="1"/>
    <col min="13057" max="13057" width="31.5703125" style="503" customWidth="1"/>
    <col min="13058" max="13063" width="11.85546875" style="503" customWidth="1"/>
    <col min="13064" max="13064" width="13" style="503" customWidth="1"/>
    <col min="13065" max="13065" width="4.28515625" style="503" customWidth="1"/>
    <col min="13066" max="13311" width="9.140625" style="503"/>
    <col min="13312" max="13312" width="4.7109375" style="503" customWidth="1"/>
    <col min="13313" max="13313" width="31.5703125" style="503" customWidth="1"/>
    <col min="13314" max="13319" width="11.85546875" style="503" customWidth="1"/>
    <col min="13320" max="13320" width="13" style="503" customWidth="1"/>
    <col min="13321" max="13321" width="4.28515625" style="503" customWidth="1"/>
    <col min="13322" max="13567" width="9.140625" style="503"/>
    <col min="13568" max="13568" width="4.7109375" style="503" customWidth="1"/>
    <col min="13569" max="13569" width="31.5703125" style="503" customWidth="1"/>
    <col min="13570" max="13575" width="11.85546875" style="503" customWidth="1"/>
    <col min="13576" max="13576" width="13" style="503" customWidth="1"/>
    <col min="13577" max="13577" width="4.28515625" style="503" customWidth="1"/>
    <col min="13578" max="13823" width="9.140625" style="503"/>
    <col min="13824" max="13824" width="4.7109375" style="503" customWidth="1"/>
    <col min="13825" max="13825" width="31.5703125" style="503" customWidth="1"/>
    <col min="13826" max="13831" width="11.85546875" style="503" customWidth="1"/>
    <col min="13832" max="13832" width="13" style="503" customWidth="1"/>
    <col min="13833" max="13833" width="4.28515625" style="503" customWidth="1"/>
    <col min="13834" max="14079" width="9.140625" style="503"/>
    <col min="14080" max="14080" width="4.7109375" style="503" customWidth="1"/>
    <col min="14081" max="14081" width="31.5703125" style="503" customWidth="1"/>
    <col min="14082" max="14087" width="11.85546875" style="503" customWidth="1"/>
    <col min="14088" max="14088" width="13" style="503" customWidth="1"/>
    <col min="14089" max="14089" width="4.28515625" style="503" customWidth="1"/>
    <col min="14090" max="14335" width="9.140625" style="503"/>
    <col min="14336" max="14336" width="4.7109375" style="503" customWidth="1"/>
    <col min="14337" max="14337" width="31.5703125" style="503" customWidth="1"/>
    <col min="14338" max="14343" width="11.85546875" style="503" customWidth="1"/>
    <col min="14344" max="14344" width="13" style="503" customWidth="1"/>
    <col min="14345" max="14345" width="4.28515625" style="503" customWidth="1"/>
    <col min="14346" max="14591" width="9.140625" style="503"/>
    <col min="14592" max="14592" width="4.7109375" style="503" customWidth="1"/>
    <col min="14593" max="14593" width="31.5703125" style="503" customWidth="1"/>
    <col min="14594" max="14599" width="11.85546875" style="503" customWidth="1"/>
    <col min="14600" max="14600" width="13" style="503" customWidth="1"/>
    <col min="14601" max="14601" width="4.28515625" style="503" customWidth="1"/>
    <col min="14602" max="14847" width="9.140625" style="503"/>
    <col min="14848" max="14848" width="4.7109375" style="503" customWidth="1"/>
    <col min="14849" max="14849" width="31.5703125" style="503" customWidth="1"/>
    <col min="14850" max="14855" width="11.85546875" style="503" customWidth="1"/>
    <col min="14856" max="14856" width="13" style="503" customWidth="1"/>
    <col min="14857" max="14857" width="4.28515625" style="503" customWidth="1"/>
    <col min="14858" max="15103" width="9.140625" style="503"/>
    <col min="15104" max="15104" width="4.7109375" style="503" customWidth="1"/>
    <col min="15105" max="15105" width="31.5703125" style="503" customWidth="1"/>
    <col min="15106" max="15111" width="11.85546875" style="503" customWidth="1"/>
    <col min="15112" max="15112" width="13" style="503" customWidth="1"/>
    <col min="15113" max="15113" width="4.28515625" style="503" customWidth="1"/>
    <col min="15114" max="15359" width="9.140625" style="503"/>
    <col min="15360" max="15360" width="4.7109375" style="503" customWidth="1"/>
    <col min="15361" max="15361" width="31.5703125" style="503" customWidth="1"/>
    <col min="15362" max="15367" width="11.85546875" style="503" customWidth="1"/>
    <col min="15368" max="15368" width="13" style="503" customWidth="1"/>
    <col min="15369" max="15369" width="4.28515625" style="503" customWidth="1"/>
    <col min="15370" max="15615" width="9.140625" style="503"/>
    <col min="15616" max="15616" width="4.7109375" style="503" customWidth="1"/>
    <col min="15617" max="15617" width="31.5703125" style="503" customWidth="1"/>
    <col min="15618" max="15623" width="11.85546875" style="503" customWidth="1"/>
    <col min="15624" max="15624" width="13" style="503" customWidth="1"/>
    <col min="15625" max="15625" width="4.28515625" style="503" customWidth="1"/>
    <col min="15626" max="15871" width="9.140625" style="503"/>
    <col min="15872" max="15872" width="4.7109375" style="503" customWidth="1"/>
    <col min="15873" max="15873" width="31.5703125" style="503" customWidth="1"/>
    <col min="15874" max="15879" width="11.85546875" style="503" customWidth="1"/>
    <col min="15880" max="15880" width="13" style="503" customWidth="1"/>
    <col min="15881" max="15881" width="4.28515625" style="503" customWidth="1"/>
    <col min="15882" max="16127" width="9.140625" style="503"/>
    <col min="16128" max="16128" width="4.7109375" style="503" customWidth="1"/>
    <col min="16129" max="16129" width="31.5703125" style="503" customWidth="1"/>
    <col min="16130" max="16135" width="11.85546875" style="503" customWidth="1"/>
    <col min="16136" max="16136" width="13" style="503" customWidth="1"/>
    <col min="16137" max="16137" width="4.28515625" style="503" customWidth="1"/>
    <col min="16138" max="16384" width="9.140625" style="503"/>
  </cols>
  <sheetData>
    <row r="1" spans="1:9" ht="34.5" customHeight="1">
      <c r="A1" s="912" t="str">
        <f>+CONCATENATE("Adósság állomány alakulása lejárat, eszközök, bel- és külföldi hitelezők szerinti bontásban ",CHAR(10),LEFT('[2]1. sz. mell.'!C3,4),". december 31-én")</f>
        <v>Adósság állomány alakulása lejárat, eszközök, bel- és külföldi hitelezők szerinti bontásban 
2016. december 31-én</v>
      </c>
      <c r="B1" s="913"/>
      <c r="C1" s="913"/>
      <c r="D1" s="913"/>
      <c r="E1" s="913"/>
      <c r="F1" s="913"/>
      <c r="G1" s="913"/>
      <c r="H1" s="913"/>
      <c r="I1" s="913"/>
    </row>
    <row r="2" spans="1:9" ht="14.25" thickBot="1">
      <c r="H2" s="914" t="str">
        <f>'[2]2. sz tájékoztató t'!J2</f>
        <v>Forintban!</v>
      </c>
      <c r="I2" s="914"/>
    </row>
    <row r="3" spans="1:9" ht="13.5" thickBot="1">
      <c r="A3" s="915" t="s">
        <v>792</v>
      </c>
      <c r="B3" s="917" t="s">
        <v>958</v>
      </c>
      <c r="C3" s="919" t="s">
        <v>959</v>
      </c>
      <c r="D3" s="921" t="s">
        <v>960</v>
      </c>
      <c r="E3" s="922"/>
      <c r="F3" s="922"/>
      <c r="G3" s="922"/>
      <c r="H3" s="922"/>
      <c r="I3" s="923" t="s">
        <v>961</v>
      </c>
    </row>
    <row r="4" spans="1:9" s="647" customFormat="1" ht="42" customHeight="1" thickBot="1">
      <c r="A4" s="916"/>
      <c r="B4" s="918"/>
      <c r="C4" s="920"/>
      <c r="D4" s="645" t="s">
        <v>962</v>
      </c>
      <c r="E4" s="645" t="s">
        <v>963</v>
      </c>
      <c r="F4" s="645" t="s">
        <v>964</v>
      </c>
      <c r="G4" s="646" t="s">
        <v>965</v>
      </c>
      <c r="H4" s="646" t="s">
        <v>966</v>
      </c>
      <c r="I4" s="924"/>
    </row>
    <row r="5" spans="1:9" s="647" customFormat="1" ht="12" customHeight="1" thickBot="1">
      <c r="A5" s="648">
        <v>1</v>
      </c>
      <c r="B5" s="649">
        <v>2</v>
      </c>
      <c r="C5" s="649">
        <v>3</v>
      </c>
      <c r="D5" s="649">
        <v>4</v>
      </c>
      <c r="E5" s="649">
        <v>5</v>
      </c>
      <c r="F5" s="649">
        <v>6</v>
      </c>
      <c r="G5" s="649">
        <v>7</v>
      </c>
      <c r="H5" s="649" t="s">
        <v>967</v>
      </c>
      <c r="I5" s="650" t="s">
        <v>968</v>
      </c>
    </row>
    <row r="6" spans="1:9" s="647" customFormat="1" ht="18" customHeight="1">
      <c r="A6" s="902" t="s">
        <v>969</v>
      </c>
      <c r="B6" s="903"/>
      <c r="C6" s="903"/>
      <c r="D6" s="903"/>
      <c r="E6" s="903"/>
      <c r="F6" s="903"/>
      <c r="G6" s="903"/>
      <c r="H6" s="903"/>
      <c r="I6" s="904"/>
    </row>
    <row r="7" spans="1:9" ht="15.95" customHeight="1">
      <c r="A7" s="651" t="s">
        <v>6</v>
      </c>
      <c r="B7" s="652" t="s">
        <v>970</v>
      </c>
      <c r="C7" s="653"/>
      <c r="D7" s="653"/>
      <c r="E7" s="653"/>
      <c r="F7" s="653"/>
      <c r="G7" s="654"/>
      <c r="H7" s="655">
        <f t="shared" ref="H7:H13" si="0">SUM(D7:G7)</f>
        <v>0</v>
      </c>
      <c r="I7" s="656">
        <f t="shared" ref="I7:I13" si="1">C7+H7</f>
        <v>0</v>
      </c>
    </row>
    <row r="8" spans="1:9" ht="22.5">
      <c r="A8" s="651" t="s">
        <v>17</v>
      </c>
      <c r="B8" s="652" t="s">
        <v>971</v>
      </c>
      <c r="C8" s="653">
        <v>27765680</v>
      </c>
      <c r="D8" s="653"/>
      <c r="E8" s="653"/>
      <c r="F8" s="653"/>
      <c r="G8" s="654"/>
      <c r="H8" s="655">
        <f t="shared" si="0"/>
        <v>0</v>
      </c>
      <c r="I8" s="656">
        <f t="shared" si="1"/>
        <v>27765680</v>
      </c>
    </row>
    <row r="9" spans="1:9" ht="22.5">
      <c r="A9" s="651" t="s">
        <v>29</v>
      </c>
      <c r="B9" s="652" t="s">
        <v>972</v>
      </c>
      <c r="C9" s="653"/>
      <c r="D9" s="653"/>
      <c r="E9" s="653"/>
      <c r="F9" s="653"/>
      <c r="G9" s="654"/>
      <c r="H9" s="655">
        <f t="shared" si="0"/>
        <v>0</v>
      </c>
      <c r="I9" s="656">
        <f t="shared" si="1"/>
        <v>0</v>
      </c>
    </row>
    <row r="10" spans="1:9" ht="15.95" customHeight="1">
      <c r="A10" s="651" t="s">
        <v>139</v>
      </c>
      <c r="B10" s="652" t="s">
        <v>973</v>
      </c>
      <c r="C10" s="653"/>
      <c r="D10" s="653"/>
      <c r="E10" s="653"/>
      <c r="F10" s="653"/>
      <c r="G10" s="654"/>
      <c r="H10" s="655">
        <f t="shared" si="0"/>
        <v>0</v>
      </c>
      <c r="I10" s="656">
        <f t="shared" si="1"/>
        <v>0</v>
      </c>
    </row>
    <row r="11" spans="1:9" ht="22.5">
      <c r="A11" s="651" t="s">
        <v>43</v>
      </c>
      <c r="B11" s="652" t="s">
        <v>974</v>
      </c>
      <c r="C11" s="653"/>
      <c r="D11" s="653"/>
      <c r="E11" s="653"/>
      <c r="F11" s="653"/>
      <c r="G11" s="654"/>
      <c r="H11" s="655">
        <f t="shared" si="0"/>
        <v>0</v>
      </c>
      <c r="I11" s="656">
        <f t="shared" si="1"/>
        <v>0</v>
      </c>
    </row>
    <row r="12" spans="1:9" ht="15.95" customHeight="1">
      <c r="A12" s="657" t="s">
        <v>65</v>
      </c>
      <c r="B12" s="658" t="s">
        <v>975</v>
      </c>
      <c r="C12" s="659">
        <v>14448013</v>
      </c>
      <c r="D12" s="659"/>
      <c r="E12" s="659"/>
      <c r="F12" s="659"/>
      <c r="G12" s="660"/>
      <c r="H12" s="655">
        <f t="shared" si="0"/>
        <v>0</v>
      </c>
      <c r="I12" s="656">
        <f t="shared" si="1"/>
        <v>14448013</v>
      </c>
    </row>
    <row r="13" spans="1:9" ht="15.95" customHeight="1" thickBot="1">
      <c r="A13" s="661" t="s">
        <v>150</v>
      </c>
      <c r="B13" s="662" t="s">
        <v>976</v>
      </c>
      <c r="C13" s="663">
        <v>96698161</v>
      </c>
      <c r="D13" s="663"/>
      <c r="E13" s="663"/>
      <c r="F13" s="663"/>
      <c r="G13" s="664"/>
      <c r="H13" s="655">
        <f t="shared" si="0"/>
        <v>0</v>
      </c>
      <c r="I13" s="656">
        <f t="shared" si="1"/>
        <v>96698161</v>
      </c>
    </row>
    <row r="14" spans="1:9" s="668" customFormat="1" ht="18" customHeight="1" thickBot="1">
      <c r="A14" s="905" t="s">
        <v>977</v>
      </c>
      <c r="B14" s="906"/>
      <c r="C14" s="665">
        <f t="shared" ref="C14:I14" si="2">SUM(C7:C13)</f>
        <v>138911854</v>
      </c>
      <c r="D14" s="665">
        <f>SUM(D7:D13)</f>
        <v>0</v>
      </c>
      <c r="E14" s="665">
        <f t="shared" si="2"/>
        <v>0</v>
      </c>
      <c r="F14" s="665">
        <f t="shared" si="2"/>
        <v>0</v>
      </c>
      <c r="G14" s="666">
        <f t="shared" si="2"/>
        <v>0</v>
      </c>
      <c r="H14" s="666">
        <f t="shared" si="2"/>
        <v>0</v>
      </c>
      <c r="I14" s="667">
        <f t="shared" si="2"/>
        <v>138911854</v>
      </c>
    </row>
    <row r="15" spans="1:9" s="669" customFormat="1" ht="18" customHeight="1">
      <c r="A15" s="907" t="s">
        <v>978</v>
      </c>
      <c r="B15" s="908"/>
      <c r="C15" s="908"/>
      <c r="D15" s="908"/>
      <c r="E15" s="908"/>
      <c r="F15" s="908"/>
      <c r="G15" s="908"/>
      <c r="H15" s="908"/>
      <c r="I15" s="909"/>
    </row>
    <row r="16" spans="1:9" s="669" customFormat="1">
      <c r="A16" s="651" t="s">
        <v>6</v>
      </c>
      <c r="B16" s="652" t="s">
        <v>979</v>
      </c>
      <c r="C16" s="653"/>
      <c r="D16" s="653"/>
      <c r="E16" s="653"/>
      <c r="F16" s="653"/>
      <c r="G16" s="654"/>
      <c r="H16" s="655">
        <f>SUM(D16:G16)</f>
        <v>0</v>
      </c>
      <c r="I16" s="656">
        <f>C16+H16</f>
        <v>0</v>
      </c>
    </row>
    <row r="17" spans="1:9" ht="13.5" thickBot="1">
      <c r="A17" s="661" t="s">
        <v>17</v>
      </c>
      <c r="B17" s="662" t="s">
        <v>976</v>
      </c>
      <c r="C17" s="663"/>
      <c r="D17" s="663"/>
      <c r="E17" s="663"/>
      <c r="F17" s="663"/>
      <c r="G17" s="664"/>
      <c r="H17" s="655">
        <f>SUM(D17:G17)</f>
        <v>0</v>
      </c>
      <c r="I17" s="670">
        <f>C17+H17</f>
        <v>0</v>
      </c>
    </row>
    <row r="18" spans="1:9" ht="15.95" customHeight="1" thickBot="1">
      <c r="A18" s="905" t="s">
        <v>980</v>
      </c>
      <c r="B18" s="906"/>
      <c r="C18" s="665">
        <f t="shared" ref="C18:I18" si="3">SUM(C16:C17)</f>
        <v>0</v>
      </c>
      <c r="D18" s="665">
        <f t="shared" si="3"/>
        <v>0</v>
      </c>
      <c r="E18" s="665">
        <f t="shared" si="3"/>
        <v>0</v>
      </c>
      <c r="F18" s="665">
        <f t="shared" si="3"/>
        <v>0</v>
      </c>
      <c r="G18" s="666">
        <f t="shared" si="3"/>
        <v>0</v>
      </c>
      <c r="H18" s="666">
        <f t="shared" si="3"/>
        <v>0</v>
      </c>
      <c r="I18" s="667">
        <f t="shared" si="3"/>
        <v>0</v>
      </c>
    </row>
    <row r="19" spans="1:9" ht="18" customHeight="1" thickBot="1">
      <c r="A19" s="910" t="s">
        <v>981</v>
      </c>
      <c r="B19" s="911"/>
      <c r="C19" s="671">
        <f t="shared" ref="C19:I19" si="4">C14+C18</f>
        <v>138911854</v>
      </c>
      <c r="D19" s="671">
        <f t="shared" si="4"/>
        <v>0</v>
      </c>
      <c r="E19" s="671">
        <f t="shared" si="4"/>
        <v>0</v>
      </c>
      <c r="F19" s="671">
        <f t="shared" si="4"/>
        <v>0</v>
      </c>
      <c r="G19" s="671">
        <f t="shared" si="4"/>
        <v>0</v>
      </c>
      <c r="H19" s="671">
        <f t="shared" si="4"/>
        <v>0</v>
      </c>
      <c r="I19" s="667">
        <f t="shared" si="4"/>
        <v>138911854</v>
      </c>
    </row>
  </sheetData>
  <mergeCells count="12"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dőlt"&amp;12 9.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zoomScaleNormal="100" workbookViewId="0">
      <selection activeCell="C11" sqref="C11"/>
    </sheetView>
  </sheetViews>
  <sheetFormatPr defaultRowHeight="12.75"/>
  <cols>
    <col min="1" max="1" width="9.140625" style="673"/>
    <col min="2" max="2" width="50" style="673" customWidth="1"/>
    <col min="3" max="4" width="21.42578125" style="673" customWidth="1"/>
    <col min="5" max="5" width="21.42578125" style="673" hidden="1" customWidth="1"/>
    <col min="6" max="256" width="9.140625" style="673"/>
    <col min="257" max="257" width="50" style="673" customWidth="1"/>
    <col min="258" max="260" width="21.42578125" style="673" customWidth="1"/>
    <col min="261" max="261" width="4.7109375" style="673" customWidth="1"/>
    <col min="262" max="512" width="9.140625" style="673"/>
    <col min="513" max="513" width="50" style="673" customWidth="1"/>
    <col min="514" max="516" width="21.42578125" style="673" customWidth="1"/>
    <col min="517" max="517" width="4.7109375" style="673" customWidth="1"/>
    <col min="518" max="768" width="9.140625" style="673"/>
    <col min="769" max="769" width="50" style="673" customWidth="1"/>
    <col min="770" max="772" width="21.42578125" style="673" customWidth="1"/>
    <col min="773" max="773" width="4.7109375" style="673" customWidth="1"/>
    <col min="774" max="1024" width="9.140625" style="673"/>
    <col min="1025" max="1025" width="50" style="673" customWidth="1"/>
    <col min="1026" max="1028" width="21.42578125" style="673" customWidth="1"/>
    <col min="1029" max="1029" width="4.7109375" style="673" customWidth="1"/>
    <col min="1030" max="1280" width="9.140625" style="673"/>
    <col min="1281" max="1281" width="50" style="673" customWidth="1"/>
    <col min="1282" max="1284" width="21.42578125" style="673" customWidth="1"/>
    <col min="1285" max="1285" width="4.7109375" style="673" customWidth="1"/>
    <col min="1286" max="1536" width="9.140625" style="673"/>
    <col min="1537" max="1537" width="50" style="673" customWidth="1"/>
    <col min="1538" max="1540" width="21.42578125" style="673" customWidth="1"/>
    <col min="1541" max="1541" width="4.7109375" style="673" customWidth="1"/>
    <col min="1542" max="1792" width="9.140625" style="673"/>
    <col min="1793" max="1793" width="50" style="673" customWidth="1"/>
    <col min="1794" max="1796" width="21.42578125" style="673" customWidth="1"/>
    <col min="1797" max="1797" width="4.7109375" style="673" customWidth="1"/>
    <col min="1798" max="2048" width="9.140625" style="673"/>
    <col min="2049" max="2049" width="50" style="673" customWidth="1"/>
    <col min="2050" max="2052" width="21.42578125" style="673" customWidth="1"/>
    <col min="2053" max="2053" width="4.7109375" style="673" customWidth="1"/>
    <col min="2054" max="2304" width="9.140625" style="673"/>
    <col min="2305" max="2305" width="50" style="673" customWidth="1"/>
    <col min="2306" max="2308" width="21.42578125" style="673" customWidth="1"/>
    <col min="2309" max="2309" width="4.7109375" style="673" customWidth="1"/>
    <col min="2310" max="2560" width="9.140625" style="673"/>
    <col min="2561" max="2561" width="50" style="673" customWidth="1"/>
    <col min="2562" max="2564" width="21.42578125" style="673" customWidth="1"/>
    <col min="2565" max="2565" width="4.7109375" style="673" customWidth="1"/>
    <col min="2566" max="2816" width="9.140625" style="673"/>
    <col min="2817" max="2817" width="50" style="673" customWidth="1"/>
    <col min="2818" max="2820" width="21.42578125" style="673" customWidth="1"/>
    <col min="2821" max="2821" width="4.7109375" style="673" customWidth="1"/>
    <col min="2822" max="3072" width="9.140625" style="673"/>
    <col min="3073" max="3073" width="50" style="673" customWidth="1"/>
    <col min="3074" max="3076" width="21.42578125" style="673" customWidth="1"/>
    <col min="3077" max="3077" width="4.7109375" style="673" customWidth="1"/>
    <col min="3078" max="3328" width="9.140625" style="673"/>
    <col min="3329" max="3329" width="50" style="673" customWidth="1"/>
    <col min="3330" max="3332" width="21.42578125" style="673" customWidth="1"/>
    <col min="3333" max="3333" width="4.7109375" style="673" customWidth="1"/>
    <col min="3334" max="3584" width="9.140625" style="673"/>
    <col min="3585" max="3585" width="50" style="673" customWidth="1"/>
    <col min="3586" max="3588" width="21.42578125" style="673" customWidth="1"/>
    <col min="3589" max="3589" width="4.7109375" style="673" customWidth="1"/>
    <col min="3590" max="3840" width="9.140625" style="673"/>
    <col min="3841" max="3841" width="50" style="673" customWidth="1"/>
    <col min="3842" max="3844" width="21.42578125" style="673" customWidth="1"/>
    <col min="3845" max="3845" width="4.7109375" style="673" customWidth="1"/>
    <col min="3846" max="4096" width="9.140625" style="673"/>
    <col min="4097" max="4097" width="50" style="673" customWidth="1"/>
    <col min="4098" max="4100" width="21.42578125" style="673" customWidth="1"/>
    <col min="4101" max="4101" width="4.7109375" style="673" customWidth="1"/>
    <col min="4102" max="4352" width="9.140625" style="673"/>
    <col min="4353" max="4353" width="50" style="673" customWidth="1"/>
    <col min="4354" max="4356" width="21.42578125" style="673" customWidth="1"/>
    <col min="4357" max="4357" width="4.7109375" style="673" customWidth="1"/>
    <col min="4358" max="4608" width="9.140625" style="673"/>
    <col min="4609" max="4609" width="50" style="673" customWidth="1"/>
    <col min="4610" max="4612" width="21.42578125" style="673" customWidth="1"/>
    <col min="4613" max="4613" width="4.7109375" style="673" customWidth="1"/>
    <col min="4614" max="4864" width="9.140625" style="673"/>
    <col min="4865" max="4865" width="50" style="673" customWidth="1"/>
    <col min="4866" max="4868" width="21.42578125" style="673" customWidth="1"/>
    <col min="4869" max="4869" width="4.7109375" style="673" customWidth="1"/>
    <col min="4870" max="5120" width="9.140625" style="673"/>
    <col min="5121" max="5121" width="50" style="673" customWidth="1"/>
    <col min="5122" max="5124" width="21.42578125" style="673" customWidth="1"/>
    <col min="5125" max="5125" width="4.7109375" style="673" customWidth="1"/>
    <col min="5126" max="5376" width="9.140625" style="673"/>
    <col min="5377" max="5377" width="50" style="673" customWidth="1"/>
    <col min="5378" max="5380" width="21.42578125" style="673" customWidth="1"/>
    <col min="5381" max="5381" width="4.7109375" style="673" customWidth="1"/>
    <col min="5382" max="5632" width="9.140625" style="673"/>
    <col min="5633" max="5633" width="50" style="673" customWidth="1"/>
    <col min="5634" max="5636" width="21.42578125" style="673" customWidth="1"/>
    <col min="5637" max="5637" width="4.7109375" style="673" customWidth="1"/>
    <col min="5638" max="5888" width="9.140625" style="673"/>
    <col min="5889" max="5889" width="50" style="673" customWidth="1"/>
    <col min="5890" max="5892" width="21.42578125" style="673" customWidth="1"/>
    <col min="5893" max="5893" width="4.7109375" style="673" customWidth="1"/>
    <col min="5894" max="6144" width="9.140625" style="673"/>
    <col min="6145" max="6145" width="50" style="673" customWidth="1"/>
    <col min="6146" max="6148" width="21.42578125" style="673" customWidth="1"/>
    <col min="6149" max="6149" width="4.7109375" style="673" customWidth="1"/>
    <col min="6150" max="6400" width="9.140625" style="673"/>
    <col min="6401" max="6401" width="50" style="673" customWidth="1"/>
    <col min="6402" max="6404" width="21.42578125" style="673" customWidth="1"/>
    <col min="6405" max="6405" width="4.7109375" style="673" customWidth="1"/>
    <col min="6406" max="6656" width="9.140625" style="673"/>
    <col min="6657" max="6657" width="50" style="673" customWidth="1"/>
    <col min="6658" max="6660" width="21.42578125" style="673" customWidth="1"/>
    <col min="6661" max="6661" width="4.7109375" style="673" customWidth="1"/>
    <col min="6662" max="6912" width="9.140625" style="673"/>
    <col min="6913" max="6913" width="50" style="673" customWidth="1"/>
    <col min="6914" max="6916" width="21.42578125" style="673" customWidth="1"/>
    <col min="6917" max="6917" width="4.7109375" style="673" customWidth="1"/>
    <col min="6918" max="7168" width="9.140625" style="673"/>
    <col min="7169" max="7169" width="50" style="673" customWidth="1"/>
    <col min="7170" max="7172" width="21.42578125" style="673" customWidth="1"/>
    <col min="7173" max="7173" width="4.7109375" style="673" customWidth="1"/>
    <col min="7174" max="7424" width="9.140625" style="673"/>
    <col min="7425" max="7425" width="50" style="673" customWidth="1"/>
    <col min="7426" max="7428" width="21.42578125" style="673" customWidth="1"/>
    <col min="7429" max="7429" width="4.7109375" style="673" customWidth="1"/>
    <col min="7430" max="7680" width="9.140625" style="673"/>
    <col min="7681" max="7681" width="50" style="673" customWidth="1"/>
    <col min="7682" max="7684" width="21.42578125" style="673" customWidth="1"/>
    <col min="7685" max="7685" width="4.7109375" style="673" customWidth="1"/>
    <col min="7686" max="7936" width="9.140625" style="673"/>
    <col min="7937" max="7937" width="50" style="673" customWidth="1"/>
    <col min="7938" max="7940" width="21.42578125" style="673" customWidth="1"/>
    <col min="7941" max="7941" width="4.7109375" style="673" customWidth="1"/>
    <col min="7942" max="8192" width="9.140625" style="673"/>
    <col min="8193" max="8193" width="50" style="673" customWidth="1"/>
    <col min="8194" max="8196" width="21.42578125" style="673" customWidth="1"/>
    <col min="8197" max="8197" width="4.7109375" style="673" customWidth="1"/>
    <col min="8198" max="8448" width="9.140625" style="673"/>
    <col min="8449" max="8449" width="50" style="673" customWidth="1"/>
    <col min="8450" max="8452" width="21.42578125" style="673" customWidth="1"/>
    <col min="8453" max="8453" width="4.7109375" style="673" customWidth="1"/>
    <col min="8454" max="8704" width="9.140625" style="673"/>
    <col min="8705" max="8705" width="50" style="673" customWidth="1"/>
    <col min="8706" max="8708" width="21.42578125" style="673" customWidth="1"/>
    <col min="8709" max="8709" width="4.7109375" style="673" customWidth="1"/>
    <col min="8710" max="8960" width="9.140625" style="673"/>
    <col min="8961" max="8961" width="50" style="673" customWidth="1"/>
    <col min="8962" max="8964" width="21.42578125" style="673" customWidth="1"/>
    <col min="8965" max="8965" width="4.7109375" style="673" customWidth="1"/>
    <col min="8966" max="9216" width="9.140625" style="673"/>
    <col min="9217" max="9217" width="50" style="673" customWidth="1"/>
    <col min="9218" max="9220" width="21.42578125" style="673" customWidth="1"/>
    <col min="9221" max="9221" width="4.7109375" style="673" customWidth="1"/>
    <col min="9222" max="9472" width="9.140625" style="673"/>
    <col min="9473" max="9473" width="50" style="673" customWidth="1"/>
    <col min="9474" max="9476" width="21.42578125" style="673" customWidth="1"/>
    <col min="9477" max="9477" width="4.7109375" style="673" customWidth="1"/>
    <col min="9478" max="9728" width="9.140625" style="673"/>
    <col min="9729" max="9729" width="50" style="673" customWidth="1"/>
    <col min="9730" max="9732" width="21.42578125" style="673" customWidth="1"/>
    <col min="9733" max="9733" width="4.7109375" style="673" customWidth="1"/>
    <col min="9734" max="9984" width="9.140625" style="673"/>
    <col min="9985" max="9985" width="50" style="673" customWidth="1"/>
    <col min="9986" max="9988" width="21.42578125" style="673" customWidth="1"/>
    <col min="9989" max="9989" width="4.7109375" style="673" customWidth="1"/>
    <col min="9990" max="10240" width="9.140625" style="673"/>
    <col min="10241" max="10241" width="50" style="673" customWidth="1"/>
    <col min="10242" max="10244" width="21.42578125" style="673" customWidth="1"/>
    <col min="10245" max="10245" width="4.7109375" style="673" customWidth="1"/>
    <col min="10246" max="10496" width="9.140625" style="673"/>
    <col min="10497" max="10497" width="50" style="673" customWidth="1"/>
    <col min="10498" max="10500" width="21.42578125" style="673" customWidth="1"/>
    <col min="10501" max="10501" width="4.7109375" style="673" customWidth="1"/>
    <col min="10502" max="10752" width="9.140625" style="673"/>
    <col min="10753" max="10753" width="50" style="673" customWidth="1"/>
    <col min="10754" max="10756" width="21.42578125" style="673" customWidth="1"/>
    <col min="10757" max="10757" width="4.7109375" style="673" customWidth="1"/>
    <col min="10758" max="11008" width="9.140625" style="673"/>
    <col min="11009" max="11009" width="50" style="673" customWidth="1"/>
    <col min="11010" max="11012" width="21.42578125" style="673" customWidth="1"/>
    <col min="11013" max="11013" width="4.7109375" style="673" customWidth="1"/>
    <col min="11014" max="11264" width="9.140625" style="673"/>
    <col min="11265" max="11265" width="50" style="673" customWidth="1"/>
    <col min="11266" max="11268" width="21.42578125" style="673" customWidth="1"/>
    <col min="11269" max="11269" width="4.7109375" style="673" customWidth="1"/>
    <col min="11270" max="11520" width="9.140625" style="673"/>
    <col min="11521" max="11521" width="50" style="673" customWidth="1"/>
    <col min="11522" max="11524" width="21.42578125" style="673" customWidth="1"/>
    <col min="11525" max="11525" width="4.7109375" style="673" customWidth="1"/>
    <col min="11526" max="11776" width="9.140625" style="673"/>
    <col min="11777" max="11777" width="50" style="673" customWidth="1"/>
    <col min="11778" max="11780" width="21.42578125" style="673" customWidth="1"/>
    <col min="11781" max="11781" width="4.7109375" style="673" customWidth="1"/>
    <col min="11782" max="12032" width="9.140625" style="673"/>
    <col min="12033" max="12033" width="50" style="673" customWidth="1"/>
    <col min="12034" max="12036" width="21.42578125" style="673" customWidth="1"/>
    <col min="12037" max="12037" width="4.7109375" style="673" customWidth="1"/>
    <col min="12038" max="12288" width="9.140625" style="673"/>
    <col min="12289" max="12289" width="50" style="673" customWidth="1"/>
    <col min="12290" max="12292" width="21.42578125" style="673" customWidth="1"/>
    <col min="12293" max="12293" width="4.7109375" style="673" customWidth="1"/>
    <col min="12294" max="12544" width="9.140625" style="673"/>
    <col min="12545" max="12545" width="50" style="673" customWidth="1"/>
    <col min="12546" max="12548" width="21.42578125" style="673" customWidth="1"/>
    <col min="12549" max="12549" width="4.7109375" style="673" customWidth="1"/>
    <col min="12550" max="12800" width="9.140625" style="673"/>
    <col min="12801" max="12801" width="50" style="673" customWidth="1"/>
    <col min="12802" max="12804" width="21.42578125" style="673" customWidth="1"/>
    <col min="12805" max="12805" width="4.7109375" style="673" customWidth="1"/>
    <col min="12806" max="13056" width="9.140625" style="673"/>
    <col min="13057" max="13057" width="50" style="673" customWidth="1"/>
    <col min="13058" max="13060" width="21.42578125" style="673" customWidth="1"/>
    <col min="13061" max="13061" width="4.7109375" style="673" customWidth="1"/>
    <col min="13062" max="13312" width="9.140625" style="673"/>
    <col min="13313" max="13313" width="50" style="673" customWidth="1"/>
    <col min="13314" max="13316" width="21.42578125" style="673" customWidth="1"/>
    <col min="13317" max="13317" width="4.7109375" style="673" customWidth="1"/>
    <col min="13318" max="13568" width="9.140625" style="673"/>
    <col min="13569" max="13569" width="50" style="673" customWidth="1"/>
    <col min="13570" max="13572" width="21.42578125" style="673" customWidth="1"/>
    <col min="13573" max="13573" width="4.7109375" style="673" customWidth="1"/>
    <col min="13574" max="13824" width="9.140625" style="673"/>
    <col min="13825" max="13825" width="50" style="673" customWidth="1"/>
    <col min="13826" max="13828" width="21.42578125" style="673" customWidth="1"/>
    <col min="13829" max="13829" width="4.7109375" style="673" customWidth="1"/>
    <col min="13830" max="14080" width="9.140625" style="673"/>
    <col min="14081" max="14081" width="50" style="673" customWidth="1"/>
    <col min="14082" max="14084" width="21.42578125" style="673" customWidth="1"/>
    <col min="14085" max="14085" width="4.7109375" style="673" customWidth="1"/>
    <col min="14086" max="14336" width="9.140625" style="673"/>
    <col min="14337" max="14337" width="50" style="673" customWidth="1"/>
    <col min="14338" max="14340" width="21.42578125" style="673" customWidth="1"/>
    <col min="14341" max="14341" width="4.7109375" style="673" customWidth="1"/>
    <col min="14342" max="14592" width="9.140625" style="673"/>
    <col min="14593" max="14593" width="50" style="673" customWidth="1"/>
    <col min="14594" max="14596" width="21.42578125" style="673" customWidth="1"/>
    <col min="14597" max="14597" width="4.7109375" style="673" customWidth="1"/>
    <col min="14598" max="14848" width="9.140625" style="673"/>
    <col min="14849" max="14849" width="50" style="673" customWidth="1"/>
    <col min="14850" max="14852" width="21.42578125" style="673" customWidth="1"/>
    <col min="14853" max="14853" width="4.7109375" style="673" customWidth="1"/>
    <col min="14854" max="15104" width="9.140625" style="673"/>
    <col min="15105" max="15105" width="50" style="673" customWidth="1"/>
    <col min="15106" max="15108" width="21.42578125" style="673" customWidth="1"/>
    <col min="15109" max="15109" width="4.7109375" style="673" customWidth="1"/>
    <col min="15110" max="15360" width="9.140625" style="673"/>
    <col min="15361" max="15361" width="50" style="673" customWidth="1"/>
    <col min="15362" max="15364" width="21.42578125" style="673" customWidth="1"/>
    <col min="15365" max="15365" width="4.7109375" style="673" customWidth="1"/>
    <col min="15366" max="15616" width="9.140625" style="673"/>
    <col min="15617" max="15617" width="50" style="673" customWidth="1"/>
    <col min="15618" max="15620" width="21.42578125" style="673" customWidth="1"/>
    <col min="15621" max="15621" width="4.7109375" style="673" customWidth="1"/>
    <col min="15622" max="15872" width="9.140625" style="673"/>
    <col min="15873" max="15873" width="50" style="673" customWidth="1"/>
    <col min="15874" max="15876" width="21.42578125" style="673" customWidth="1"/>
    <col min="15877" max="15877" width="4.7109375" style="673" customWidth="1"/>
    <col min="15878" max="16128" width="9.140625" style="673"/>
    <col min="16129" max="16129" width="50" style="673" customWidth="1"/>
    <col min="16130" max="16132" width="21.42578125" style="673" customWidth="1"/>
    <col min="16133" max="16133" width="4.7109375" style="673" customWidth="1"/>
    <col min="16134" max="16384" width="9.140625" style="673"/>
  </cols>
  <sheetData>
    <row r="1" spans="1:5" ht="12.75" customHeight="1">
      <c r="A1" s="672"/>
    </row>
    <row r="2" spans="1:5" ht="58.5" customHeight="1">
      <c r="A2" s="925" t="s">
        <v>995</v>
      </c>
      <c r="B2" s="925"/>
      <c r="C2" s="925"/>
      <c r="D2" s="925"/>
      <c r="E2" s="925"/>
    </row>
    <row r="3" spans="1:5" ht="16.5" thickBot="1">
      <c r="A3" s="674"/>
    </row>
    <row r="4" spans="1:5" ht="79.5" thickBot="1">
      <c r="A4" s="675" t="s">
        <v>642</v>
      </c>
      <c r="B4" s="676" t="s">
        <v>982</v>
      </c>
      <c r="C4" s="676" t="s">
        <v>983</v>
      </c>
      <c r="D4" s="676" t="s">
        <v>984</v>
      </c>
      <c r="E4" s="677" t="s">
        <v>985</v>
      </c>
    </row>
    <row r="5" spans="1:5" ht="18.75">
      <c r="A5" s="809" t="s">
        <v>6</v>
      </c>
      <c r="B5" s="810" t="s">
        <v>1085</v>
      </c>
      <c r="C5" s="814"/>
      <c r="D5" s="811">
        <v>6765000</v>
      </c>
      <c r="E5" s="812"/>
    </row>
    <row r="6" spans="1:5" ht="18.75">
      <c r="A6" s="682" t="s">
        <v>17</v>
      </c>
      <c r="B6" s="813" t="s">
        <v>1097</v>
      </c>
      <c r="C6" s="842">
        <v>0.8548</v>
      </c>
      <c r="D6" s="684">
        <v>16885000</v>
      </c>
      <c r="E6" s="685"/>
    </row>
    <row r="7" spans="1:5" ht="18.75">
      <c r="A7" s="682" t="s">
        <v>29</v>
      </c>
      <c r="B7" s="813" t="s">
        <v>1093</v>
      </c>
      <c r="C7" s="842">
        <v>1</v>
      </c>
      <c r="D7" s="684">
        <v>226000000</v>
      </c>
      <c r="E7" s="685"/>
    </row>
    <row r="8" spans="1:5" ht="18.75">
      <c r="A8" s="682" t="s">
        <v>139</v>
      </c>
      <c r="B8" s="813" t="s">
        <v>1086</v>
      </c>
      <c r="C8" s="842">
        <v>0.99</v>
      </c>
      <c r="D8" s="684">
        <v>31600000</v>
      </c>
      <c r="E8" s="685"/>
    </row>
    <row r="9" spans="1:5" ht="18.75">
      <c r="A9" s="682" t="s">
        <v>43</v>
      </c>
      <c r="B9" s="813" t="s">
        <v>1087</v>
      </c>
      <c r="C9" s="842"/>
      <c r="D9" s="684">
        <v>2535000</v>
      </c>
      <c r="E9" s="685"/>
    </row>
    <row r="10" spans="1:5" ht="18.75">
      <c r="A10" s="682" t="s">
        <v>150</v>
      </c>
      <c r="B10" s="813" t="s">
        <v>1099</v>
      </c>
      <c r="C10" s="842">
        <v>0.25</v>
      </c>
      <c r="D10" s="684">
        <v>750000</v>
      </c>
      <c r="E10" s="685"/>
    </row>
    <row r="11" spans="1:5" ht="18.75">
      <c r="A11" s="682" t="s">
        <v>83</v>
      </c>
      <c r="B11" s="813" t="s">
        <v>1088</v>
      </c>
      <c r="C11" s="842">
        <v>0.71</v>
      </c>
      <c r="D11" s="684">
        <v>315000000</v>
      </c>
      <c r="E11" s="685"/>
    </row>
    <row r="12" spans="1:5" ht="18.75">
      <c r="A12" s="682" t="s">
        <v>89</v>
      </c>
      <c r="B12" s="813" t="s">
        <v>1089</v>
      </c>
      <c r="C12" s="842">
        <v>0.1</v>
      </c>
      <c r="D12" s="684">
        <v>300000</v>
      </c>
      <c r="E12" s="685"/>
    </row>
    <row r="13" spans="1:5" ht="18.75">
      <c r="A13" s="682" t="s">
        <v>162</v>
      </c>
      <c r="B13" s="813" t="s">
        <v>1090</v>
      </c>
      <c r="C13" s="842">
        <v>1</v>
      </c>
      <c r="D13" s="684">
        <v>3000000</v>
      </c>
      <c r="E13" s="685"/>
    </row>
    <row r="14" spans="1:5" ht="18.75">
      <c r="A14" s="682" t="s">
        <v>182</v>
      </c>
      <c r="B14" s="813" t="s">
        <v>1091</v>
      </c>
      <c r="C14" s="842">
        <v>1.2E-2</v>
      </c>
      <c r="D14" s="684">
        <v>2450000</v>
      </c>
      <c r="E14" s="685"/>
    </row>
    <row r="15" spans="1:5" ht="18.75">
      <c r="A15" s="682" t="s">
        <v>183</v>
      </c>
      <c r="B15" s="813" t="s">
        <v>1092</v>
      </c>
      <c r="C15" s="842">
        <v>0.51</v>
      </c>
      <c r="D15" s="684">
        <v>100000</v>
      </c>
      <c r="E15" s="685"/>
    </row>
    <row r="16" spans="1:5" ht="18.75">
      <c r="A16" s="682" t="s">
        <v>184</v>
      </c>
      <c r="B16" s="813" t="s">
        <v>1098</v>
      </c>
      <c r="C16" s="842">
        <v>0.152</v>
      </c>
      <c r="D16" s="684">
        <v>225000</v>
      </c>
      <c r="E16" s="685"/>
    </row>
    <row r="17" spans="1:5" ht="15.75">
      <c r="A17" s="678" t="s">
        <v>187</v>
      </c>
      <c r="B17" s="679"/>
      <c r="C17" s="815"/>
      <c r="D17" s="680"/>
      <c r="E17" s="681"/>
    </row>
    <row r="18" spans="1:5" ht="15.75">
      <c r="A18" s="682" t="s">
        <v>190</v>
      </c>
      <c r="B18" s="683"/>
      <c r="C18" s="816"/>
      <c r="D18" s="684"/>
      <c r="E18" s="685"/>
    </row>
    <row r="19" spans="1:5" ht="15.75">
      <c r="A19" s="682" t="s">
        <v>193</v>
      </c>
      <c r="B19" s="683"/>
      <c r="C19" s="816"/>
      <c r="D19" s="684"/>
      <c r="E19" s="685"/>
    </row>
    <row r="20" spans="1:5" ht="16.5" thickBot="1">
      <c r="A20" s="686" t="s">
        <v>196</v>
      </c>
      <c r="B20" s="687"/>
      <c r="C20" s="817"/>
      <c r="D20" s="688"/>
      <c r="E20" s="689"/>
    </row>
    <row r="21" spans="1:5" ht="16.5" thickBot="1">
      <c r="A21" s="926" t="s">
        <v>986</v>
      </c>
      <c r="B21" s="927"/>
      <c r="C21" s="690"/>
      <c r="D21" s="691">
        <f>IF(SUM(D5:D20)=0,"",SUM(D5:D20))</f>
        <v>605610000</v>
      </c>
      <c r="E21" s="692" t="str">
        <f>IF(SUM(E5:E20)=0,"",SUM(E5:E20))</f>
        <v/>
      </c>
    </row>
    <row r="22" spans="1:5" ht="15.75">
      <c r="A22" s="674"/>
    </row>
  </sheetData>
  <mergeCells count="2">
    <mergeCell ref="A2:E2"/>
    <mergeCell ref="A21:B2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>&amp;R&amp;"Times New Roman CE,Félkövér dőlt"&amp;12 10.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C22" sqref="C22"/>
    </sheetView>
  </sheetViews>
  <sheetFormatPr defaultRowHeight="12.75"/>
  <cols>
    <col min="1" max="1" width="5" style="705" customWidth="1"/>
    <col min="2" max="2" width="47" style="706" customWidth="1"/>
    <col min="3" max="4" width="15.140625" style="706" customWidth="1"/>
    <col min="5" max="16384" width="9.140625" style="706"/>
  </cols>
  <sheetData>
    <row r="1" spans="1:4" ht="31.5" customHeight="1">
      <c r="B1" s="928" t="s">
        <v>996</v>
      </c>
      <c r="C1" s="928"/>
      <c r="D1" s="928"/>
    </row>
    <row r="2" spans="1:4" s="709" customFormat="1" ht="16.5" thickBot="1">
      <c r="A2" s="707"/>
      <c r="B2" s="708"/>
      <c r="D2" s="710" t="s">
        <v>681</v>
      </c>
    </row>
    <row r="3" spans="1:4" s="647" customFormat="1" ht="48" customHeight="1" thickBot="1">
      <c r="A3" s="711" t="s">
        <v>792</v>
      </c>
      <c r="B3" s="712" t="s">
        <v>5</v>
      </c>
      <c r="C3" s="712" t="s">
        <v>997</v>
      </c>
      <c r="D3" s="713" t="s">
        <v>998</v>
      </c>
    </row>
    <row r="4" spans="1:4" s="647" customFormat="1" ht="14.1" customHeight="1" thickBot="1">
      <c r="A4" s="648">
        <v>1</v>
      </c>
      <c r="B4" s="714">
        <v>2</v>
      </c>
      <c r="C4" s="714">
        <v>3</v>
      </c>
      <c r="D4" s="715">
        <v>4</v>
      </c>
    </row>
    <row r="5" spans="1:4" ht="18" customHeight="1">
      <c r="A5" s="716" t="s">
        <v>6</v>
      </c>
      <c r="B5" s="717" t="s">
        <v>999</v>
      </c>
      <c r="C5" s="718"/>
      <c r="D5" s="6"/>
    </row>
    <row r="6" spans="1:4" ht="18" customHeight="1">
      <c r="A6" s="719" t="s">
        <v>17</v>
      </c>
      <c r="B6" s="720" t="s">
        <v>1000</v>
      </c>
      <c r="C6" s="721"/>
      <c r="D6" s="8"/>
    </row>
    <row r="7" spans="1:4" ht="18" customHeight="1">
      <c r="A7" s="719" t="s">
        <v>29</v>
      </c>
      <c r="B7" s="720" t="s">
        <v>1001</v>
      </c>
      <c r="C7" s="721"/>
      <c r="D7" s="8"/>
    </row>
    <row r="8" spans="1:4" ht="18" customHeight="1">
      <c r="A8" s="719" t="s">
        <v>139</v>
      </c>
      <c r="B8" s="720" t="s">
        <v>1002</v>
      </c>
      <c r="C8" s="721"/>
      <c r="D8" s="8"/>
    </row>
    <row r="9" spans="1:4" ht="18" customHeight="1">
      <c r="A9" s="719" t="s">
        <v>43</v>
      </c>
      <c r="B9" s="720" t="s">
        <v>1003</v>
      </c>
      <c r="C9" s="721">
        <f>SUM(C10:C15)</f>
        <v>57474420</v>
      </c>
      <c r="D9" s="721">
        <f>SUM(D10:D15)</f>
        <v>1826000</v>
      </c>
    </row>
    <row r="10" spans="1:4" ht="18" customHeight="1">
      <c r="A10" s="719" t="s">
        <v>65</v>
      </c>
      <c r="B10" s="720" t="s">
        <v>1004</v>
      </c>
      <c r="C10" s="721"/>
      <c r="D10" s="8"/>
    </row>
    <row r="11" spans="1:4" ht="18" customHeight="1">
      <c r="A11" s="719" t="s">
        <v>150</v>
      </c>
      <c r="B11" s="722" t="s">
        <v>1005</v>
      </c>
      <c r="C11" s="721"/>
      <c r="D11" s="8"/>
    </row>
    <row r="12" spans="1:4" ht="18" customHeight="1">
      <c r="A12" s="719" t="s">
        <v>89</v>
      </c>
      <c r="B12" s="722" t="s">
        <v>1006</v>
      </c>
      <c r="C12" s="721">
        <v>57474420</v>
      </c>
      <c r="D12" s="8">
        <v>1826000</v>
      </c>
    </row>
    <row r="13" spans="1:4" ht="18" customHeight="1">
      <c r="A13" s="719" t="s">
        <v>162</v>
      </c>
      <c r="B13" s="722" t="s">
        <v>1007</v>
      </c>
      <c r="C13" s="721"/>
      <c r="D13" s="8"/>
    </row>
    <row r="14" spans="1:4" ht="18" customHeight="1">
      <c r="A14" s="719" t="s">
        <v>182</v>
      </c>
      <c r="B14" s="722" t="s">
        <v>1008</v>
      </c>
      <c r="C14" s="721"/>
      <c r="D14" s="8"/>
    </row>
    <row r="15" spans="1:4" ht="22.5" customHeight="1">
      <c r="A15" s="719" t="s">
        <v>183</v>
      </c>
      <c r="B15" s="722" t="s">
        <v>1009</v>
      </c>
      <c r="C15" s="721"/>
      <c r="D15" s="8"/>
    </row>
    <row r="16" spans="1:4" ht="18" customHeight="1">
      <c r="A16" s="719" t="s">
        <v>184</v>
      </c>
      <c r="B16" s="720" t="s">
        <v>1010</v>
      </c>
      <c r="C16" s="721"/>
      <c r="D16" s="8"/>
    </row>
    <row r="17" spans="1:4" ht="18" customHeight="1">
      <c r="A17" s="719" t="s">
        <v>187</v>
      </c>
      <c r="B17" s="720" t="s">
        <v>1011</v>
      </c>
      <c r="C17" s="721"/>
      <c r="D17" s="8"/>
    </row>
    <row r="18" spans="1:4" ht="18" customHeight="1">
      <c r="A18" s="719" t="s">
        <v>190</v>
      </c>
      <c r="B18" s="720" t="s">
        <v>1012</v>
      </c>
      <c r="C18" s="721"/>
      <c r="D18" s="8"/>
    </row>
    <row r="19" spans="1:4" ht="18" customHeight="1">
      <c r="A19" s="719" t="s">
        <v>193</v>
      </c>
      <c r="B19" s="720" t="s">
        <v>1013</v>
      </c>
      <c r="C19" s="721"/>
      <c r="D19" s="8"/>
    </row>
    <row r="20" spans="1:4" ht="18" customHeight="1">
      <c r="A20" s="719" t="s">
        <v>196</v>
      </c>
      <c r="B20" s="720" t="s">
        <v>1014</v>
      </c>
      <c r="C20" s="721"/>
      <c r="D20" s="8"/>
    </row>
    <row r="21" spans="1:4" ht="18" customHeight="1">
      <c r="A21" s="719" t="s">
        <v>198</v>
      </c>
      <c r="B21" s="720" t="s">
        <v>1015</v>
      </c>
      <c r="C21" s="111">
        <v>1015320</v>
      </c>
      <c r="D21" s="8">
        <v>531000</v>
      </c>
    </row>
    <row r="22" spans="1:4" ht="18" customHeight="1">
      <c r="A22" s="719" t="s">
        <v>201</v>
      </c>
      <c r="B22" s="720" t="s">
        <v>1016</v>
      </c>
      <c r="C22" s="111"/>
      <c r="D22" s="8"/>
    </row>
    <row r="23" spans="1:4" ht="18" customHeight="1">
      <c r="A23" s="719" t="s">
        <v>204</v>
      </c>
      <c r="B23" s="723"/>
      <c r="C23" s="111"/>
      <c r="D23" s="8"/>
    </row>
    <row r="24" spans="1:4" ht="18" customHeight="1">
      <c r="A24" s="719" t="s">
        <v>207</v>
      </c>
      <c r="B24" s="723"/>
      <c r="C24" s="111"/>
      <c r="D24" s="8"/>
    </row>
    <row r="25" spans="1:4" ht="18" customHeight="1">
      <c r="A25" s="719" t="s">
        <v>209</v>
      </c>
      <c r="B25" s="723"/>
      <c r="C25" s="111"/>
      <c r="D25" s="8"/>
    </row>
    <row r="26" spans="1:4" ht="18" customHeight="1">
      <c r="A26" s="719" t="s">
        <v>212</v>
      </c>
      <c r="B26" s="723"/>
      <c r="C26" s="111"/>
      <c r="D26" s="8"/>
    </row>
    <row r="27" spans="1:4" ht="18" customHeight="1">
      <c r="A27" s="719" t="s">
        <v>215</v>
      </c>
      <c r="B27" s="723"/>
      <c r="C27" s="111"/>
      <c r="D27" s="8"/>
    </row>
    <row r="28" spans="1:4" ht="18" customHeight="1">
      <c r="A28" s="719" t="s">
        <v>218</v>
      </c>
      <c r="B28" s="723"/>
      <c r="C28" s="111"/>
      <c r="D28" s="8"/>
    </row>
    <row r="29" spans="1:4" ht="18" customHeight="1" thickBot="1">
      <c r="A29" s="724" t="s">
        <v>247</v>
      </c>
      <c r="B29" s="725"/>
      <c r="C29" s="726"/>
      <c r="D29" s="727"/>
    </row>
    <row r="30" spans="1:4" ht="18" customHeight="1" thickBot="1">
      <c r="A30" s="728" t="s">
        <v>250</v>
      </c>
      <c r="B30" s="729" t="s">
        <v>993</v>
      </c>
      <c r="C30" s="730">
        <f>+C5+C6+C7+C8+C9+C16+C17+C18+C19+C20+C21+C22+C23+C24+C25+C26+C27+C28+C29</f>
        <v>58489740</v>
      </c>
      <c r="D30" s="731">
        <f>+D5+D6+D7+D8+D9+D16+D17+D18+D19+D20+D21+D22+D23+D24+D25+D26+D27+D28+D29</f>
        <v>2357000</v>
      </c>
    </row>
    <row r="31" spans="1:4" ht="8.25" customHeight="1">
      <c r="A31" s="732"/>
      <c r="B31" s="929"/>
      <c r="C31" s="929"/>
      <c r="D31" s="929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11&amp;"Times New Roman CE,Félkövér dőlt".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M48"/>
  <sheetViews>
    <sheetView zoomScale="130" zoomScaleNormal="130" zoomScaleSheetLayoutView="100" workbookViewId="0">
      <selection activeCell="D2" sqref="D2"/>
    </sheetView>
  </sheetViews>
  <sheetFormatPr defaultRowHeight="12.75"/>
  <cols>
    <col min="1" max="1" width="24.42578125" style="503" customWidth="1"/>
    <col min="2" max="13" width="8.5703125" style="503" customWidth="1"/>
    <col min="14" max="255" width="9.140625" style="503"/>
    <col min="256" max="256" width="24.42578125" style="503" customWidth="1"/>
    <col min="257" max="268" width="8.5703125" style="503" customWidth="1"/>
    <col min="269" max="269" width="3.42578125" style="503" customWidth="1"/>
    <col min="270" max="511" width="9.140625" style="503"/>
    <col min="512" max="512" width="24.42578125" style="503" customWidth="1"/>
    <col min="513" max="524" width="8.5703125" style="503" customWidth="1"/>
    <col min="525" max="525" width="3.42578125" style="503" customWidth="1"/>
    <col min="526" max="767" width="9.140625" style="503"/>
    <col min="768" max="768" width="24.42578125" style="503" customWidth="1"/>
    <col min="769" max="780" width="8.5703125" style="503" customWidth="1"/>
    <col min="781" max="781" width="3.42578125" style="503" customWidth="1"/>
    <col min="782" max="1023" width="9.140625" style="503"/>
    <col min="1024" max="1024" width="24.42578125" style="503" customWidth="1"/>
    <col min="1025" max="1036" width="8.5703125" style="503" customWidth="1"/>
    <col min="1037" max="1037" width="3.42578125" style="503" customWidth="1"/>
    <col min="1038" max="1279" width="9.140625" style="503"/>
    <col min="1280" max="1280" width="24.42578125" style="503" customWidth="1"/>
    <col min="1281" max="1292" width="8.5703125" style="503" customWidth="1"/>
    <col min="1293" max="1293" width="3.42578125" style="503" customWidth="1"/>
    <col min="1294" max="1535" width="9.140625" style="503"/>
    <col min="1536" max="1536" width="24.42578125" style="503" customWidth="1"/>
    <col min="1537" max="1548" width="8.5703125" style="503" customWidth="1"/>
    <col min="1549" max="1549" width="3.42578125" style="503" customWidth="1"/>
    <col min="1550" max="1791" width="9.140625" style="503"/>
    <col min="1792" max="1792" width="24.42578125" style="503" customWidth="1"/>
    <col min="1793" max="1804" width="8.5703125" style="503" customWidth="1"/>
    <col min="1805" max="1805" width="3.42578125" style="503" customWidth="1"/>
    <col min="1806" max="2047" width="9.140625" style="503"/>
    <col min="2048" max="2048" width="24.42578125" style="503" customWidth="1"/>
    <col min="2049" max="2060" width="8.5703125" style="503" customWidth="1"/>
    <col min="2061" max="2061" width="3.42578125" style="503" customWidth="1"/>
    <col min="2062" max="2303" width="9.140625" style="503"/>
    <col min="2304" max="2304" width="24.42578125" style="503" customWidth="1"/>
    <col min="2305" max="2316" width="8.5703125" style="503" customWidth="1"/>
    <col min="2317" max="2317" width="3.42578125" style="503" customWidth="1"/>
    <col min="2318" max="2559" width="9.140625" style="503"/>
    <col min="2560" max="2560" width="24.42578125" style="503" customWidth="1"/>
    <col min="2561" max="2572" width="8.5703125" style="503" customWidth="1"/>
    <col min="2573" max="2573" width="3.42578125" style="503" customWidth="1"/>
    <col min="2574" max="2815" width="9.140625" style="503"/>
    <col min="2816" max="2816" width="24.42578125" style="503" customWidth="1"/>
    <col min="2817" max="2828" width="8.5703125" style="503" customWidth="1"/>
    <col min="2829" max="2829" width="3.42578125" style="503" customWidth="1"/>
    <col min="2830" max="3071" width="9.140625" style="503"/>
    <col min="3072" max="3072" width="24.42578125" style="503" customWidth="1"/>
    <col min="3073" max="3084" width="8.5703125" style="503" customWidth="1"/>
    <col min="3085" max="3085" width="3.42578125" style="503" customWidth="1"/>
    <col min="3086" max="3327" width="9.140625" style="503"/>
    <col min="3328" max="3328" width="24.42578125" style="503" customWidth="1"/>
    <col min="3329" max="3340" width="8.5703125" style="503" customWidth="1"/>
    <col min="3341" max="3341" width="3.42578125" style="503" customWidth="1"/>
    <col min="3342" max="3583" width="9.140625" style="503"/>
    <col min="3584" max="3584" width="24.42578125" style="503" customWidth="1"/>
    <col min="3585" max="3596" width="8.5703125" style="503" customWidth="1"/>
    <col min="3597" max="3597" width="3.42578125" style="503" customWidth="1"/>
    <col min="3598" max="3839" width="9.140625" style="503"/>
    <col min="3840" max="3840" width="24.42578125" style="503" customWidth="1"/>
    <col min="3841" max="3852" width="8.5703125" style="503" customWidth="1"/>
    <col min="3853" max="3853" width="3.42578125" style="503" customWidth="1"/>
    <col min="3854" max="4095" width="9.140625" style="503"/>
    <col min="4096" max="4096" width="24.42578125" style="503" customWidth="1"/>
    <col min="4097" max="4108" width="8.5703125" style="503" customWidth="1"/>
    <col min="4109" max="4109" width="3.42578125" style="503" customWidth="1"/>
    <col min="4110" max="4351" width="9.140625" style="503"/>
    <col min="4352" max="4352" width="24.42578125" style="503" customWidth="1"/>
    <col min="4353" max="4364" width="8.5703125" style="503" customWidth="1"/>
    <col min="4365" max="4365" width="3.42578125" style="503" customWidth="1"/>
    <col min="4366" max="4607" width="9.140625" style="503"/>
    <col min="4608" max="4608" width="24.42578125" style="503" customWidth="1"/>
    <col min="4609" max="4620" width="8.5703125" style="503" customWidth="1"/>
    <col min="4621" max="4621" width="3.42578125" style="503" customWidth="1"/>
    <col min="4622" max="4863" width="9.140625" style="503"/>
    <col min="4864" max="4864" width="24.42578125" style="503" customWidth="1"/>
    <col min="4865" max="4876" width="8.5703125" style="503" customWidth="1"/>
    <col min="4877" max="4877" width="3.42578125" style="503" customWidth="1"/>
    <col min="4878" max="5119" width="9.140625" style="503"/>
    <col min="5120" max="5120" width="24.42578125" style="503" customWidth="1"/>
    <col min="5121" max="5132" width="8.5703125" style="503" customWidth="1"/>
    <col min="5133" max="5133" width="3.42578125" style="503" customWidth="1"/>
    <col min="5134" max="5375" width="9.140625" style="503"/>
    <col min="5376" max="5376" width="24.42578125" style="503" customWidth="1"/>
    <col min="5377" max="5388" width="8.5703125" style="503" customWidth="1"/>
    <col min="5389" max="5389" width="3.42578125" style="503" customWidth="1"/>
    <col min="5390" max="5631" width="9.140625" style="503"/>
    <col min="5632" max="5632" width="24.42578125" style="503" customWidth="1"/>
    <col min="5633" max="5644" width="8.5703125" style="503" customWidth="1"/>
    <col min="5645" max="5645" width="3.42578125" style="503" customWidth="1"/>
    <col min="5646" max="5887" width="9.140625" style="503"/>
    <col min="5888" max="5888" width="24.42578125" style="503" customWidth="1"/>
    <col min="5889" max="5900" width="8.5703125" style="503" customWidth="1"/>
    <col min="5901" max="5901" width="3.42578125" style="503" customWidth="1"/>
    <col min="5902" max="6143" width="9.140625" style="503"/>
    <col min="6144" max="6144" width="24.42578125" style="503" customWidth="1"/>
    <col min="6145" max="6156" width="8.5703125" style="503" customWidth="1"/>
    <col min="6157" max="6157" width="3.42578125" style="503" customWidth="1"/>
    <col min="6158" max="6399" width="9.140625" style="503"/>
    <col min="6400" max="6400" width="24.42578125" style="503" customWidth="1"/>
    <col min="6401" max="6412" width="8.5703125" style="503" customWidth="1"/>
    <col min="6413" max="6413" width="3.42578125" style="503" customWidth="1"/>
    <col min="6414" max="6655" width="9.140625" style="503"/>
    <col min="6656" max="6656" width="24.42578125" style="503" customWidth="1"/>
    <col min="6657" max="6668" width="8.5703125" style="503" customWidth="1"/>
    <col min="6669" max="6669" width="3.42578125" style="503" customWidth="1"/>
    <col min="6670" max="6911" width="9.140625" style="503"/>
    <col min="6912" max="6912" width="24.42578125" style="503" customWidth="1"/>
    <col min="6913" max="6924" width="8.5703125" style="503" customWidth="1"/>
    <col min="6925" max="6925" width="3.42578125" style="503" customWidth="1"/>
    <col min="6926" max="7167" width="9.140625" style="503"/>
    <col min="7168" max="7168" width="24.42578125" style="503" customWidth="1"/>
    <col min="7169" max="7180" width="8.5703125" style="503" customWidth="1"/>
    <col min="7181" max="7181" width="3.42578125" style="503" customWidth="1"/>
    <col min="7182" max="7423" width="9.140625" style="503"/>
    <col min="7424" max="7424" width="24.42578125" style="503" customWidth="1"/>
    <col min="7425" max="7436" width="8.5703125" style="503" customWidth="1"/>
    <col min="7437" max="7437" width="3.42578125" style="503" customWidth="1"/>
    <col min="7438" max="7679" width="9.140625" style="503"/>
    <col min="7680" max="7680" width="24.42578125" style="503" customWidth="1"/>
    <col min="7681" max="7692" width="8.5703125" style="503" customWidth="1"/>
    <col min="7693" max="7693" width="3.42578125" style="503" customWidth="1"/>
    <col min="7694" max="7935" width="9.140625" style="503"/>
    <col min="7936" max="7936" width="24.42578125" style="503" customWidth="1"/>
    <col min="7937" max="7948" width="8.5703125" style="503" customWidth="1"/>
    <col min="7949" max="7949" width="3.42578125" style="503" customWidth="1"/>
    <col min="7950" max="8191" width="9.140625" style="503"/>
    <col min="8192" max="8192" width="24.42578125" style="503" customWidth="1"/>
    <col min="8193" max="8204" width="8.5703125" style="503" customWidth="1"/>
    <col min="8205" max="8205" width="3.42578125" style="503" customWidth="1"/>
    <col min="8206" max="8447" width="9.140625" style="503"/>
    <col min="8448" max="8448" width="24.42578125" style="503" customWidth="1"/>
    <col min="8449" max="8460" width="8.5703125" style="503" customWidth="1"/>
    <col min="8461" max="8461" width="3.42578125" style="503" customWidth="1"/>
    <col min="8462" max="8703" width="9.140625" style="503"/>
    <col min="8704" max="8704" width="24.42578125" style="503" customWidth="1"/>
    <col min="8705" max="8716" width="8.5703125" style="503" customWidth="1"/>
    <col min="8717" max="8717" width="3.42578125" style="503" customWidth="1"/>
    <col min="8718" max="8959" width="9.140625" style="503"/>
    <col min="8960" max="8960" width="24.42578125" style="503" customWidth="1"/>
    <col min="8961" max="8972" width="8.5703125" style="503" customWidth="1"/>
    <col min="8973" max="8973" width="3.42578125" style="503" customWidth="1"/>
    <col min="8974" max="9215" width="9.140625" style="503"/>
    <col min="9216" max="9216" width="24.42578125" style="503" customWidth="1"/>
    <col min="9217" max="9228" width="8.5703125" style="503" customWidth="1"/>
    <col min="9229" max="9229" width="3.42578125" style="503" customWidth="1"/>
    <col min="9230" max="9471" width="9.140625" style="503"/>
    <col min="9472" max="9472" width="24.42578125" style="503" customWidth="1"/>
    <col min="9473" max="9484" width="8.5703125" style="503" customWidth="1"/>
    <col min="9485" max="9485" width="3.42578125" style="503" customWidth="1"/>
    <col min="9486" max="9727" width="9.140625" style="503"/>
    <col min="9728" max="9728" width="24.42578125" style="503" customWidth="1"/>
    <col min="9729" max="9740" width="8.5703125" style="503" customWidth="1"/>
    <col min="9741" max="9741" width="3.42578125" style="503" customWidth="1"/>
    <col min="9742" max="9983" width="9.140625" style="503"/>
    <col min="9984" max="9984" width="24.42578125" style="503" customWidth="1"/>
    <col min="9985" max="9996" width="8.5703125" style="503" customWidth="1"/>
    <col min="9997" max="9997" width="3.42578125" style="503" customWidth="1"/>
    <col min="9998" max="10239" width="9.140625" style="503"/>
    <col min="10240" max="10240" width="24.42578125" style="503" customWidth="1"/>
    <col min="10241" max="10252" width="8.5703125" style="503" customWidth="1"/>
    <col min="10253" max="10253" width="3.42578125" style="503" customWidth="1"/>
    <col min="10254" max="10495" width="9.140625" style="503"/>
    <col min="10496" max="10496" width="24.42578125" style="503" customWidth="1"/>
    <col min="10497" max="10508" width="8.5703125" style="503" customWidth="1"/>
    <col min="10509" max="10509" width="3.42578125" style="503" customWidth="1"/>
    <col min="10510" max="10751" width="9.140625" style="503"/>
    <col min="10752" max="10752" width="24.42578125" style="503" customWidth="1"/>
    <col min="10753" max="10764" width="8.5703125" style="503" customWidth="1"/>
    <col min="10765" max="10765" width="3.42578125" style="503" customWidth="1"/>
    <col min="10766" max="11007" width="9.140625" style="503"/>
    <col min="11008" max="11008" width="24.42578125" style="503" customWidth="1"/>
    <col min="11009" max="11020" width="8.5703125" style="503" customWidth="1"/>
    <col min="11021" max="11021" width="3.42578125" style="503" customWidth="1"/>
    <col min="11022" max="11263" width="9.140625" style="503"/>
    <col min="11264" max="11264" width="24.42578125" style="503" customWidth="1"/>
    <col min="11265" max="11276" width="8.5703125" style="503" customWidth="1"/>
    <col min="11277" max="11277" width="3.42578125" style="503" customWidth="1"/>
    <col min="11278" max="11519" width="9.140625" style="503"/>
    <col min="11520" max="11520" width="24.42578125" style="503" customWidth="1"/>
    <col min="11521" max="11532" width="8.5703125" style="503" customWidth="1"/>
    <col min="11533" max="11533" width="3.42578125" style="503" customWidth="1"/>
    <col min="11534" max="11775" width="9.140625" style="503"/>
    <col min="11776" max="11776" width="24.42578125" style="503" customWidth="1"/>
    <col min="11777" max="11788" width="8.5703125" style="503" customWidth="1"/>
    <col min="11789" max="11789" width="3.42578125" style="503" customWidth="1"/>
    <col min="11790" max="12031" width="9.140625" style="503"/>
    <col min="12032" max="12032" width="24.42578125" style="503" customWidth="1"/>
    <col min="12033" max="12044" width="8.5703125" style="503" customWidth="1"/>
    <col min="12045" max="12045" width="3.42578125" style="503" customWidth="1"/>
    <col min="12046" max="12287" width="9.140625" style="503"/>
    <col min="12288" max="12288" width="24.42578125" style="503" customWidth="1"/>
    <col min="12289" max="12300" width="8.5703125" style="503" customWidth="1"/>
    <col min="12301" max="12301" width="3.42578125" style="503" customWidth="1"/>
    <col min="12302" max="12543" width="9.140625" style="503"/>
    <col min="12544" max="12544" width="24.42578125" style="503" customWidth="1"/>
    <col min="12545" max="12556" width="8.5703125" style="503" customWidth="1"/>
    <col min="12557" max="12557" width="3.42578125" style="503" customWidth="1"/>
    <col min="12558" max="12799" width="9.140625" style="503"/>
    <col min="12800" max="12800" width="24.42578125" style="503" customWidth="1"/>
    <col min="12801" max="12812" width="8.5703125" style="503" customWidth="1"/>
    <col min="12813" max="12813" width="3.42578125" style="503" customWidth="1"/>
    <col min="12814" max="13055" width="9.140625" style="503"/>
    <col min="13056" max="13056" width="24.42578125" style="503" customWidth="1"/>
    <col min="13057" max="13068" width="8.5703125" style="503" customWidth="1"/>
    <col min="13069" max="13069" width="3.42578125" style="503" customWidth="1"/>
    <col min="13070" max="13311" width="9.140625" style="503"/>
    <col min="13312" max="13312" width="24.42578125" style="503" customWidth="1"/>
    <col min="13313" max="13324" width="8.5703125" style="503" customWidth="1"/>
    <col min="13325" max="13325" width="3.42578125" style="503" customWidth="1"/>
    <col min="13326" max="13567" width="9.140625" style="503"/>
    <col min="13568" max="13568" width="24.42578125" style="503" customWidth="1"/>
    <col min="13569" max="13580" width="8.5703125" style="503" customWidth="1"/>
    <col min="13581" max="13581" width="3.42578125" style="503" customWidth="1"/>
    <col min="13582" max="13823" width="9.140625" style="503"/>
    <col min="13824" max="13824" width="24.42578125" style="503" customWidth="1"/>
    <col min="13825" max="13836" width="8.5703125" style="503" customWidth="1"/>
    <col min="13837" max="13837" width="3.42578125" style="503" customWidth="1"/>
    <col min="13838" max="14079" width="9.140625" style="503"/>
    <col min="14080" max="14080" width="24.42578125" style="503" customWidth="1"/>
    <col min="14081" max="14092" width="8.5703125" style="503" customWidth="1"/>
    <col min="14093" max="14093" width="3.42578125" style="503" customWidth="1"/>
    <col min="14094" max="14335" width="9.140625" style="503"/>
    <col min="14336" max="14336" width="24.42578125" style="503" customWidth="1"/>
    <col min="14337" max="14348" width="8.5703125" style="503" customWidth="1"/>
    <col min="14349" max="14349" width="3.42578125" style="503" customWidth="1"/>
    <col min="14350" max="14591" width="9.140625" style="503"/>
    <col min="14592" max="14592" width="24.42578125" style="503" customWidth="1"/>
    <col min="14593" max="14604" width="8.5703125" style="503" customWidth="1"/>
    <col min="14605" max="14605" width="3.42578125" style="503" customWidth="1"/>
    <col min="14606" max="14847" width="9.140625" style="503"/>
    <col min="14848" max="14848" width="24.42578125" style="503" customWidth="1"/>
    <col min="14849" max="14860" width="8.5703125" style="503" customWidth="1"/>
    <col min="14861" max="14861" width="3.42578125" style="503" customWidth="1"/>
    <col min="14862" max="15103" width="9.140625" style="503"/>
    <col min="15104" max="15104" width="24.42578125" style="503" customWidth="1"/>
    <col min="15105" max="15116" width="8.5703125" style="503" customWidth="1"/>
    <col min="15117" max="15117" width="3.42578125" style="503" customWidth="1"/>
    <col min="15118" max="15359" width="9.140625" style="503"/>
    <col min="15360" max="15360" width="24.42578125" style="503" customWidth="1"/>
    <col min="15361" max="15372" width="8.5703125" style="503" customWidth="1"/>
    <col min="15373" max="15373" width="3.42578125" style="503" customWidth="1"/>
    <col min="15374" max="15615" width="9.140625" style="503"/>
    <col min="15616" max="15616" width="24.42578125" style="503" customWidth="1"/>
    <col min="15617" max="15628" width="8.5703125" style="503" customWidth="1"/>
    <col min="15629" max="15629" width="3.42578125" style="503" customWidth="1"/>
    <col min="15630" max="15871" width="9.140625" style="503"/>
    <col min="15872" max="15872" width="24.42578125" style="503" customWidth="1"/>
    <col min="15873" max="15884" width="8.5703125" style="503" customWidth="1"/>
    <col min="15885" max="15885" width="3.42578125" style="503" customWidth="1"/>
    <col min="15886" max="16127" width="9.140625" style="503"/>
    <col min="16128" max="16128" width="24.42578125" style="503" customWidth="1"/>
    <col min="16129" max="16140" width="8.5703125" style="503" customWidth="1"/>
    <col min="16141" max="16141" width="3.42578125" style="503" customWidth="1"/>
    <col min="16142" max="16384" width="9.140625" style="503"/>
  </cols>
  <sheetData>
    <row r="1" spans="1:13" ht="15" customHeight="1">
      <c r="A1" s="943" t="s">
        <v>1017</v>
      </c>
      <c r="B1" s="943"/>
      <c r="C1" s="943"/>
      <c r="D1" s="944" t="s">
        <v>1078</v>
      </c>
      <c r="E1" s="944"/>
      <c r="F1" s="944"/>
      <c r="G1" s="944"/>
      <c r="H1" s="944"/>
      <c r="I1" s="944"/>
      <c r="J1" s="944"/>
      <c r="K1" s="944"/>
      <c r="L1" s="944"/>
      <c r="M1" s="944"/>
    </row>
    <row r="2" spans="1:13" ht="15.75" thickBot="1">
      <c r="A2" s="709"/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33"/>
      <c r="M2" s="734" t="str">
        <f>'[3]4.sz.mell.'!G2</f>
        <v>Forintban!</v>
      </c>
    </row>
    <row r="3" spans="1:13" ht="13.5" thickBot="1">
      <c r="A3" s="945" t="s">
        <v>1018</v>
      </c>
      <c r="B3" s="948" t="s">
        <v>1019</v>
      </c>
      <c r="C3" s="948"/>
      <c r="D3" s="948"/>
      <c r="E3" s="948"/>
      <c r="F3" s="948"/>
      <c r="G3" s="948"/>
      <c r="H3" s="948"/>
      <c r="I3" s="948"/>
      <c r="J3" s="949" t="s">
        <v>585</v>
      </c>
      <c r="K3" s="949"/>
      <c r="L3" s="949"/>
      <c r="M3" s="949"/>
    </row>
    <row r="4" spans="1:13" ht="15" customHeight="1" thickBot="1">
      <c r="A4" s="946"/>
      <c r="B4" s="939" t="s">
        <v>1020</v>
      </c>
      <c r="C4" s="938" t="s">
        <v>1021</v>
      </c>
      <c r="D4" s="951" t="s">
        <v>1022</v>
      </c>
      <c r="E4" s="951"/>
      <c r="F4" s="951"/>
      <c r="G4" s="951"/>
      <c r="H4" s="951"/>
      <c r="I4" s="951"/>
      <c r="J4" s="950"/>
      <c r="K4" s="950"/>
      <c r="L4" s="950"/>
      <c r="M4" s="950"/>
    </row>
    <row r="5" spans="1:13" ht="21.75" thickBot="1">
      <c r="A5" s="946"/>
      <c r="B5" s="939"/>
      <c r="C5" s="938"/>
      <c r="D5" s="735" t="s">
        <v>1020</v>
      </c>
      <c r="E5" s="735" t="s">
        <v>1021</v>
      </c>
      <c r="F5" s="735" t="s">
        <v>1020</v>
      </c>
      <c r="G5" s="735" t="s">
        <v>1021</v>
      </c>
      <c r="H5" s="735" t="s">
        <v>1020</v>
      </c>
      <c r="I5" s="735" t="s">
        <v>1021</v>
      </c>
      <c r="J5" s="950"/>
      <c r="K5" s="950"/>
      <c r="L5" s="950"/>
      <c r="M5" s="950"/>
    </row>
    <row r="6" spans="1:13" ht="32.25" thickBot="1">
      <c r="A6" s="947"/>
      <c r="B6" s="938" t="s">
        <v>1023</v>
      </c>
      <c r="C6" s="938"/>
      <c r="D6" s="938" t="str">
        <f>+CONCATENATE(LEFT([3]ÖSSZEFÜGGÉSEK!A4,4),". előtt")</f>
        <v>2016. előtt</v>
      </c>
      <c r="E6" s="938"/>
      <c r="F6" s="938" t="str">
        <f>+CONCATENATE(LEFT([3]ÖSSZEFÜGGÉSEK!A4,4),". évi")</f>
        <v>2016. évi</v>
      </c>
      <c r="G6" s="938"/>
      <c r="H6" s="939" t="str">
        <f>+CONCATENATE(LEFT([3]ÖSSZEFÜGGÉSEK!A4,4),". után")</f>
        <v>2016. után</v>
      </c>
      <c r="I6" s="939"/>
      <c r="J6" s="736" t="str">
        <f>+D6</f>
        <v>2016. előtt</v>
      </c>
      <c r="K6" s="735" t="str">
        <f>+F6</f>
        <v>2016. évi</v>
      </c>
      <c r="L6" s="736" t="s">
        <v>954</v>
      </c>
      <c r="M6" s="735" t="str">
        <f>+CONCATENATE("Teljesítés %-a ",LEFT([3]ÖSSZEFÜGGÉSEK!A4,4),". XII. 31-ig")</f>
        <v>Teljesítés %-a 2016. XII. 31-ig</v>
      </c>
    </row>
    <row r="7" spans="1:13" ht="13.5" thickBot="1">
      <c r="A7" s="737" t="s">
        <v>914</v>
      </c>
      <c r="B7" s="736" t="s">
        <v>806</v>
      </c>
      <c r="C7" s="736" t="s">
        <v>807</v>
      </c>
      <c r="D7" s="738" t="s">
        <v>808</v>
      </c>
      <c r="E7" s="735" t="s">
        <v>1024</v>
      </c>
      <c r="F7" s="735" t="s">
        <v>1025</v>
      </c>
      <c r="G7" s="735" t="s">
        <v>1026</v>
      </c>
      <c r="H7" s="736" t="s">
        <v>1027</v>
      </c>
      <c r="I7" s="738" t="s">
        <v>1028</v>
      </c>
      <c r="J7" s="738" t="s">
        <v>1029</v>
      </c>
      <c r="K7" s="738" t="s">
        <v>1030</v>
      </c>
      <c r="L7" s="738" t="s">
        <v>1031</v>
      </c>
      <c r="M7" s="739" t="s">
        <v>1032</v>
      </c>
    </row>
    <row r="8" spans="1:13">
      <c r="A8" s="740" t="s">
        <v>1033</v>
      </c>
      <c r="B8" s="741"/>
      <c r="C8" s="742"/>
      <c r="D8" s="742"/>
      <c r="E8" s="743"/>
      <c r="F8" s="742"/>
      <c r="G8" s="742"/>
      <c r="H8" s="742"/>
      <c r="I8" s="742"/>
      <c r="J8" s="742"/>
      <c r="K8" s="742"/>
      <c r="L8" s="744">
        <f t="shared" ref="L8:L14" si="0">+J8+K8</f>
        <v>0</v>
      </c>
      <c r="M8" s="745" t="str">
        <f>IF((C8&lt;&gt;0),ROUND((L8/C8)*100,1),"")</f>
        <v/>
      </c>
    </row>
    <row r="9" spans="1:13">
      <c r="A9" s="746" t="s">
        <v>1034</v>
      </c>
      <c r="B9" s="747"/>
      <c r="C9" s="748"/>
      <c r="D9" s="748"/>
      <c r="E9" s="748"/>
      <c r="F9" s="748"/>
      <c r="G9" s="748"/>
      <c r="H9" s="748"/>
      <c r="I9" s="748"/>
      <c r="J9" s="748"/>
      <c r="K9" s="748"/>
      <c r="L9" s="749">
        <f t="shared" si="0"/>
        <v>0</v>
      </c>
      <c r="M9" s="750" t="str">
        <f t="shared" ref="M9:M14" si="1">IF((C9&lt;&gt;0),ROUND((L9/C9)*100,1),"")</f>
        <v/>
      </c>
    </row>
    <row r="10" spans="1:13">
      <c r="A10" s="751" t="s">
        <v>1035</v>
      </c>
      <c r="B10" s="752"/>
      <c r="C10" s="753">
        <v>55750000</v>
      </c>
      <c r="D10" s="753"/>
      <c r="E10" s="753"/>
      <c r="F10" s="753"/>
      <c r="G10" s="753">
        <v>55750000</v>
      </c>
      <c r="H10" s="753"/>
      <c r="I10" s="753"/>
      <c r="J10" s="753"/>
      <c r="K10" s="753">
        <v>55750000</v>
      </c>
      <c r="L10" s="749">
        <f t="shared" si="0"/>
        <v>55750000</v>
      </c>
      <c r="M10" s="750">
        <f t="shared" si="1"/>
        <v>100</v>
      </c>
    </row>
    <row r="11" spans="1:13">
      <c r="A11" s="751" t="s">
        <v>1036</v>
      </c>
      <c r="B11" s="752"/>
      <c r="C11" s="753"/>
      <c r="D11" s="753"/>
      <c r="E11" s="753"/>
      <c r="F11" s="753"/>
      <c r="G11" s="753"/>
      <c r="H11" s="753"/>
      <c r="I11" s="753"/>
      <c r="J11" s="753"/>
      <c r="K11" s="753"/>
      <c r="L11" s="749">
        <f t="shared" si="0"/>
        <v>0</v>
      </c>
      <c r="M11" s="750" t="str">
        <f t="shared" si="1"/>
        <v/>
      </c>
    </row>
    <row r="12" spans="1:13">
      <c r="A12" s="751" t="s">
        <v>1037</v>
      </c>
      <c r="B12" s="752"/>
      <c r="C12" s="753"/>
      <c r="D12" s="753"/>
      <c r="E12" s="753"/>
      <c r="F12" s="753"/>
      <c r="G12" s="753"/>
      <c r="H12" s="753"/>
      <c r="I12" s="753"/>
      <c r="J12" s="753"/>
      <c r="K12" s="753"/>
      <c r="L12" s="749">
        <f t="shared" si="0"/>
        <v>0</v>
      </c>
      <c r="M12" s="750" t="str">
        <f t="shared" si="1"/>
        <v/>
      </c>
    </row>
    <row r="13" spans="1:13">
      <c r="A13" s="751" t="s">
        <v>1038</v>
      </c>
      <c r="B13" s="752"/>
      <c r="C13" s="753"/>
      <c r="D13" s="753"/>
      <c r="E13" s="753"/>
      <c r="F13" s="753"/>
      <c r="G13" s="753"/>
      <c r="H13" s="753"/>
      <c r="I13" s="753"/>
      <c r="J13" s="753"/>
      <c r="K13" s="753"/>
      <c r="L13" s="749">
        <f t="shared" si="0"/>
        <v>0</v>
      </c>
      <c r="M13" s="750" t="str">
        <f t="shared" si="1"/>
        <v/>
      </c>
    </row>
    <row r="14" spans="1:13" ht="15" customHeight="1" thickBot="1">
      <c r="A14" s="754"/>
      <c r="B14" s="755"/>
      <c r="C14" s="756"/>
      <c r="D14" s="756"/>
      <c r="E14" s="756"/>
      <c r="F14" s="756"/>
      <c r="G14" s="756"/>
      <c r="H14" s="756"/>
      <c r="I14" s="756"/>
      <c r="J14" s="756"/>
      <c r="K14" s="756"/>
      <c r="L14" s="749">
        <f t="shared" si="0"/>
        <v>0</v>
      </c>
      <c r="M14" s="757" t="str">
        <f t="shared" si="1"/>
        <v/>
      </c>
    </row>
    <row r="15" spans="1:13" ht="13.5" thickBot="1">
      <c r="A15" s="758" t="s">
        <v>1039</v>
      </c>
      <c r="B15" s="759">
        <f>B8+SUM(B10:B14)</f>
        <v>0</v>
      </c>
      <c r="C15" s="759">
        <f t="shared" ref="C15:L15" si="2">C8+SUM(C10:C14)</f>
        <v>55750000</v>
      </c>
      <c r="D15" s="759">
        <f t="shared" si="2"/>
        <v>0</v>
      </c>
      <c r="E15" s="759">
        <f t="shared" si="2"/>
        <v>0</v>
      </c>
      <c r="F15" s="759">
        <f t="shared" si="2"/>
        <v>0</v>
      </c>
      <c r="G15" s="759">
        <f t="shared" si="2"/>
        <v>55750000</v>
      </c>
      <c r="H15" s="759">
        <f t="shared" si="2"/>
        <v>0</v>
      </c>
      <c r="I15" s="759">
        <f t="shared" si="2"/>
        <v>0</v>
      </c>
      <c r="J15" s="759">
        <f t="shared" si="2"/>
        <v>0</v>
      </c>
      <c r="K15" s="759">
        <f t="shared" si="2"/>
        <v>55750000</v>
      </c>
      <c r="L15" s="759">
        <f t="shared" si="2"/>
        <v>55750000</v>
      </c>
      <c r="M15" s="760">
        <f>IF((C15&lt;&gt;0),ROUND((L15/C15)*100,1),"")</f>
        <v>100</v>
      </c>
    </row>
    <row r="16" spans="1:13">
      <c r="A16" s="761"/>
      <c r="B16" s="762"/>
      <c r="C16" s="763"/>
      <c r="D16" s="763"/>
      <c r="E16" s="763"/>
      <c r="F16" s="763"/>
      <c r="G16" s="763"/>
      <c r="H16" s="763"/>
      <c r="I16" s="763"/>
      <c r="J16" s="763"/>
      <c r="K16" s="763"/>
      <c r="L16" s="763"/>
      <c r="M16" s="763"/>
    </row>
    <row r="17" spans="1:13" ht="13.5" thickBot="1">
      <c r="A17" s="764" t="s">
        <v>1040</v>
      </c>
      <c r="B17" s="765"/>
      <c r="C17" s="766"/>
      <c r="D17" s="766"/>
      <c r="E17" s="766"/>
      <c r="F17" s="766"/>
      <c r="G17" s="766"/>
      <c r="H17" s="766"/>
      <c r="I17" s="766"/>
      <c r="J17" s="766"/>
      <c r="K17" s="766"/>
      <c r="L17" s="766"/>
      <c r="M17" s="766"/>
    </row>
    <row r="18" spans="1:13">
      <c r="A18" s="767" t="s">
        <v>1041</v>
      </c>
      <c r="B18" s="741"/>
      <c r="C18" s="742"/>
      <c r="D18" s="742"/>
      <c r="E18" s="743"/>
      <c r="F18" s="742"/>
      <c r="G18" s="742"/>
      <c r="H18" s="742"/>
      <c r="I18" s="742"/>
      <c r="J18" s="742"/>
      <c r="K18" s="742"/>
      <c r="L18" s="768">
        <f t="shared" ref="L18:L23" si="3">+J18+K18</f>
        <v>0</v>
      </c>
      <c r="M18" s="745" t="str">
        <f t="shared" ref="M18:M24" si="4">IF((C18&lt;&gt;0),ROUND((L18/C18)*100,1),"")</f>
        <v/>
      </c>
    </row>
    <row r="19" spans="1:13">
      <c r="A19" s="769" t="s">
        <v>1042</v>
      </c>
      <c r="B19" s="747"/>
      <c r="C19" s="753"/>
      <c r="D19" s="753"/>
      <c r="E19" s="753"/>
      <c r="F19" s="753"/>
      <c r="G19" s="753"/>
      <c r="H19" s="753"/>
      <c r="I19" s="753"/>
      <c r="J19" s="753"/>
      <c r="K19" s="753"/>
      <c r="L19" s="770">
        <f t="shared" si="3"/>
        <v>0</v>
      </c>
      <c r="M19" s="750" t="str">
        <f t="shared" si="4"/>
        <v/>
      </c>
    </row>
    <row r="20" spans="1:13">
      <c r="A20" s="769" t="s">
        <v>1043</v>
      </c>
      <c r="B20" s="752"/>
      <c r="C20" s="753"/>
      <c r="D20" s="753"/>
      <c r="E20" s="753"/>
      <c r="F20" s="753"/>
      <c r="G20" s="753"/>
      <c r="H20" s="753"/>
      <c r="I20" s="753"/>
      <c r="J20" s="753"/>
      <c r="K20" s="753"/>
      <c r="L20" s="770">
        <f t="shared" si="3"/>
        <v>0</v>
      </c>
      <c r="M20" s="750" t="str">
        <f t="shared" si="4"/>
        <v/>
      </c>
    </row>
    <row r="21" spans="1:13">
      <c r="A21" s="769" t="s">
        <v>1044</v>
      </c>
      <c r="B21" s="752"/>
      <c r="C21" s="753"/>
      <c r="D21" s="753"/>
      <c r="E21" s="753"/>
      <c r="F21" s="753"/>
      <c r="G21" s="753"/>
      <c r="H21" s="753"/>
      <c r="I21" s="753"/>
      <c r="J21" s="753"/>
      <c r="K21" s="753"/>
      <c r="L21" s="770">
        <f t="shared" si="3"/>
        <v>0</v>
      </c>
      <c r="M21" s="750" t="str">
        <f t="shared" si="4"/>
        <v/>
      </c>
    </row>
    <row r="22" spans="1:13">
      <c r="A22" s="771" t="s">
        <v>265</v>
      </c>
      <c r="B22" s="752"/>
      <c r="C22" s="753">
        <v>55750000</v>
      </c>
      <c r="D22" s="753"/>
      <c r="E22" s="753"/>
      <c r="F22" s="753"/>
      <c r="G22" s="753">
        <v>55750000</v>
      </c>
      <c r="H22" s="753"/>
      <c r="I22" s="753"/>
      <c r="J22" s="753"/>
      <c r="K22" s="753"/>
      <c r="L22" s="770">
        <f t="shared" si="3"/>
        <v>0</v>
      </c>
      <c r="M22" s="750">
        <f t="shared" si="4"/>
        <v>0</v>
      </c>
    </row>
    <row r="23" spans="1:13" ht="13.5" thickBot="1">
      <c r="A23" s="772"/>
      <c r="B23" s="755"/>
      <c r="C23" s="756"/>
      <c r="D23" s="756"/>
      <c r="E23" s="756"/>
      <c r="F23" s="756"/>
      <c r="G23" s="756"/>
      <c r="H23" s="756"/>
      <c r="I23" s="756"/>
      <c r="J23" s="756"/>
      <c r="K23" s="756"/>
      <c r="L23" s="770">
        <f t="shared" si="3"/>
        <v>0</v>
      </c>
      <c r="M23" s="757" t="str">
        <f t="shared" si="4"/>
        <v/>
      </c>
    </row>
    <row r="24" spans="1:13" ht="13.5" thickBot="1">
      <c r="A24" s="773" t="s">
        <v>1045</v>
      </c>
      <c r="B24" s="759">
        <f t="shared" ref="B24:L24" si="5">SUM(B18:B23)</f>
        <v>0</v>
      </c>
      <c r="C24" s="759">
        <f t="shared" si="5"/>
        <v>55750000</v>
      </c>
      <c r="D24" s="759">
        <f t="shared" si="5"/>
        <v>0</v>
      </c>
      <c r="E24" s="759">
        <f t="shared" si="5"/>
        <v>0</v>
      </c>
      <c r="F24" s="759">
        <f t="shared" si="5"/>
        <v>0</v>
      </c>
      <c r="G24" s="759">
        <f t="shared" si="5"/>
        <v>55750000</v>
      </c>
      <c r="H24" s="759">
        <f t="shared" si="5"/>
        <v>0</v>
      </c>
      <c r="I24" s="759">
        <f t="shared" si="5"/>
        <v>0</v>
      </c>
      <c r="J24" s="759">
        <f t="shared" si="5"/>
        <v>0</v>
      </c>
      <c r="K24" s="759">
        <f t="shared" si="5"/>
        <v>0</v>
      </c>
      <c r="L24" s="759">
        <f t="shared" si="5"/>
        <v>0</v>
      </c>
      <c r="M24" s="760">
        <f t="shared" si="4"/>
        <v>0</v>
      </c>
    </row>
    <row r="25" spans="1:13">
      <c r="A25" s="940" t="s">
        <v>1046</v>
      </c>
      <c r="B25" s="940"/>
      <c r="C25" s="940"/>
      <c r="D25" s="940"/>
      <c r="E25" s="940"/>
      <c r="F25" s="940"/>
      <c r="G25" s="940"/>
      <c r="H25" s="940"/>
      <c r="I25" s="940"/>
      <c r="J25" s="940"/>
      <c r="K25" s="940"/>
      <c r="L25" s="940"/>
      <c r="M25" s="940"/>
    </row>
    <row r="26" spans="1:13" ht="5.25" customHeight="1">
      <c r="A26" s="774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</row>
    <row r="27" spans="1:13" ht="15.75">
      <c r="A27" s="941" t="str">
        <f>+CONCATENATE("Önkormányzaton kívüli EU-s projekthez történő hozzájárulás ",LEFT([3]ÖSSZEFÜGGÉSEK!A4,4),". évi előirányzata és teljesítése")</f>
        <v>Önkormányzaton kívüli EU-s projekthez történő hozzájárulás 2016. évi előirányzata és teljesítése</v>
      </c>
      <c r="B27" s="941"/>
      <c r="C27" s="941"/>
      <c r="D27" s="941"/>
      <c r="E27" s="941"/>
      <c r="F27" s="941"/>
      <c r="G27" s="941"/>
      <c r="H27" s="941"/>
      <c r="I27" s="941"/>
      <c r="J27" s="941"/>
      <c r="K27" s="941"/>
      <c r="L27" s="941"/>
      <c r="M27" s="941"/>
    </row>
    <row r="28" spans="1:13" ht="12" customHeight="1" thickBot="1">
      <c r="A28" s="775"/>
      <c r="B28" s="775"/>
      <c r="C28" s="775"/>
      <c r="D28" s="775"/>
      <c r="E28" s="775"/>
      <c r="F28" s="775"/>
      <c r="G28" s="775"/>
      <c r="H28" s="775"/>
      <c r="I28" s="775"/>
      <c r="J28" s="775"/>
      <c r="K28" s="775"/>
      <c r="L28" s="942" t="str">
        <f>M2</f>
        <v>Forintban!</v>
      </c>
      <c r="M28" s="942"/>
    </row>
    <row r="29" spans="1:13" ht="21.75" thickBot="1">
      <c r="A29" s="930" t="s">
        <v>1047</v>
      </c>
      <c r="B29" s="931"/>
      <c r="C29" s="931"/>
      <c r="D29" s="931"/>
      <c r="E29" s="931"/>
      <c r="F29" s="931"/>
      <c r="G29" s="931"/>
      <c r="H29" s="931"/>
      <c r="I29" s="931"/>
      <c r="J29" s="931"/>
      <c r="K29" s="776" t="s">
        <v>1048</v>
      </c>
      <c r="L29" s="776" t="s">
        <v>1049</v>
      </c>
      <c r="M29" s="776" t="s">
        <v>585</v>
      </c>
    </row>
    <row r="30" spans="1:13">
      <c r="A30" s="932"/>
      <c r="B30" s="933"/>
      <c r="C30" s="933"/>
      <c r="D30" s="933"/>
      <c r="E30" s="933"/>
      <c r="F30" s="933"/>
      <c r="G30" s="933"/>
      <c r="H30" s="933"/>
      <c r="I30" s="933"/>
      <c r="J30" s="933"/>
      <c r="K30" s="743"/>
      <c r="L30" s="777"/>
      <c r="M30" s="777"/>
    </row>
    <row r="31" spans="1:13" ht="13.5" thickBot="1">
      <c r="A31" s="934"/>
      <c r="B31" s="935"/>
      <c r="C31" s="935"/>
      <c r="D31" s="935"/>
      <c r="E31" s="935"/>
      <c r="F31" s="935"/>
      <c r="G31" s="935"/>
      <c r="H31" s="935"/>
      <c r="I31" s="935"/>
      <c r="J31" s="935"/>
      <c r="K31" s="778"/>
      <c r="L31" s="756"/>
      <c r="M31" s="756"/>
    </row>
    <row r="32" spans="1:13" ht="13.5" thickBot="1">
      <c r="A32" s="936" t="s">
        <v>993</v>
      </c>
      <c r="B32" s="937"/>
      <c r="C32" s="937"/>
      <c r="D32" s="937"/>
      <c r="E32" s="937"/>
      <c r="F32" s="937"/>
      <c r="G32" s="937"/>
      <c r="H32" s="937"/>
      <c r="I32" s="937"/>
      <c r="J32" s="937"/>
      <c r="K32" s="779">
        <f>SUM(K30:K31)</f>
        <v>0</v>
      </c>
      <c r="L32" s="779">
        <f>SUM(L30:L31)</f>
        <v>0</v>
      </c>
      <c r="M32" s="779">
        <f>SUM(M30:M31)</f>
        <v>0</v>
      </c>
    </row>
    <row r="48" spans="1:1">
      <c r="A48" s="780"/>
    </row>
  </sheetData>
  <mergeCells count="19">
    <mergeCell ref="A1:C1"/>
    <mergeCell ref="D1:M1"/>
    <mergeCell ref="A3:A6"/>
    <mergeCell ref="B3:I3"/>
    <mergeCell ref="J3:M5"/>
    <mergeCell ref="B4:B5"/>
    <mergeCell ref="C4:C5"/>
    <mergeCell ref="D4:I4"/>
    <mergeCell ref="B6:C6"/>
    <mergeCell ref="A29:J29"/>
    <mergeCell ref="A30:J30"/>
    <mergeCell ref="A31:J31"/>
    <mergeCell ref="A32:J32"/>
    <mergeCell ref="D6:E6"/>
    <mergeCell ref="F6:G6"/>
    <mergeCell ref="H6:I6"/>
    <mergeCell ref="A25:M25"/>
    <mergeCell ref="A27:M27"/>
    <mergeCell ref="L28:M28"/>
  </mergeCells>
  <printOptions horizontalCentered="1"/>
  <pageMargins left="0.78740157480314965" right="0.78740157480314965" top="1.1417322834645669" bottom="0.78740157480314965" header="0.55118110236220474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hozzájárulások&amp;R&amp;"-,Félkövér dőlt"&amp;12 12.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Normal="100" workbookViewId="0">
      <selection activeCell="D4" sqref="D4"/>
    </sheetView>
  </sheetViews>
  <sheetFormatPr defaultColWidth="9.140625" defaultRowHeight="12.75"/>
  <cols>
    <col min="1" max="1" width="4.42578125" style="795" customWidth="1"/>
    <col min="2" max="2" width="34.5703125" style="795" bestFit="1" customWidth="1"/>
    <col min="3" max="3" width="16.5703125" style="795" customWidth="1"/>
    <col min="4" max="4" width="18" style="795" bestFit="1" customWidth="1"/>
    <col min="5" max="256" width="9.140625" style="795"/>
    <col min="257" max="257" width="4.42578125" style="795" customWidth="1"/>
    <col min="258" max="258" width="34.5703125" style="795" bestFit="1" customWidth="1"/>
    <col min="259" max="259" width="16.5703125" style="795" customWidth="1"/>
    <col min="260" max="260" width="18" style="795" bestFit="1" customWidth="1"/>
    <col min="261" max="512" width="9.140625" style="795"/>
    <col min="513" max="513" width="4.42578125" style="795" customWidth="1"/>
    <col min="514" max="514" width="34.5703125" style="795" bestFit="1" customWidth="1"/>
    <col min="515" max="515" width="16.5703125" style="795" customWidth="1"/>
    <col min="516" max="516" width="18" style="795" bestFit="1" customWidth="1"/>
    <col min="517" max="768" width="9.140625" style="795"/>
    <col min="769" max="769" width="4.42578125" style="795" customWidth="1"/>
    <col min="770" max="770" width="34.5703125" style="795" bestFit="1" customWidth="1"/>
    <col min="771" max="771" width="16.5703125" style="795" customWidth="1"/>
    <col min="772" max="772" width="18" style="795" bestFit="1" customWidth="1"/>
    <col min="773" max="1024" width="9.140625" style="795"/>
    <col min="1025" max="1025" width="4.42578125" style="795" customWidth="1"/>
    <col min="1026" max="1026" width="34.5703125" style="795" bestFit="1" customWidth="1"/>
    <col min="1027" max="1027" width="16.5703125" style="795" customWidth="1"/>
    <col min="1028" max="1028" width="18" style="795" bestFit="1" customWidth="1"/>
    <col min="1029" max="1280" width="9.140625" style="795"/>
    <col min="1281" max="1281" width="4.42578125" style="795" customWidth="1"/>
    <col min="1282" max="1282" width="34.5703125" style="795" bestFit="1" customWidth="1"/>
    <col min="1283" max="1283" width="16.5703125" style="795" customWidth="1"/>
    <col min="1284" max="1284" width="18" style="795" bestFit="1" customWidth="1"/>
    <col min="1285" max="1536" width="9.140625" style="795"/>
    <col min="1537" max="1537" width="4.42578125" style="795" customWidth="1"/>
    <col min="1538" max="1538" width="34.5703125" style="795" bestFit="1" customWidth="1"/>
    <col min="1539" max="1539" width="16.5703125" style="795" customWidth="1"/>
    <col min="1540" max="1540" width="18" style="795" bestFit="1" customWidth="1"/>
    <col min="1541" max="1792" width="9.140625" style="795"/>
    <col min="1793" max="1793" width="4.42578125" style="795" customWidth="1"/>
    <col min="1794" max="1794" width="34.5703125" style="795" bestFit="1" customWidth="1"/>
    <col min="1795" max="1795" width="16.5703125" style="795" customWidth="1"/>
    <col min="1796" max="1796" width="18" style="795" bestFit="1" customWidth="1"/>
    <col min="1797" max="2048" width="9.140625" style="795"/>
    <col min="2049" max="2049" width="4.42578125" style="795" customWidth="1"/>
    <col min="2050" max="2050" width="34.5703125" style="795" bestFit="1" customWidth="1"/>
    <col min="2051" max="2051" width="16.5703125" style="795" customWidth="1"/>
    <col min="2052" max="2052" width="18" style="795" bestFit="1" customWidth="1"/>
    <col min="2053" max="2304" width="9.140625" style="795"/>
    <col min="2305" max="2305" width="4.42578125" style="795" customWidth="1"/>
    <col min="2306" max="2306" width="34.5703125" style="795" bestFit="1" customWidth="1"/>
    <col min="2307" max="2307" width="16.5703125" style="795" customWidth="1"/>
    <col min="2308" max="2308" width="18" style="795" bestFit="1" customWidth="1"/>
    <col min="2309" max="2560" width="9.140625" style="795"/>
    <col min="2561" max="2561" width="4.42578125" style="795" customWidth="1"/>
    <col min="2562" max="2562" width="34.5703125" style="795" bestFit="1" customWidth="1"/>
    <col min="2563" max="2563" width="16.5703125" style="795" customWidth="1"/>
    <col min="2564" max="2564" width="18" style="795" bestFit="1" customWidth="1"/>
    <col min="2565" max="2816" width="9.140625" style="795"/>
    <col min="2817" max="2817" width="4.42578125" style="795" customWidth="1"/>
    <col min="2818" max="2818" width="34.5703125" style="795" bestFit="1" customWidth="1"/>
    <col min="2819" max="2819" width="16.5703125" style="795" customWidth="1"/>
    <col min="2820" max="2820" width="18" style="795" bestFit="1" customWidth="1"/>
    <col min="2821" max="3072" width="9.140625" style="795"/>
    <col min="3073" max="3073" width="4.42578125" style="795" customWidth="1"/>
    <col min="3074" max="3074" width="34.5703125" style="795" bestFit="1" customWidth="1"/>
    <col min="3075" max="3075" width="16.5703125" style="795" customWidth="1"/>
    <col min="3076" max="3076" width="18" style="795" bestFit="1" customWidth="1"/>
    <col min="3077" max="3328" width="9.140625" style="795"/>
    <col min="3329" max="3329" width="4.42578125" style="795" customWidth="1"/>
    <col min="3330" max="3330" width="34.5703125" style="795" bestFit="1" customWidth="1"/>
    <col min="3331" max="3331" width="16.5703125" style="795" customWidth="1"/>
    <col min="3332" max="3332" width="18" style="795" bestFit="1" customWidth="1"/>
    <col min="3333" max="3584" width="9.140625" style="795"/>
    <col min="3585" max="3585" width="4.42578125" style="795" customWidth="1"/>
    <col min="3586" max="3586" width="34.5703125" style="795" bestFit="1" customWidth="1"/>
    <col min="3587" max="3587" width="16.5703125" style="795" customWidth="1"/>
    <col min="3588" max="3588" width="18" style="795" bestFit="1" customWidth="1"/>
    <col min="3589" max="3840" width="9.140625" style="795"/>
    <col min="3841" max="3841" width="4.42578125" style="795" customWidth="1"/>
    <col min="3842" max="3842" width="34.5703125" style="795" bestFit="1" customWidth="1"/>
    <col min="3843" max="3843" width="16.5703125" style="795" customWidth="1"/>
    <col min="3844" max="3844" width="18" style="795" bestFit="1" customWidth="1"/>
    <col min="3845" max="4096" width="9.140625" style="795"/>
    <col min="4097" max="4097" width="4.42578125" style="795" customWidth="1"/>
    <col min="4098" max="4098" width="34.5703125" style="795" bestFit="1" customWidth="1"/>
    <col min="4099" max="4099" width="16.5703125" style="795" customWidth="1"/>
    <col min="4100" max="4100" width="18" style="795" bestFit="1" customWidth="1"/>
    <col min="4101" max="4352" width="9.140625" style="795"/>
    <col min="4353" max="4353" width="4.42578125" style="795" customWidth="1"/>
    <col min="4354" max="4354" width="34.5703125" style="795" bestFit="1" customWidth="1"/>
    <col min="4355" max="4355" width="16.5703125" style="795" customWidth="1"/>
    <col min="4356" max="4356" width="18" style="795" bestFit="1" customWidth="1"/>
    <col min="4357" max="4608" width="9.140625" style="795"/>
    <col min="4609" max="4609" width="4.42578125" style="795" customWidth="1"/>
    <col min="4610" max="4610" width="34.5703125" style="795" bestFit="1" customWidth="1"/>
    <col min="4611" max="4611" width="16.5703125" style="795" customWidth="1"/>
    <col min="4612" max="4612" width="18" style="795" bestFit="1" customWidth="1"/>
    <col min="4613" max="4864" width="9.140625" style="795"/>
    <col min="4865" max="4865" width="4.42578125" style="795" customWidth="1"/>
    <col min="4866" max="4866" width="34.5703125" style="795" bestFit="1" customWidth="1"/>
    <col min="4867" max="4867" width="16.5703125" style="795" customWidth="1"/>
    <col min="4868" max="4868" width="18" style="795" bestFit="1" customWidth="1"/>
    <col min="4869" max="5120" width="9.140625" style="795"/>
    <col min="5121" max="5121" width="4.42578125" style="795" customWidth="1"/>
    <col min="5122" max="5122" width="34.5703125" style="795" bestFit="1" customWidth="1"/>
    <col min="5123" max="5123" width="16.5703125" style="795" customWidth="1"/>
    <col min="5124" max="5124" width="18" style="795" bestFit="1" customWidth="1"/>
    <col min="5125" max="5376" width="9.140625" style="795"/>
    <col min="5377" max="5377" width="4.42578125" style="795" customWidth="1"/>
    <col min="5378" max="5378" width="34.5703125" style="795" bestFit="1" customWidth="1"/>
    <col min="5379" max="5379" width="16.5703125" style="795" customWidth="1"/>
    <col min="5380" max="5380" width="18" style="795" bestFit="1" customWidth="1"/>
    <col min="5381" max="5632" width="9.140625" style="795"/>
    <col min="5633" max="5633" width="4.42578125" style="795" customWidth="1"/>
    <col min="5634" max="5634" width="34.5703125" style="795" bestFit="1" customWidth="1"/>
    <col min="5635" max="5635" width="16.5703125" style="795" customWidth="1"/>
    <col min="5636" max="5636" width="18" style="795" bestFit="1" customWidth="1"/>
    <col min="5637" max="5888" width="9.140625" style="795"/>
    <col min="5889" max="5889" width="4.42578125" style="795" customWidth="1"/>
    <col min="5890" max="5890" width="34.5703125" style="795" bestFit="1" customWidth="1"/>
    <col min="5891" max="5891" width="16.5703125" style="795" customWidth="1"/>
    <col min="5892" max="5892" width="18" style="795" bestFit="1" customWidth="1"/>
    <col min="5893" max="6144" width="9.140625" style="795"/>
    <col min="6145" max="6145" width="4.42578125" style="795" customWidth="1"/>
    <col min="6146" max="6146" width="34.5703125" style="795" bestFit="1" customWidth="1"/>
    <col min="6147" max="6147" width="16.5703125" style="795" customWidth="1"/>
    <col min="6148" max="6148" width="18" style="795" bestFit="1" customWidth="1"/>
    <col min="6149" max="6400" width="9.140625" style="795"/>
    <col min="6401" max="6401" width="4.42578125" style="795" customWidth="1"/>
    <col min="6402" max="6402" width="34.5703125" style="795" bestFit="1" customWidth="1"/>
    <col min="6403" max="6403" width="16.5703125" style="795" customWidth="1"/>
    <col min="6404" max="6404" width="18" style="795" bestFit="1" customWidth="1"/>
    <col min="6405" max="6656" width="9.140625" style="795"/>
    <col min="6657" max="6657" width="4.42578125" style="795" customWidth="1"/>
    <col min="6658" max="6658" width="34.5703125" style="795" bestFit="1" customWidth="1"/>
    <col min="6659" max="6659" width="16.5703125" style="795" customWidth="1"/>
    <col min="6660" max="6660" width="18" style="795" bestFit="1" customWidth="1"/>
    <col min="6661" max="6912" width="9.140625" style="795"/>
    <col min="6913" max="6913" width="4.42578125" style="795" customWidth="1"/>
    <col min="6914" max="6914" width="34.5703125" style="795" bestFit="1" customWidth="1"/>
    <col min="6915" max="6915" width="16.5703125" style="795" customWidth="1"/>
    <col min="6916" max="6916" width="18" style="795" bestFit="1" customWidth="1"/>
    <col min="6917" max="7168" width="9.140625" style="795"/>
    <col min="7169" max="7169" width="4.42578125" style="795" customWidth="1"/>
    <col min="7170" max="7170" width="34.5703125" style="795" bestFit="1" customWidth="1"/>
    <col min="7171" max="7171" width="16.5703125" style="795" customWidth="1"/>
    <col min="7172" max="7172" width="18" style="795" bestFit="1" customWidth="1"/>
    <col min="7173" max="7424" width="9.140625" style="795"/>
    <col min="7425" max="7425" width="4.42578125" style="795" customWidth="1"/>
    <col min="7426" max="7426" width="34.5703125" style="795" bestFit="1" customWidth="1"/>
    <col min="7427" max="7427" width="16.5703125" style="795" customWidth="1"/>
    <col min="7428" max="7428" width="18" style="795" bestFit="1" customWidth="1"/>
    <col min="7429" max="7680" width="9.140625" style="795"/>
    <col min="7681" max="7681" width="4.42578125" style="795" customWidth="1"/>
    <col min="7682" max="7682" width="34.5703125" style="795" bestFit="1" customWidth="1"/>
    <col min="7683" max="7683" width="16.5703125" style="795" customWidth="1"/>
    <col min="7684" max="7684" width="18" style="795" bestFit="1" customWidth="1"/>
    <col min="7685" max="7936" width="9.140625" style="795"/>
    <col min="7937" max="7937" width="4.42578125" style="795" customWidth="1"/>
    <col min="7938" max="7938" width="34.5703125" style="795" bestFit="1" customWidth="1"/>
    <col min="7939" max="7939" width="16.5703125" style="795" customWidth="1"/>
    <col min="7940" max="7940" width="18" style="795" bestFit="1" customWidth="1"/>
    <col min="7941" max="8192" width="9.140625" style="795"/>
    <col min="8193" max="8193" width="4.42578125" style="795" customWidth="1"/>
    <col min="8194" max="8194" width="34.5703125" style="795" bestFit="1" customWidth="1"/>
    <col min="8195" max="8195" width="16.5703125" style="795" customWidth="1"/>
    <col min="8196" max="8196" width="18" style="795" bestFit="1" customWidth="1"/>
    <col min="8197" max="8448" width="9.140625" style="795"/>
    <col min="8449" max="8449" width="4.42578125" style="795" customWidth="1"/>
    <col min="8450" max="8450" width="34.5703125" style="795" bestFit="1" customWidth="1"/>
    <col min="8451" max="8451" width="16.5703125" style="795" customWidth="1"/>
    <col min="8452" max="8452" width="18" style="795" bestFit="1" customWidth="1"/>
    <col min="8453" max="8704" width="9.140625" style="795"/>
    <col min="8705" max="8705" width="4.42578125" style="795" customWidth="1"/>
    <col min="8706" max="8706" width="34.5703125" style="795" bestFit="1" customWidth="1"/>
    <col min="8707" max="8707" width="16.5703125" style="795" customWidth="1"/>
    <col min="8708" max="8708" width="18" style="795" bestFit="1" customWidth="1"/>
    <col min="8709" max="8960" width="9.140625" style="795"/>
    <col min="8961" max="8961" width="4.42578125" style="795" customWidth="1"/>
    <col min="8962" max="8962" width="34.5703125" style="795" bestFit="1" customWidth="1"/>
    <col min="8963" max="8963" width="16.5703125" style="795" customWidth="1"/>
    <col min="8964" max="8964" width="18" style="795" bestFit="1" customWidth="1"/>
    <col min="8965" max="9216" width="9.140625" style="795"/>
    <col min="9217" max="9217" width="4.42578125" style="795" customWidth="1"/>
    <col min="9218" max="9218" width="34.5703125" style="795" bestFit="1" customWidth="1"/>
    <col min="9219" max="9219" width="16.5703125" style="795" customWidth="1"/>
    <col min="9220" max="9220" width="18" style="795" bestFit="1" customWidth="1"/>
    <col min="9221" max="9472" width="9.140625" style="795"/>
    <col min="9473" max="9473" width="4.42578125" style="795" customWidth="1"/>
    <col min="9474" max="9474" width="34.5703125" style="795" bestFit="1" customWidth="1"/>
    <col min="9475" max="9475" width="16.5703125" style="795" customWidth="1"/>
    <col min="9476" max="9476" width="18" style="795" bestFit="1" customWidth="1"/>
    <col min="9477" max="9728" width="9.140625" style="795"/>
    <col min="9729" max="9729" width="4.42578125" style="795" customWidth="1"/>
    <col min="9730" max="9730" width="34.5703125" style="795" bestFit="1" customWidth="1"/>
    <col min="9731" max="9731" width="16.5703125" style="795" customWidth="1"/>
    <col min="9732" max="9732" width="18" style="795" bestFit="1" customWidth="1"/>
    <col min="9733" max="9984" width="9.140625" style="795"/>
    <col min="9985" max="9985" width="4.42578125" style="795" customWidth="1"/>
    <col min="9986" max="9986" width="34.5703125" style="795" bestFit="1" customWidth="1"/>
    <col min="9987" max="9987" width="16.5703125" style="795" customWidth="1"/>
    <col min="9988" max="9988" width="18" style="795" bestFit="1" customWidth="1"/>
    <col min="9989" max="10240" width="9.140625" style="795"/>
    <col min="10241" max="10241" width="4.42578125" style="795" customWidth="1"/>
    <col min="10242" max="10242" width="34.5703125" style="795" bestFit="1" customWidth="1"/>
    <col min="10243" max="10243" width="16.5703125" style="795" customWidth="1"/>
    <col min="10244" max="10244" width="18" style="795" bestFit="1" customWidth="1"/>
    <col min="10245" max="10496" width="9.140625" style="795"/>
    <col min="10497" max="10497" width="4.42578125" style="795" customWidth="1"/>
    <col min="10498" max="10498" width="34.5703125" style="795" bestFit="1" customWidth="1"/>
    <col min="10499" max="10499" width="16.5703125" style="795" customWidth="1"/>
    <col min="10500" max="10500" width="18" style="795" bestFit="1" customWidth="1"/>
    <col min="10501" max="10752" width="9.140625" style="795"/>
    <col min="10753" max="10753" width="4.42578125" style="795" customWidth="1"/>
    <col min="10754" max="10754" width="34.5703125" style="795" bestFit="1" customWidth="1"/>
    <col min="10755" max="10755" width="16.5703125" style="795" customWidth="1"/>
    <col min="10756" max="10756" width="18" style="795" bestFit="1" customWidth="1"/>
    <col min="10757" max="11008" width="9.140625" style="795"/>
    <col min="11009" max="11009" width="4.42578125" style="795" customWidth="1"/>
    <col min="11010" max="11010" width="34.5703125" style="795" bestFit="1" customWidth="1"/>
    <col min="11011" max="11011" width="16.5703125" style="795" customWidth="1"/>
    <col min="11012" max="11012" width="18" style="795" bestFit="1" customWidth="1"/>
    <col min="11013" max="11264" width="9.140625" style="795"/>
    <col min="11265" max="11265" width="4.42578125" style="795" customWidth="1"/>
    <col min="11266" max="11266" width="34.5703125" style="795" bestFit="1" customWidth="1"/>
    <col min="11267" max="11267" width="16.5703125" style="795" customWidth="1"/>
    <col min="11268" max="11268" width="18" style="795" bestFit="1" customWidth="1"/>
    <col min="11269" max="11520" width="9.140625" style="795"/>
    <col min="11521" max="11521" width="4.42578125" style="795" customWidth="1"/>
    <col min="11522" max="11522" width="34.5703125" style="795" bestFit="1" customWidth="1"/>
    <col min="11523" max="11523" width="16.5703125" style="795" customWidth="1"/>
    <col min="11524" max="11524" width="18" style="795" bestFit="1" customWidth="1"/>
    <col min="11525" max="11776" width="9.140625" style="795"/>
    <col min="11777" max="11777" width="4.42578125" style="795" customWidth="1"/>
    <col min="11778" max="11778" width="34.5703125" style="795" bestFit="1" customWidth="1"/>
    <col min="11779" max="11779" width="16.5703125" style="795" customWidth="1"/>
    <col min="11780" max="11780" width="18" style="795" bestFit="1" customWidth="1"/>
    <col min="11781" max="12032" width="9.140625" style="795"/>
    <col min="12033" max="12033" width="4.42578125" style="795" customWidth="1"/>
    <col min="12034" max="12034" width="34.5703125" style="795" bestFit="1" customWidth="1"/>
    <col min="12035" max="12035" width="16.5703125" style="795" customWidth="1"/>
    <col min="12036" max="12036" width="18" style="795" bestFit="1" customWidth="1"/>
    <col min="12037" max="12288" width="9.140625" style="795"/>
    <col min="12289" max="12289" width="4.42578125" style="795" customWidth="1"/>
    <col min="12290" max="12290" width="34.5703125" style="795" bestFit="1" customWidth="1"/>
    <col min="12291" max="12291" width="16.5703125" style="795" customWidth="1"/>
    <col min="12292" max="12292" width="18" style="795" bestFit="1" customWidth="1"/>
    <col min="12293" max="12544" width="9.140625" style="795"/>
    <col min="12545" max="12545" width="4.42578125" style="795" customWidth="1"/>
    <col min="12546" max="12546" width="34.5703125" style="795" bestFit="1" customWidth="1"/>
    <col min="12547" max="12547" width="16.5703125" style="795" customWidth="1"/>
    <col min="12548" max="12548" width="18" style="795" bestFit="1" customWidth="1"/>
    <col min="12549" max="12800" width="9.140625" style="795"/>
    <col min="12801" max="12801" width="4.42578125" style="795" customWidth="1"/>
    <col min="12802" max="12802" width="34.5703125" style="795" bestFit="1" customWidth="1"/>
    <col min="12803" max="12803" width="16.5703125" style="795" customWidth="1"/>
    <col min="12804" max="12804" width="18" style="795" bestFit="1" customWidth="1"/>
    <col min="12805" max="13056" width="9.140625" style="795"/>
    <col min="13057" max="13057" width="4.42578125" style="795" customWidth="1"/>
    <col min="13058" max="13058" width="34.5703125" style="795" bestFit="1" customWidth="1"/>
    <col min="13059" max="13059" width="16.5703125" style="795" customWidth="1"/>
    <col min="13060" max="13060" width="18" style="795" bestFit="1" customWidth="1"/>
    <col min="13061" max="13312" width="9.140625" style="795"/>
    <col min="13313" max="13313" width="4.42578125" style="795" customWidth="1"/>
    <col min="13314" max="13314" width="34.5703125" style="795" bestFit="1" customWidth="1"/>
    <col min="13315" max="13315" width="16.5703125" style="795" customWidth="1"/>
    <col min="13316" max="13316" width="18" style="795" bestFit="1" customWidth="1"/>
    <col min="13317" max="13568" width="9.140625" style="795"/>
    <col min="13569" max="13569" width="4.42578125" style="795" customWidth="1"/>
    <col min="13570" max="13570" width="34.5703125" style="795" bestFit="1" customWidth="1"/>
    <col min="13571" max="13571" width="16.5703125" style="795" customWidth="1"/>
    <col min="13572" max="13572" width="18" style="795" bestFit="1" customWidth="1"/>
    <col min="13573" max="13824" width="9.140625" style="795"/>
    <col min="13825" max="13825" width="4.42578125" style="795" customWidth="1"/>
    <col min="13826" max="13826" width="34.5703125" style="795" bestFit="1" customWidth="1"/>
    <col min="13827" max="13827" width="16.5703125" style="795" customWidth="1"/>
    <col min="13828" max="13828" width="18" style="795" bestFit="1" customWidth="1"/>
    <col min="13829" max="14080" width="9.140625" style="795"/>
    <col min="14081" max="14081" width="4.42578125" style="795" customWidth="1"/>
    <col min="14082" max="14082" width="34.5703125" style="795" bestFit="1" customWidth="1"/>
    <col min="14083" max="14083" width="16.5703125" style="795" customWidth="1"/>
    <col min="14084" max="14084" width="18" style="795" bestFit="1" customWidth="1"/>
    <col min="14085" max="14336" width="9.140625" style="795"/>
    <col min="14337" max="14337" width="4.42578125" style="795" customWidth="1"/>
    <col min="14338" max="14338" width="34.5703125" style="795" bestFit="1" customWidth="1"/>
    <col min="14339" max="14339" width="16.5703125" style="795" customWidth="1"/>
    <col min="14340" max="14340" width="18" style="795" bestFit="1" customWidth="1"/>
    <col min="14341" max="14592" width="9.140625" style="795"/>
    <col min="14593" max="14593" width="4.42578125" style="795" customWidth="1"/>
    <col min="14594" max="14594" width="34.5703125" style="795" bestFit="1" customWidth="1"/>
    <col min="14595" max="14595" width="16.5703125" style="795" customWidth="1"/>
    <col min="14596" max="14596" width="18" style="795" bestFit="1" customWidth="1"/>
    <col min="14597" max="14848" width="9.140625" style="795"/>
    <col min="14849" max="14849" width="4.42578125" style="795" customWidth="1"/>
    <col min="14850" max="14850" width="34.5703125" style="795" bestFit="1" customWidth="1"/>
    <col min="14851" max="14851" width="16.5703125" style="795" customWidth="1"/>
    <col min="14852" max="14852" width="18" style="795" bestFit="1" customWidth="1"/>
    <col min="14853" max="15104" width="9.140625" style="795"/>
    <col min="15105" max="15105" width="4.42578125" style="795" customWidth="1"/>
    <col min="15106" max="15106" width="34.5703125" style="795" bestFit="1" customWidth="1"/>
    <col min="15107" max="15107" width="16.5703125" style="795" customWidth="1"/>
    <col min="15108" max="15108" width="18" style="795" bestFit="1" customWidth="1"/>
    <col min="15109" max="15360" width="9.140625" style="795"/>
    <col min="15361" max="15361" width="4.42578125" style="795" customWidth="1"/>
    <col min="15362" max="15362" width="34.5703125" style="795" bestFit="1" customWidth="1"/>
    <col min="15363" max="15363" width="16.5703125" style="795" customWidth="1"/>
    <col min="15364" max="15364" width="18" style="795" bestFit="1" customWidth="1"/>
    <col min="15365" max="15616" width="9.140625" style="795"/>
    <col min="15617" max="15617" width="4.42578125" style="795" customWidth="1"/>
    <col min="15618" max="15618" width="34.5703125" style="795" bestFit="1" customWidth="1"/>
    <col min="15619" max="15619" width="16.5703125" style="795" customWidth="1"/>
    <col min="15620" max="15620" width="18" style="795" bestFit="1" customWidth="1"/>
    <col min="15621" max="15872" width="9.140625" style="795"/>
    <col min="15873" max="15873" width="4.42578125" style="795" customWidth="1"/>
    <col min="15874" max="15874" width="34.5703125" style="795" bestFit="1" customWidth="1"/>
    <col min="15875" max="15875" width="16.5703125" style="795" customWidth="1"/>
    <col min="15876" max="15876" width="18" style="795" bestFit="1" customWidth="1"/>
    <col min="15877" max="16128" width="9.140625" style="795"/>
    <col min="16129" max="16129" width="4.42578125" style="795" customWidth="1"/>
    <col min="16130" max="16130" width="34.5703125" style="795" bestFit="1" customWidth="1"/>
    <col min="16131" max="16131" width="16.5703125" style="795" customWidth="1"/>
    <col min="16132" max="16132" width="18" style="795" bestFit="1" customWidth="1"/>
    <col min="16133" max="16384" width="9.140625" style="795"/>
  </cols>
  <sheetData>
    <row r="1" spans="1:4">
      <c r="A1" s="952" t="s">
        <v>1079</v>
      </c>
      <c r="B1" s="794"/>
      <c r="C1" s="954" t="s">
        <v>1084</v>
      </c>
      <c r="D1" s="955"/>
    </row>
    <row r="2" spans="1:4" ht="38.25">
      <c r="A2" s="953"/>
      <c r="B2" s="796" t="s">
        <v>1080</v>
      </c>
      <c r="C2" s="797" t="s">
        <v>1081</v>
      </c>
      <c r="D2" s="798" t="s">
        <v>1082</v>
      </c>
    </row>
    <row r="3" spans="1:4" ht="15.75" customHeight="1">
      <c r="A3" s="799">
        <v>1</v>
      </c>
      <c r="B3" s="800" t="s">
        <v>988</v>
      </c>
      <c r="C3" s="801">
        <v>74.25</v>
      </c>
      <c r="D3" s="802">
        <v>90</v>
      </c>
    </row>
    <row r="4" spans="1:4" ht="15.75" customHeight="1">
      <c r="A4" s="799">
        <v>2</v>
      </c>
      <c r="B4" s="801" t="s">
        <v>989</v>
      </c>
      <c r="C4" s="801">
        <v>56</v>
      </c>
      <c r="D4" s="802">
        <v>50</v>
      </c>
    </row>
    <row r="5" spans="1:4" ht="15.75" customHeight="1">
      <c r="A5" s="799">
        <v>3</v>
      </c>
      <c r="B5" s="801" t="s">
        <v>255</v>
      </c>
      <c r="C5" s="801">
        <v>25.75</v>
      </c>
      <c r="D5" s="802">
        <v>26</v>
      </c>
    </row>
    <row r="6" spans="1:4" ht="15.75" customHeight="1">
      <c r="A6" s="799">
        <v>4</v>
      </c>
      <c r="B6" s="801" t="s">
        <v>256</v>
      </c>
      <c r="C6" s="801">
        <v>14</v>
      </c>
      <c r="D6" s="802">
        <v>12</v>
      </c>
    </row>
    <row r="7" spans="1:4" ht="15.75" customHeight="1">
      <c r="A7" s="799">
        <v>5</v>
      </c>
      <c r="B7" s="801" t="s">
        <v>1083</v>
      </c>
      <c r="C7" s="801">
        <v>6.5</v>
      </c>
      <c r="D7" s="802">
        <v>7</v>
      </c>
    </row>
    <row r="8" spans="1:4" ht="15.75" customHeight="1">
      <c r="A8" s="799">
        <v>6</v>
      </c>
      <c r="B8" s="801" t="s">
        <v>257</v>
      </c>
      <c r="C8" s="801">
        <v>2.75</v>
      </c>
      <c r="D8" s="802">
        <v>3</v>
      </c>
    </row>
    <row r="9" spans="1:4" ht="15.75" customHeight="1">
      <c r="A9" s="799">
        <v>7</v>
      </c>
      <c r="B9" s="800" t="s">
        <v>990</v>
      </c>
      <c r="C9" s="801">
        <v>78.5</v>
      </c>
      <c r="D9" s="802">
        <v>78</v>
      </c>
    </row>
    <row r="10" spans="1:4" ht="15.75" customHeight="1">
      <c r="A10" s="799"/>
      <c r="B10" s="801"/>
      <c r="C10" s="801"/>
      <c r="D10" s="802"/>
    </row>
    <row r="11" spans="1:4" ht="15.75" customHeight="1">
      <c r="A11" s="799"/>
      <c r="B11" s="801"/>
      <c r="C11" s="801"/>
      <c r="D11" s="802"/>
    </row>
    <row r="12" spans="1:4" ht="15.75" customHeight="1">
      <c r="A12" s="799"/>
      <c r="B12" s="801"/>
      <c r="C12" s="801"/>
      <c r="D12" s="802"/>
    </row>
    <row r="13" spans="1:4" ht="15.75" customHeight="1">
      <c r="A13" s="799"/>
      <c r="B13" s="801"/>
      <c r="C13" s="801"/>
      <c r="D13" s="802"/>
    </row>
    <row r="14" spans="1:4" ht="15.75" customHeight="1">
      <c r="A14" s="799"/>
      <c r="B14" s="801"/>
      <c r="C14" s="801"/>
      <c r="D14" s="802"/>
    </row>
    <row r="15" spans="1:4" ht="15.75" customHeight="1">
      <c r="A15" s="799"/>
      <c r="B15" s="801"/>
      <c r="C15" s="801"/>
      <c r="D15" s="802"/>
    </row>
    <row r="16" spans="1:4" ht="15.75" customHeight="1">
      <c r="A16" s="799"/>
      <c r="B16" s="801"/>
      <c r="C16" s="801"/>
      <c r="D16" s="802"/>
    </row>
    <row r="17" spans="1:4" ht="15.75" customHeight="1">
      <c r="A17" s="799"/>
      <c r="B17" s="801"/>
      <c r="C17" s="801"/>
      <c r="D17" s="802"/>
    </row>
    <row r="18" spans="1:4" ht="15.75" customHeight="1">
      <c r="A18" s="799"/>
      <c r="B18" s="801"/>
      <c r="C18" s="801"/>
      <c r="D18" s="802"/>
    </row>
    <row r="19" spans="1:4" ht="15.75" customHeight="1">
      <c r="A19" s="799"/>
      <c r="B19" s="801"/>
      <c r="C19" s="801"/>
      <c r="D19" s="802"/>
    </row>
    <row r="20" spans="1:4" ht="15.75" customHeight="1">
      <c r="A20" s="799"/>
      <c r="B20" s="801"/>
      <c r="C20" s="801"/>
      <c r="D20" s="802"/>
    </row>
    <row r="21" spans="1:4" ht="15.75" customHeight="1">
      <c r="A21" s="799"/>
      <c r="B21" s="801"/>
      <c r="C21" s="801"/>
      <c r="D21" s="802"/>
    </row>
    <row r="22" spans="1:4" ht="15.75" customHeight="1">
      <c r="A22" s="799"/>
      <c r="B22" s="801"/>
      <c r="C22" s="801"/>
      <c r="D22" s="802"/>
    </row>
    <row r="23" spans="1:4" ht="15.75" customHeight="1">
      <c r="A23" s="799"/>
      <c r="B23" s="801"/>
      <c r="C23" s="801"/>
      <c r="D23" s="802"/>
    </row>
    <row r="24" spans="1:4" ht="15.75" customHeight="1">
      <c r="A24" s="799"/>
      <c r="B24" s="801"/>
      <c r="C24" s="801"/>
      <c r="D24" s="802"/>
    </row>
    <row r="25" spans="1:4" ht="15.75" customHeight="1">
      <c r="A25" s="799"/>
      <c r="B25" s="801"/>
      <c r="C25" s="801"/>
      <c r="D25" s="802"/>
    </row>
    <row r="26" spans="1:4" ht="15.75" customHeight="1">
      <c r="A26" s="799"/>
      <c r="B26" s="801"/>
      <c r="C26" s="801"/>
      <c r="D26" s="802"/>
    </row>
    <row r="27" spans="1:4" ht="15.75" customHeight="1">
      <c r="A27" s="799"/>
      <c r="B27" s="801"/>
      <c r="C27" s="801"/>
      <c r="D27" s="802"/>
    </row>
    <row r="28" spans="1:4" ht="15.75" customHeight="1">
      <c r="A28" s="799"/>
      <c r="B28" s="801"/>
      <c r="C28" s="801"/>
      <c r="D28" s="802"/>
    </row>
    <row r="29" spans="1:4" ht="15.75" customHeight="1">
      <c r="A29" s="799"/>
      <c r="B29" s="801"/>
      <c r="C29" s="801"/>
      <c r="D29" s="802"/>
    </row>
    <row r="30" spans="1:4" ht="15.75" customHeight="1">
      <c r="A30" s="799"/>
      <c r="B30" s="801"/>
      <c r="C30" s="801"/>
      <c r="D30" s="802"/>
    </row>
    <row r="31" spans="1:4" ht="15.75" customHeight="1">
      <c r="A31" s="799"/>
      <c r="B31" s="801"/>
      <c r="C31" s="801"/>
      <c r="D31" s="802"/>
    </row>
    <row r="32" spans="1:4" ht="15.75" customHeight="1">
      <c r="A32" s="799"/>
      <c r="B32" s="801"/>
      <c r="C32" s="801"/>
      <c r="D32" s="802"/>
    </row>
    <row r="33" spans="1:4" ht="15.75" customHeight="1">
      <c r="A33" s="799"/>
      <c r="B33" s="801"/>
      <c r="C33" s="801"/>
      <c r="D33" s="802"/>
    </row>
    <row r="34" spans="1:4" ht="15.75" customHeight="1">
      <c r="A34" s="799"/>
      <c r="B34" s="801"/>
      <c r="C34" s="801"/>
      <c r="D34" s="802"/>
    </row>
    <row r="35" spans="1:4" ht="15.75" customHeight="1">
      <c r="A35" s="799"/>
      <c r="B35" s="801"/>
      <c r="C35" s="801"/>
      <c r="D35" s="802"/>
    </row>
    <row r="36" spans="1:4" s="806" customFormat="1" ht="15.75" customHeight="1" thickBot="1">
      <c r="A36" s="803"/>
      <c r="B36" s="804" t="s">
        <v>993</v>
      </c>
      <c r="C36" s="804">
        <f>SUM(C3:C35)</f>
        <v>257.75</v>
      </c>
      <c r="D36" s="805">
        <f>SUM(D3:D35)</f>
        <v>266</v>
      </c>
    </row>
    <row r="37" spans="1:4" s="806" customFormat="1" ht="15.75" customHeight="1">
      <c r="A37" s="807"/>
      <c r="B37" s="807"/>
      <c r="C37" s="807"/>
      <c r="D37" s="807"/>
    </row>
  </sheetData>
  <mergeCells count="2">
    <mergeCell ref="A1:A2"/>
    <mergeCell ref="C1:D1"/>
  </mergeCells>
  <printOptions horizontalCentered="1" verticalCentered="1"/>
  <pageMargins left="0.39370078740157483" right="0.39370078740157483" top="0.51181102362204722" bottom="0.39370078740157483" header="0.51181102362204722" footer="0.39370078740157483"/>
  <pageSetup paperSize="9" orientation="portrait" r:id="rId1"/>
  <headerFooter alignWithMargins="0">
    <oddHeader xml:space="preserve">&amp;C&amp;"Arial,Félkövér"&amp;14Létszámok alakulása&amp;R&amp;"Times New Roman CE,Félkövér dőlt"&amp;14 13. melléklet&amp;"Times New Roman CE,Normál"&amp;10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M169"/>
  <sheetViews>
    <sheetView view="pageBreakPreview" topLeftCell="A140" zoomScaleSheetLayoutView="100" workbookViewId="0">
      <selection activeCell="F7" sqref="F7:H11"/>
    </sheetView>
  </sheetViews>
  <sheetFormatPr defaultRowHeight="15.75"/>
  <cols>
    <col min="1" max="1" width="4.85546875" style="237" customWidth="1"/>
    <col min="2" max="2" width="4.140625" style="237" customWidth="1"/>
    <col min="3" max="3" width="5.28515625" style="147" customWidth="1"/>
    <col min="4" max="4" width="6" style="147" customWidth="1"/>
    <col min="5" max="5" width="56.85546875" style="147" customWidth="1"/>
    <col min="6" max="8" width="16.85546875" style="322" customWidth="1"/>
    <col min="9" max="9" width="11.42578125" style="147" bestFit="1" customWidth="1"/>
    <col min="10" max="10" width="19.85546875" style="147" customWidth="1"/>
    <col min="11" max="11" width="14.5703125" style="147" customWidth="1"/>
    <col min="12" max="13" width="15.5703125" style="147" bestFit="1" customWidth="1"/>
    <col min="14" max="16384" width="9.140625" style="147"/>
  </cols>
  <sheetData>
    <row r="1" spans="1:11" ht="16.5" thickBot="1">
      <c r="G1" s="974" t="s">
        <v>618</v>
      </c>
      <c r="H1" s="974"/>
    </row>
    <row r="2" spans="1:11">
      <c r="A2" s="975" t="s">
        <v>577</v>
      </c>
      <c r="B2" s="976"/>
      <c r="C2" s="976"/>
      <c r="D2" s="976"/>
      <c r="E2" s="976"/>
      <c r="F2" s="976"/>
      <c r="G2" s="976"/>
      <c r="H2" s="976"/>
    </row>
    <row r="3" spans="1:11">
      <c r="A3" s="977" t="s">
        <v>372</v>
      </c>
      <c r="B3" s="978"/>
      <c r="C3" s="978"/>
      <c r="D3" s="978"/>
      <c r="E3" s="978"/>
      <c r="F3" s="978"/>
      <c r="G3" s="978"/>
      <c r="H3" s="978"/>
    </row>
    <row r="4" spans="1:11" ht="16.5" thickBot="1">
      <c r="A4" s="979" t="s">
        <v>373</v>
      </c>
      <c r="B4" s="980"/>
      <c r="C4" s="980"/>
      <c r="D4" s="980"/>
      <c r="E4" s="980"/>
      <c r="F4" s="980"/>
      <c r="G4" s="980"/>
      <c r="H4" s="980"/>
    </row>
    <row r="5" spans="1:11">
      <c r="A5" s="981" t="s">
        <v>423</v>
      </c>
      <c r="B5" s="982"/>
      <c r="C5" s="982"/>
      <c r="D5" s="982"/>
      <c r="E5" s="148"/>
      <c r="F5" s="323"/>
      <c r="G5" s="323"/>
      <c r="H5" s="323"/>
    </row>
    <row r="6" spans="1:11" ht="16.5" thickBot="1">
      <c r="A6" s="982"/>
      <c r="B6" s="982"/>
      <c r="C6" s="982"/>
      <c r="D6" s="982"/>
      <c r="E6" s="983"/>
      <c r="F6" s="984"/>
      <c r="G6" s="324"/>
      <c r="H6" s="324"/>
    </row>
    <row r="7" spans="1:11" ht="15.75" customHeight="1">
      <c r="A7" s="962" t="s">
        <v>375</v>
      </c>
      <c r="B7" s="965" t="s">
        <v>376</v>
      </c>
      <c r="C7" s="965" t="s">
        <v>377</v>
      </c>
      <c r="D7" s="965" t="s">
        <v>378</v>
      </c>
      <c r="E7" s="238" t="s">
        <v>379</v>
      </c>
      <c r="F7" s="971" t="s">
        <v>578</v>
      </c>
      <c r="G7" s="956" t="s">
        <v>636</v>
      </c>
      <c r="H7" s="956" t="s">
        <v>585</v>
      </c>
    </row>
    <row r="8" spans="1:11" ht="15.75" customHeight="1">
      <c r="A8" s="963"/>
      <c r="B8" s="966"/>
      <c r="C8" s="968"/>
      <c r="D8" s="968"/>
      <c r="E8" s="239" t="s">
        <v>380</v>
      </c>
      <c r="F8" s="972"/>
      <c r="G8" s="957"/>
      <c r="H8" s="957"/>
    </row>
    <row r="9" spans="1:11" ht="15.75" customHeight="1">
      <c r="A9" s="963"/>
      <c r="B9" s="966"/>
      <c r="C9" s="968"/>
      <c r="D9" s="968"/>
      <c r="E9" s="239" t="s">
        <v>381</v>
      </c>
      <c r="F9" s="972"/>
      <c r="G9" s="957"/>
      <c r="H9" s="957"/>
    </row>
    <row r="10" spans="1:11" ht="15.75" customHeight="1">
      <c r="A10" s="963"/>
      <c r="B10" s="966"/>
      <c r="C10" s="968"/>
      <c r="D10" s="968"/>
      <c r="E10" s="239" t="s">
        <v>382</v>
      </c>
      <c r="F10" s="972"/>
      <c r="G10" s="957"/>
      <c r="H10" s="957"/>
    </row>
    <row r="11" spans="1:11" ht="16.5" customHeight="1" thickBot="1">
      <c r="A11" s="964"/>
      <c r="B11" s="967"/>
      <c r="C11" s="969"/>
      <c r="D11" s="970"/>
      <c r="E11" s="240"/>
      <c r="F11" s="973"/>
      <c r="G11" s="958"/>
      <c r="H11" s="958"/>
    </row>
    <row r="12" spans="1:11">
      <c r="A12" s="154">
        <v>102</v>
      </c>
      <c r="B12" s="230"/>
      <c r="C12" s="156"/>
      <c r="D12" s="217"/>
      <c r="E12" s="241" t="s">
        <v>383</v>
      </c>
      <c r="F12" s="325"/>
      <c r="G12" s="325"/>
      <c r="H12" s="325"/>
    </row>
    <row r="13" spans="1:11">
      <c r="A13" s="154"/>
      <c r="B13" s="230"/>
      <c r="C13" s="156"/>
      <c r="D13" s="217"/>
      <c r="E13" s="171" t="s">
        <v>255</v>
      </c>
      <c r="F13" s="325"/>
      <c r="G13" s="325"/>
      <c r="H13" s="325"/>
    </row>
    <row r="14" spans="1:11" hidden="1">
      <c r="A14" s="154"/>
      <c r="B14" s="230"/>
      <c r="C14" s="156">
        <v>1</v>
      </c>
      <c r="D14" s="310"/>
      <c r="E14" s="311" t="s">
        <v>176</v>
      </c>
      <c r="F14" s="325"/>
      <c r="G14" s="325"/>
      <c r="H14" s="325"/>
      <c r="K14" s="161"/>
    </row>
    <row r="15" spans="1:11" hidden="1">
      <c r="A15" s="154"/>
      <c r="B15" s="230"/>
      <c r="C15" s="156">
        <v>2</v>
      </c>
      <c r="D15" s="310"/>
      <c r="E15" s="311" t="s">
        <v>222</v>
      </c>
      <c r="F15" s="325"/>
      <c r="G15" s="325"/>
      <c r="H15" s="325"/>
      <c r="K15" s="161"/>
    </row>
    <row r="16" spans="1:11" hidden="1">
      <c r="A16" s="154"/>
      <c r="B16" s="230"/>
      <c r="C16" s="156">
        <v>3</v>
      </c>
      <c r="D16" s="310"/>
      <c r="E16" s="311" t="s">
        <v>178</v>
      </c>
      <c r="F16" s="325"/>
      <c r="G16" s="325"/>
      <c r="H16" s="325"/>
      <c r="K16" s="161"/>
    </row>
    <row r="17" spans="1:11">
      <c r="A17" s="154"/>
      <c r="B17" s="230"/>
      <c r="C17" s="156">
        <v>4</v>
      </c>
      <c r="D17" s="310"/>
      <c r="E17" s="311" t="s">
        <v>266</v>
      </c>
      <c r="F17" s="325">
        <v>50043000</v>
      </c>
      <c r="G17" s="325">
        <v>53065000</v>
      </c>
      <c r="H17" s="325">
        <v>56083405</v>
      </c>
      <c r="J17" s="161"/>
      <c r="K17" s="161"/>
    </row>
    <row r="18" spans="1:11" hidden="1">
      <c r="A18" s="154"/>
      <c r="B18" s="230"/>
      <c r="C18" s="156">
        <v>5</v>
      </c>
      <c r="D18" s="310"/>
      <c r="E18" s="311" t="s">
        <v>225</v>
      </c>
      <c r="F18" s="325"/>
      <c r="G18" s="325">
        <v>0</v>
      </c>
      <c r="H18" s="325"/>
      <c r="J18" s="161"/>
      <c r="K18" s="161"/>
    </row>
    <row r="19" spans="1:11">
      <c r="A19" s="154"/>
      <c r="B19" s="230"/>
      <c r="C19" s="156">
        <v>6</v>
      </c>
      <c r="D19" s="310"/>
      <c r="E19" s="311" t="s">
        <v>179</v>
      </c>
      <c r="F19" s="325">
        <v>1332000</v>
      </c>
      <c r="G19" s="325">
        <v>2932000</v>
      </c>
      <c r="H19" s="325">
        <v>843242</v>
      </c>
      <c r="J19" s="161"/>
      <c r="K19" s="161"/>
    </row>
    <row r="20" spans="1:11" hidden="1">
      <c r="A20" s="154"/>
      <c r="B20" s="230"/>
      <c r="C20" s="156">
        <v>7</v>
      </c>
      <c r="D20" s="310"/>
      <c r="E20" s="311" t="s">
        <v>260</v>
      </c>
      <c r="F20" s="325"/>
      <c r="G20" s="325">
        <v>0</v>
      </c>
      <c r="H20" s="325">
        <v>0</v>
      </c>
      <c r="J20" s="161"/>
      <c r="K20" s="161"/>
    </row>
    <row r="21" spans="1:11">
      <c r="A21" s="154"/>
      <c r="B21" s="230"/>
      <c r="C21" s="156">
        <v>8</v>
      </c>
      <c r="D21" s="310"/>
      <c r="E21" s="311" t="s">
        <v>267</v>
      </c>
      <c r="F21" s="325">
        <v>60000</v>
      </c>
      <c r="G21" s="325">
        <v>60000</v>
      </c>
      <c r="H21" s="325">
        <v>60000</v>
      </c>
      <c r="J21" s="161"/>
      <c r="K21" s="161"/>
    </row>
    <row r="22" spans="1:11" s="246" customFormat="1">
      <c r="A22" s="242"/>
      <c r="B22" s="243"/>
      <c r="C22" s="243"/>
      <c r="D22" s="244"/>
      <c r="E22" s="245" t="s">
        <v>424</v>
      </c>
      <c r="F22" s="326">
        <f>SUM(F14:F21)</f>
        <v>51435000</v>
      </c>
      <c r="G22" s="326">
        <f t="shared" ref="G22:H22" si="0">SUM(G14:G21)</f>
        <v>56057000</v>
      </c>
      <c r="H22" s="326">
        <f t="shared" si="0"/>
        <v>56986647</v>
      </c>
      <c r="J22" s="161"/>
      <c r="K22" s="247"/>
    </row>
    <row r="23" spans="1:11">
      <c r="A23" s="154"/>
      <c r="B23" s="230">
        <v>1</v>
      </c>
      <c r="C23" s="156"/>
      <c r="D23" s="217"/>
      <c r="E23" s="241" t="s">
        <v>387</v>
      </c>
      <c r="F23" s="325"/>
      <c r="G23" s="325">
        <v>0</v>
      </c>
      <c r="H23" s="325">
        <v>0</v>
      </c>
      <c r="J23" s="161"/>
      <c r="K23" s="161"/>
    </row>
    <row r="24" spans="1:11">
      <c r="A24" s="154"/>
      <c r="B24" s="230"/>
      <c r="C24" s="156">
        <v>1</v>
      </c>
      <c r="D24" s="217"/>
      <c r="E24" s="311" t="s">
        <v>176</v>
      </c>
      <c r="F24" s="325">
        <v>0</v>
      </c>
      <c r="G24" s="325">
        <v>180000</v>
      </c>
      <c r="H24" s="325">
        <v>180000</v>
      </c>
      <c r="J24" s="161"/>
    </row>
    <row r="25" spans="1:11" hidden="1">
      <c r="A25" s="154"/>
      <c r="B25" s="230"/>
      <c r="C25" s="156">
        <v>2</v>
      </c>
      <c r="D25" s="217"/>
      <c r="E25" s="311" t="s">
        <v>222</v>
      </c>
      <c r="F25" s="325"/>
      <c r="G25" s="325">
        <v>0</v>
      </c>
      <c r="H25" s="325">
        <v>0</v>
      </c>
      <c r="J25" s="161"/>
    </row>
    <row r="26" spans="1:11" hidden="1">
      <c r="A26" s="154"/>
      <c r="B26" s="230"/>
      <c r="C26" s="156">
        <v>3</v>
      </c>
      <c r="D26" s="217"/>
      <c r="E26" s="311" t="s">
        <v>178</v>
      </c>
      <c r="F26" s="325"/>
      <c r="G26" s="325">
        <v>0</v>
      </c>
      <c r="H26" s="325">
        <v>0</v>
      </c>
      <c r="J26" s="161"/>
    </row>
    <row r="27" spans="1:11">
      <c r="A27" s="154"/>
      <c r="B27" s="230"/>
      <c r="C27" s="156">
        <v>4</v>
      </c>
      <c r="D27" s="217"/>
      <c r="E27" s="311" t="s">
        <v>266</v>
      </c>
      <c r="F27" s="325">
        <v>13549000</v>
      </c>
      <c r="G27" s="325">
        <v>12849000</v>
      </c>
      <c r="H27" s="325">
        <v>13019502</v>
      </c>
      <c r="J27" s="161"/>
    </row>
    <row r="28" spans="1:11" hidden="1">
      <c r="A28" s="154"/>
      <c r="B28" s="230"/>
      <c r="C28" s="156">
        <v>5</v>
      </c>
      <c r="D28" s="217"/>
      <c r="E28" s="311" t="s">
        <v>225</v>
      </c>
      <c r="F28" s="325"/>
      <c r="G28" s="325">
        <v>0</v>
      </c>
      <c r="H28" s="325">
        <v>0</v>
      </c>
      <c r="J28" s="161"/>
    </row>
    <row r="29" spans="1:11">
      <c r="A29" s="154"/>
      <c r="B29" s="230"/>
      <c r="C29" s="156">
        <v>6</v>
      </c>
      <c r="D29" s="217"/>
      <c r="E29" s="311" t="s">
        <v>179</v>
      </c>
      <c r="F29" s="325"/>
      <c r="G29" s="325">
        <v>416700</v>
      </c>
      <c r="H29" s="325">
        <v>416700</v>
      </c>
      <c r="J29" s="161"/>
    </row>
    <row r="30" spans="1:11" hidden="1">
      <c r="A30" s="154"/>
      <c r="B30" s="230"/>
      <c r="C30" s="156">
        <v>7</v>
      </c>
      <c r="D30" s="217"/>
      <c r="E30" s="311" t="s">
        <v>260</v>
      </c>
      <c r="F30" s="325"/>
      <c r="G30" s="325">
        <v>0</v>
      </c>
      <c r="H30" s="325">
        <v>0</v>
      </c>
      <c r="J30" s="161"/>
    </row>
    <row r="31" spans="1:11">
      <c r="A31" s="154"/>
      <c r="B31" s="230"/>
      <c r="C31" s="156">
        <v>8</v>
      </c>
      <c r="D31" s="217"/>
      <c r="E31" s="311" t="s">
        <v>267</v>
      </c>
      <c r="F31" s="325">
        <v>1455000</v>
      </c>
      <c r="G31" s="325">
        <v>1455000</v>
      </c>
      <c r="H31" s="325">
        <v>1455000</v>
      </c>
      <c r="J31" s="161"/>
    </row>
    <row r="32" spans="1:11" s="246" customFormat="1">
      <c r="A32" s="242"/>
      <c r="B32" s="243"/>
      <c r="C32" s="243"/>
      <c r="D32" s="244"/>
      <c r="E32" s="245" t="s">
        <v>389</v>
      </c>
      <c r="F32" s="326">
        <f>SUM(F24:F31)</f>
        <v>15004000</v>
      </c>
      <c r="G32" s="326">
        <f t="shared" ref="G32:H32" si="1">SUM(G24:G31)</f>
        <v>14900700</v>
      </c>
      <c r="H32" s="326">
        <f t="shared" si="1"/>
        <v>15071202</v>
      </c>
      <c r="J32" s="161"/>
    </row>
    <row r="33" spans="1:10" s="253" customFormat="1">
      <c r="A33" s="248"/>
      <c r="B33" s="249">
        <v>2</v>
      </c>
      <c r="C33" s="250"/>
      <c r="D33" s="251"/>
      <c r="E33" s="252" t="s">
        <v>425</v>
      </c>
      <c r="F33" s="327"/>
      <c r="G33" s="327">
        <v>0</v>
      </c>
      <c r="H33" s="327">
        <v>0</v>
      </c>
      <c r="J33" s="161"/>
    </row>
    <row r="34" spans="1:10" s="253" customFormat="1">
      <c r="A34" s="312"/>
      <c r="B34" s="313"/>
      <c r="C34" s="314">
        <v>1</v>
      </c>
      <c r="D34" s="315"/>
      <c r="E34" s="311" t="s">
        <v>176</v>
      </c>
      <c r="F34" s="328">
        <v>0</v>
      </c>
      <c r="G34" s="325">
        <v>1310000</v>
      </c>
      <c r="H34" s="328">
        <v>1310000</v>
      </c>
      <c r="J34" s="161"/>
    </row>
    <row r="35" spans="1:10" s="253" customFormat="1" hidden="1">
      <c r="A35" s="312"/>
      <c r="B35" s="313"/>
      <c r="C35" s="314">
        <v>2</v>
      </c>
      <c r="D35" s="315"/>
      <c r="E35" s="311" t="s">
        <v>222</v>
      </c>
      <c r="F35" s="328"/>
      <c r="G35" s="328">
        <v>0</v>
      </c>
      <c r="H35" s="328">
        <v>0</v>
      </c>
      <c r="J35" s="161"/>
    </row>
    <row r="36" spans="1:10" s="253" customFormat="1" hidden="1">
      <c r="A36" s="312"/>
      <c r="B36" s="313"/>
      <c r="C36" s="314">
        <v>3</v>
      </c>
      <c r="D36" s="315"/>
      <c r="E36" s="311" t="s">
        <v>178</v>
      </c>
      <c r="F36" s="328"/>
      <c r="G36" s="328">
        <v>0</v>
      </c>
      <c r="H36" s="328">
        <v>0</v>
      </c>
      <c r="J36" s="161"/>
    </row>
    <row r="37" spans="1:10" s="253" customFormat="1">
      <c r="A37" s="312"/>
      <c r="B37" s="313"/>
      <c r="C37" s="314">
        <v>4</v>
      </c>
      <c r="D37" s="315"/>
      <c r="E37" s="311" t="s">
        <v>266</v>
      </c>
      <c r="F37" s="325">
        <v>7700000</v>
      </c>
      <c r="G37" s="325">
        <v>8844000</v>
      </c>
      <c r="H37" s="325">
        <v>8780879</v>
      </c>
      <c r="J37" s="161"/>
    </row>
    <row r="38" spans="1:10" s="253" customFormat="1" hidden="1">
      <c r="A38" s="312"/>
      <c r="B38" s="313"/>
      <c r="C38" s="314">
        <v>5</v>
      </c>
      <c r="D38" s="315"/>
      <c r="E38" s="311" t="s">
        <v>225</v>
      </c>
      <c r="F38" s="325"/>
      <c r="G38" s="325">
        <v>0</v>
      </c>
      <c r="H38" s="325">
        <v>0</v>
      </c>
      <c r="J38" s="161"/>
    </row>
    <row r="39" spans="1:10" s="253" customFormat="1">
      <c r="A39" s="312"/>
      <c r="B39" s="313"/>
      <c r="C39" s="314">
        <v>6</v>
      </c>
      <c r="D39" s="315"/>
      <c r="E39" s="311" t="s">
        <v>179</v>
      </c>
      <c r="F39" s="325">
        <v>0</v>
      </c>
      <c r="G39" s="325">
        <v>118409</v>
      </c>
      <c r="H39" s="325">
        <v>118409</v>
      </c>
      <c r="J39" s="161"/>
    </row>
    <row r="40" spans="1:10" hidden="1">
      <c r="A40" s="154"/>
      <c r="B40" s="230"/>
      <c r="C40" s="314">
        <v>7</v>
      </c>
      <c r="D40" s="217"/>
      <c r="E40" s="311" t="s">
        <v>260</v>
      </c>
      <c r="F40" s="325"/>
      <c r="G40" s="325">
        <v>0</v>
      </c>
      <c r="H40" s="325">
        <v>0</v>
      </c>
      <c r="J40" s="161"/>
    </row>
    <row r="41" spans="1:10">
      <c r="A41" s="154"/>
      <c r="B41" s="230"/>
      <c r="C41" s="314">
        <v>8</v>
      </c>
      <c r="D41" s="217"/>
      <c r="E41" s="311" t="s">
        <v>267</v>
      </c>
      <c r="F41" s="325">
        <v>654000</v>
      </c>
      <c r="G41" s="325">
        <v>654000</v>
      </c>
      <c r="H41" s="325">
        <v>654000</v>
      </c>
      <c r="J41" s="161"/>
    </row>
    <row r="42" spans="1:10" s="246" customFormat="1" ht="16.5" thickBot="1">
      <c r="A42" s="257"/>
      <c r="B42" s="258"/>
      <c r="C42" s="258"/>
      <c r="D42" s="259"/>
      <c r="E42" s="260" t="s">
        <v>390</v>
      </c>
      <c r="F42" s="329">
        <f>SUM(F34:F41)</f>
        <v>8354000</v>
      </c>
      <c r="G42" s="329">
        <f t="shared" ref="G42:H42" si="2">SUM(G34:G41)</f>
        <v>10926409</v>
      </c>
      <c r="H42" s="329">
        <f t="shared" si="2"/>
        <v>10863288</v>
      </c>
      <c r="J42" s="161"/>
    </row>
    <row r="43" spans="1:10">
      <c r="A43" s="263"/>
      <c r="B43" s="264">
        <v>3</v>
      </c>
      <c r="C43" s="168"/>
      <c r="D43" s="265"/>
      <c r="E43" s="266" t="s">
        <v>391</v>
      </c>
      <c r="F43" s="330"/>
      <c r="G43" s="330">
        <v>0</v>
      </c>
      <c r="H43" s="330">
        <v>0</v>
      </c>
      <c r="J43" s="161"/>
    </row>
    <row r="44" spans="1:10">
      <c r="A44" s="154"/>
      <c r="B44" s="230"/>
      <c r="C44" s="156">
        <v>1</v>
      </c>
      <c r="D44" s="217"/>
      <c r="E44" s="311" t="s">
        <v>176</v>
      </c>
      <c r="F44" s="325">
        <v>0</v>
      </c>
      <c r="G44" s="325">
        <v>829128</v>
      </c>
      <c r="H44" s="325">
        <v>829128</v>
      </c>
      <c r="J44" s="161"/>
    </row>
    <row r="45" spans="1:10" hidden="1">
      <c r="A45" s="154"/>
      <c r="B45" s="230"/>
      <c r="C45" s="156">
        <v>2</v>
      </c>
      <c r="D45" s="217"/>
      <c r="E45" s="311" t="s">
        <v>222</v>
      </c>
      <c r="F45" s="325"/>
      <c r="G45" s="325">
        <v>0</v>
      </c>
      <c r="H45" s="325">
        <v>0</v>
      </c>
      <c r="J45" s="161"/>
    </row>
    <row r="46" spans="1:10" hidden="1">
      <c r="A46" s="154"/>
      <c r="B46" s="230"/>
      <c r="C46" s="156">
        <v>3</v>
      </c>
      <c r="D46" s="217"/>
      <c r="E46" s="311" t="s">
        <v>178</v>
      </c>
      <c r="F46" s="325"/>
      <c r="G46" s="325">
        <v>0</v>
      </c>
      <c r="H46" s="325">
        <v>0</v>
      </c>
      <c r="J46" s="161"/>
    </row>
    <row r="47" spans="1:10">
      <c r="A47" s="154"/>
      <c r="B47" s="230"/>
      <c r="C47" s="156">
        <v>4</v>
      </c>
      <c r="D47" s="217"/>
      <c r="E47" s="311" t="s">
        <v>266</v>
      </c>
      <c r="F47" s="325">
        <v>1400000</v>
      </c>
      <c r="G47" s="325">
        <v>1700000</v>
      </c>
      <c r="H47" s="325">
        <v>1755011</v>
      </c>
      <c r="J47" s="161"/>
    </row>
    <row r="48" spans="1:10" s="195" customFormat="1" hidden="1">
      <c r="A48" s="154"/>
      <c r="B48" s="230"/>
      <c r="C48" s="156">
        <v>5</v>
      </c>
      <c r="D48" s="217"/>
      <c r="E48" s="311" t="s">
        <v>225</v>
      </c>
      <c r="F48" s="325"/>
      <c r="G48" s="325">
        <v>0</v>
      </c>
      <c r="H48" s="325">
        <v>0</v>
      </c>
      <c r="J48" s="161"/>
    </row>
    <row r="49" spans="1:12" s="195" customFormat="1" hidden="1">
      <c r="A49" s="267"/>
      <c r="B49" s="268"/>
      <c r="C49" s="156">
        <v>6</v>
      </c>
      <c r="D49" s="261"/>
      <c r="E49" s="311" t="s">
        <v>179</v>
      </c>
      <c r="F49" s="331"/>
      <c r="G49" s="331">
        <v>0</v>
      </c>
      <c r="H49" s="331">
        <v>0</v>
      </c>
      <c r="I49" s="174"/>
      <c r="J49" s="161"/>
      <c r="K49" s="174"/>
      <c r="L49" s="174"/>
    </row>
    <row r="50" spans="1:12" hidden="1">
      <c r="A50" s="154"/>
      <c r="B50" s="230"/>
      <c r="C50" s="156">
        <v>7</v>
      </c>
      <c r="D50" s="261"/>
      <c r="E50" s="311" t="s">
        <v>260</v>
      </c>
      <c r="F50" s="325"/>
      <c r="G50" s="325">
        <v>0</v>
      </c>
      <c r="H50" s="325">
        <v>0</v>
      </c>
      <c r="J50" s="161"/>
    </row>
    <row r="51" spans="1:12">
      <c r="A51" s="254"/>
      <c r="B51" s="255"/>
      <c r="C51" s="156">
        <v>8</v>
      </c>
      <c r="D51" s="256"/>
      <c r="E51" s="311" t="s">
        <v>267</v>
      </c>
      <c r="F51" s="332">
        <v>505000</v>
      </c>
      <c r="G51" s="332">
        <v>505000</v>
      </c>
      <c r="H51" s="332">
        <v>505000</v>
      </c>
      <c r="J51" s="161"/>
    </row>
    <row r="52" spans="1:12" s="246" customFormat="1">
      <c r="A52" s="254"/>
      <c r="B52" s="255"/>
      <c r="C52" s="243"/>
      <c r="D52" s="269"/>
      <c r="E52" s="316" t="s">
        <v>394</v>
      </c>
      <c r="F52" s="333">
        <f>SUM(F44:F51)</f>
        <v>1905000</v>
      </c>
      <c r="G52" s="333">
        <f t="shared" ref="G52:H52" si="3">SUM(G44:G51)</f>
        <v>3034128</v>
      </c>
      <c r="H52" s="333">
        <f t="shared" si="3"/>
        <v>3089139</v>
      </c>
      <c r="J52" s="161"/>
    </row>
    <row r="53" spans="1:12">
      <c r="A53" s="154"/>
      <c r="B53" s="230">
        <v>4</v>
      </c>
      <c r="C53" s="156"/>
      <c r="D53" s="217"/>
      <c r="E53" s="241" t="s">
        <v>257</v>
      </c>
      <c r="F53" s="325"/>
      <c r="G53" s="325">
        <v>0</v>
      </c>
      <c r="H53" s="325">
        <v>0</v>
      </c>
      <c r="J53" s="161"/>
    </row>
    <row r="54" spans="1:12">
      <c r="A54" s="154"/>
      <c r="B54" s="230"/>
      <c r="C54" s="156">
        <v>1</v>
      </c>
      <c r="D54" s="217"/>
      <c r="E54" s="311" t="s">
        <v>176</v>
      </c>
      <c r="F54" s="325"/>
      <c r="G54" s="325">
        <v>800000</v>
      </c>
      <c r="H54" s="325">
        <v>800000</v>
      </c>
      <c r="J54" s="161"/>
    </row>
    <row r="55" spans="1:12" hidden="1">
      <c r="A55" s="154"/>
      <c r="B55" s="230"/>
      <c r="C55" s="156">
        <v>2</v>
      </c>
      <c r="D55" s="217"/>
      <c r="E55" s="311" t="s">
        <v>222</v>
      </c>
      <c r="F55" s="325"/>
      <c r="G55" s="325">
        <v>0</v>
      </c>
      <c r="H55" s="325">
        <v>0</v>
      </c>
      <c r="J55" s="161"/>
    </row>
    <row r="56" spans="1:12" hidden="1">
      <c r="A56" s="154"/>
      <c r="B56" s="230"/>
      <c r="C56" s="156">
        <v>3</v>
      </c>
      <c r="D56" s="217"/>
      <c r="E56" s="311" t="s">
        <v>178</v>
      </c>
      <c r="F56" s="325"/>
      <c r="G56" s="325">
        <v>0</v>
      </c>
      <c r="H56" s="325">
        <v>0</v>
      </c>
      <c r="J56" s="161"/>
    </row>
    <row r="57" spans="1:12">
      <c r="A57" s="154"/>
      <c r="B57" s="230"/>
      <c r="C57" s="156">
        <v>4</v>
      </c>
      <c r="D57" s="217"/>
      <c r="E57" s="311" t="s">
        <v>266</v>
      </c>
      <c r="F57" s="325">
        <v>770000</v>
      </c>
      <c r="G57" s="325">
        <v>770000</v>
      </c>
      <c r="H57" s="325">
        <v>871468</v>
      </c>
      <c r="J57" s="161"/>
    </row>
    <row r="58" spans="1:12" hidden="1">
      <c r="A58" s="154"/>
      <c r="B58" s="230"/>
      <c r="C58" s="156">
        <v>5</v>
      </c>
      <c r="D58" s="217"/>
      <c r="E58" s="311" t="s">
        <v>225</v>
      </c>
      <c r="F58" s="325"/>
      <c r="G58" s="325">
        <v>0</v>
      </c>
      <c r="H58" s="325">
        <v>0</v>
      </c>
      <c r="J58" s="161"/>
    </row>
    <row r="59" spans="1:12" hidden="1">
      <c r="A59" s="154"/>
      <c r="B59" s="230"/>
      <c r="C59" s="156">
        <v>6</v>
      </c>
      <c r="D59" s="217"/>
      <c r="E59" s="311" t="s">
        <v>179</v>
      </c>
      <c r="F59" s="325"/>
      <c r="G59" s="325">
        <v>0</v>
      </c>
      <c r="H59" s="325">
        <v>0</v>
      </c>
      <c r="J59" s="161"/>
    </row>
    <row r="60" spans="1:12" hidden="1">
      <c r="A60" s="154"/>
      <c r="B60" s="230"/>
      <c r="C60" s="156">
        <v>7</v>
      </c>
      <c r="D60" s="217"/>
      <c r="E60" s="311" t="s">
        <v>260</v>
      </c>
      <c r="F60" s="325"/>
      <c r="G60" s="325">
        <v>0</v>
      </c>
      <c r="H60" s="325">
        <v>0</v>
      </c>
      <c r="J60" s="161"/>
    </row>
    <row r="61" spans="1:12">
      <c r="A61" s="154"/>
      <c r="B61" s="230"/>
      <c r="C61" s="156">
        <v>8</v>
      </c>
      <c r="D61" s="217"/>
      <c r="E61" s="311" t="s">
        <v>267</v>
      </c>
      <c r="F61" s="325">
        <v>736000</v>
      </c>
      <c r="G61" s="325">
        <v>736000</v>
      </c>
      <c r="H61" s="325">
        <v>736000</v>
      </c>
      <c r="J61" s="161"/>
    </row>
    <row r="62" spans="1:12" s="246" customFormat="1" ht="16.5" thickBot="1">
      <c r="A62" s="242"/>
      <c r="B62" s="243"/>
      <c r="C62" s="243"/>
      <c r="D62" s="244"/>
      <c r="E62" s="245" t="s">
        <v>395</v>
      </c>
      <c r="F62" s="326">
        <f>SUM(F54:F61)</f>
        <v>1506000</v>
      </c>
      <c r="G62" s="326">
        <f t="shared" ref="G62:H62" si="4">SUM(G54:G61)</f>
        <v>2306000</v>
      </c>
      <c r="H62" s="326">
        <f t="shared" si="4"/>
        <v>2407468</v>
      </c>
      <c r="J62" s="161"/>
    </row>
    <row r="63" spans="1:12" s="246" customFormat="1" ht="16.5" thickBot="1">
      <c r="A63" s="358"/>
      <c r="B63" s="359"/>
      <c r="C63" s="359"/>
      <c r="D63" s="271"/>
      <c r="E63" s="177" t="s">
        <v>396</v>
      </c>
      <c r="F63" s="334">
        <f>F62+F52+F42+F32+F22</f>
        <v>78204000</v>
      </c>
      <c r="G63" s="334">
        <f t="shared" ref="G63:H63" si="5">G62+G52+G42+G32+G22</f>
        <v>87224237</v>
      </c>
      <c r="H63" s="334">
        <f t="shared" si="5"/>
        <v>88417744</v>
      </c>
      <c r="J63" s="161"/>
    </row>
    <row r="64" spans="1:12">
      <c r="A64" s="154">
        <v>103</v>
      </c>
      <c r="B64" s="230"/>
      <c r="C64" s="156"/>
      <c r="D64" s="217"/>
      <c r="E64" s="241" t="s">
        <v>397</v>
      </c>
      <c r="F64" s="325"/>
      <c r="G64" s="325">
        <v>0</v>
      </c>
      <c r="H64" s="325">
        <v>0</v>
      </c>
      <c r="J64" s="161"/>
    </row>
    <row r="65" spans="1:11">
      <c r="A65" s="154"/>
      <c r="B65" s="230"/>
      <c r="C65" s="156">
        <v>1</v>
      </c>
      <c r="D65" s="217"/>
      <c r="E65" s="171" t="s">
        <v>266</v>
      </c>
      <c r="F65" s="325">
        <v>250000</v>
      </c>
      <c r="G65" s="325">
        <v>250000</v>
      </c>
      <c r="H65" s="325">
        <v>410738</v>
      </c>
      <c r="J65" s="161"/>
      <c r="K65" s="161"/>
    </row>
    <row r="66" spans="1:11" s="246" customFormat="1" ht="16.5" thickBot="1">
      <c r="A66" s="242"/>
      <c r="B66" s="243"/>
      <c r="C66" s="243"/>
      <c r="D66" s="244"/>
      <c r="E66" s="245" t="s">
        <v>398</v>
      </c>
      <c r="F66" s="326">
        <f>SUM(F65:F65)</f>
        <v>250000</v>
      </c>
      <c r="G66" s="326">
        <f t="shared" ref="G66:H66" si="6">SUM(G65:G65)</f>
        <v>250000</v>
      </c>
      <c r="H66" s="326">
        <f t="shared" si="6"/>
        <v>410738</v>
      </c>
      <c r="J66" s="161"/>
      <c r="K66" s="247"/>
    </row>
    <row r="67" spans="1:11" s="274" customFormat="1" ht="31.5">
      <c r="A67" s="180">
        <v>135</v>
      </c>
      <c r="B67" s="272"/>
      <c r="C67" s="272"/>
      <c r="D67" s="273"/>
      <c r="E67" s="221" t="s">
        <v>258</v>
      </c>
      <c r="F67" s="335"/>
      <c r="G67" s="335">
        <v>0</v>
      </c>
      <c r="H67" s="335">
        <v>0</v>
      </c>
      <c r="J67" s="161"/>
    </row>
    <row r="68" spans="1:11" s="274" customFormat="1">
      <c r="A68" s="275"/>
      <c r="B68" s="223">
        <v>1</v>
      </c>
      <c r="C68" s="223"/>
      <c r="D68" s="276"/>
      <c r="E68" s="199" t="s">
        <v>461</v>
      </c>
      <c r="F68" s="336"/>
      <c r="G68" s="336">
        <v>0</v>
      </c>
      <c r="H68" s="336">
        <v>0</v>
      </c>
      <c r="J68" s="161"/>
    </row>
    <row r="69" spans="1:11" s="274" customFormat="1">
      <c r="A69" s="275"/>
      <c r="B69" s="223"/>
      <c r="C69" s="223">
        <v>1</v>
      </c>
      <c r="D69" s="277"/>
      <c r="E69" s="171" t="s">
        <v>586</v>
      </c>
      <c r="F69" s="336">
        <v>10288000</v>
      </c>
      <c r="G69" s="336">
        <v>10288000</v>
      </c>
      <c r="H69" s="336">
        <v>10086699</v>
      </c>
      <c r="J69" s="161"/>
    </row>
    <row r="70" spans="1:11" s="274" customFormat="1">
      <c r="A70" s="275"/>
      <c r="B70" s="223">
        <v>2</v>
      </c>
      <c r="C70" s="223"/>
      <c r="D70" s="276"/>
      <c r="E70" s="199" t="s">
        <v>628</v>
      </c>
      <c r="F70" s="336"/>
      <c r="G70" s="336"/>
      <c r="H70" s="336">
        <v>0</v>
      </c>
      <c r="J70" s="161"/>
    </row>
    <row r="71" spans="1:11" s="274" customFormat="1" ht="16.5" thickBot="1">
      <c r="A71" s="275"/>
      <c r="B71" s="223"/>
      <c r="C71" s="223">
        <v>1</v>
      </c>
      <c r="D71" s="277"/>
      <c r="E71" s="171" t="s">
        <v>629</v>
      </c>
      <c r="F71" s="336">
        <v>0</v>
      </c>
      <c r="G71" s="336">
        <v>4590813</v>
      </c>
      <c r="H71" s="336">
        <v>4590813</v>
      </c>
      <c r="J71" s="161"/>
    </row>
    <row r="72" spans="1:11" s="274" customFormat="1" ht="16.5" thickBot="1">
      <c r="A72" s="358"/>
      <c r="B72" s="359"/>
      <c r="C72" s="359"/>
      <c r="D72" s="271"/>
      <c r="E72" s="177" t="s">
        <v>579</v>
      </c>
      <c r="F72" s="334">
        <f>SUM(F68:F71)</f>
        <v>10288000</v>
      </c>
      <c r="G72" s="334">
        <f t="shared" ref="G72:H72" si="7">SUM(G68:G71)</f>
        <v>14878813</v>
      </c>
      <c r="H72" s="334">
        <f t="shared" si="7"/>
        <v>14677512</v>
      </c>
      <c r="J72" s="161"/>
    </row>
    <row r="73" spans="1:11" s="281" customFormat="1">
      <c r="A73" s="278">
        <v>160</v>
      </c>
      <c r="B73" s="279"/>
      <c r="C73" s="279"/>
      <c r="D73" s="285"/>
      <c r="E73" s="241" t="s">
        <v>454</v>
      </c>
      <c r="F73" s="337"/>
      <c r="G73" s="337">
        <v>0</v>
      </c>
      <c r="H73" s="337">
        <v>0</v>
      </c>
      <c r="J73" s="161"/>
    </row>
    <row r="74" spans="1:11" s="195" customFormat="1" ht="16.5" thickBot="1">
      <c r="A74" s="169"/>
      <c r="B74" s="279"/>
      <c r="C74" s="170">
        <v>8</v>
      </c>
      <c r="D74" s="215"/>
      <c r="E74" s="171" t="s">
        <v>108</v>
      </c>
      <c r="F74" s="325">
        <v>2283354</v>
      </c>
      <c r="G74" s="325">
        <v>2283354</v>
      </c>
      <c r="H74" s="325">
        <v>2283354</v>
      </c>
      <c r="J74" s="161"/>
    </row>
    <row r="75" spans="1:11" s="281" customFormat="1" ht="16.5" thickBot="1">
      <c r="A75" s="358"/>
      <c r="B75" s="288"/>
      <c r="C75" s="288"/>
      <c r="D75" s="289"/>
      <c r="E75" s="287" t="s">
        <v>455</v>
      </c>
      <c r="F75" s="334">
        <f>SUM(F74:F74)</f>
        <v>2283354</v>
      </c>
      <c r="G75" s="334">
        <f t="shared" ref="G75:H75" si="8">SUM(G74:G74)</f>
        <v>2283354</v>
      </c>
      <c r="H75" s="334">
        <f t="shared" si="8"/>
        <v>2283354</v>
      </c>
      <c r="J75" s="161"/>
    </row>
    <row r="76" spans="1:11" s="246" customFormat="1" ht="16.5" thickBot="1">
      <c r="A76" s="358"/>
      <c r="B76" s="359"/>
      <c r="C76" s="359"/>
      <c r="D76" s="271"/>
      <c r="E76" s="177" t="s">
        <v>460</v>
      </c>
      <c r="F76" s="334">
        <f>SUM(F75,F72,F66)</f>
        <v>12821354</v>
      </c>
      <c r="G76" s="334">
        <f t="shared" ref="G76:H76" si="9">SUM(G75,G72,G66)</f>
        <v>17412167</v>
      </c>
      <c r="H76" s="334">
        <f t="shared" si="9"/>
        <v>17371604</v>
      </c>
      <c r="J76" s="161"/>
    </row>
    <row r="77" spans="1:11">
      <c r="A77" s="154">
        <v>104</v>
      </c>
      <c r="B77" s="230"/>
      <c r="C77" s="156"/>
      <c r="D77" s="217"/>
      <c r="E77" s="241" t="s">
        <v>400</v>
      </c>
      <c r="F77" s="325"/>
      <c r="G77" s="325">
        <v>0</v>
      </c>
      <c r="H77" s="325">
        <v>0</v>
      </c>
      <c r="J77" s="161"/>
    </row>
    <row r="78" spans="1:11">
      <c r="A78" s="154"/>
      <c r="B78" s="230"/>
      <c r="C78" s="156">
        <v>1</v>
      </c>
      <c r="D78" s="217"/>
      <c r="E78" s="171" t="s">
        <v>266</v>
      </c>
      <c r="F78" s="325">
        <v>150075000</v>
      </c>
      <c r="G78" s="325">
        <v>157410700</v>
      </c>
      <c r="H78" s="325">
        <v>154670828</v>
      </c>
      <c r="J78" s="161"/>
      <c r="K78" s="161"/>
    </row>
    <row r="79" spans="1:11" ht="16.5" thickBot="1">
      <c r="A79" s="154"/>
      <c r="B79" s="230"/>
      <c r="C79" s="156">
        <v>2</v>
      </c>
      <c r="D79" s="217"/>
      <c r="E79" s="171" t="s">
        <v>225</v>
      </c>
      <c r="F79" s="325">
        <v>40000000</v>
      </c>
      <c r="G79" s="325">
        <v>20390000</v>
      </c>
      <c r="H79" s="325">
        <v>12637931</v>
      </c>
      <c r="J79" s="161"/>
      <c r="K79" s="161"/>
    </row>
    <row r="80" spans="1:11" s="246" customFormat="1" ht="16.5" thickBot="1">
      <c r="A80" s="242"/>
      <c r="B80" s="243"/>
      <c r="C80" s="243"/>
      <c r="D80" s="366"/>
      <c r="E80" s="367" t="s">
        <v>401</v>
      </c>
      <c r="F80" s="334">
        <f>SUM(F78:F79)</f>
        <v>190075000</v>
      </c>
      <c r="G80" s="334">
        <f t="shared" ref="G80:H80" si="10">SUM(G78:G79)</f>
        <v>177800700</v>
      </c>
      <c r="H80" s="334">
        <f t="shared" si="10"/>
        <v>167308759</v>
      </c>
      <c r="J80" s="161"/>
      <c r="K80" s="247"/>
    </row>
    <row r="81" spans="1:10">
      <c r="A81" s="154">
        <v>201</v>
      </c>
      <c r="B81" s="230"/>
      <c r="C81" s="156"/>
      <c r="D81" s="217"/>
      <c r="E81" s="241" t="s">
        <v>174</v>
      </c>
      <c r="F81" s="325"/>
      <c r="G81" s="325">
        <v>0</v>
      </c>
      <c r="H81" s="325">
        <v>0</v>
      </c>
      <c r="J81" s="161"/>
    </row>
    <row r="82" spans="1:10">
      <c r="A82" s="154"/>
      <c r="B82" s="230">
        <v>1</v>
      </c>
      <c r="C82" s="156"/>
      <c r="D82" s="217"/>
      <c r="E82" s="171" t="s">
        <v>430</v>
      </c>
      <c r="F82" s="325">
        <v>254727629</v>
      </c>
      <c r="G82" s="325">
        <v>254727629</v>
      </c>
      <c r="H82" s="325">
        <v>254727629</v>
      </c>
      <c r="J82" s="161"/>
    </row>
    <row r="83" spans="1:10">
      <c r="A83" s="278"/>
      <c r="B83" s="279">
        <v>2</v>
      </c>
      <c r="C83" s="156"/>
      <c r="D83" s="215"/>
      <c r="E83" s="171" t="s">
        <v>431</v>
      </c>
      <c r="F83" s="325">
        <v>280295534</v>
      </c>
      <c r="G83" s="325">
        <v>286549800</v>
      </c>
      <c r="H83" s="325">
        <v>286549800</v>
      </c>
      <c r="J83" s="161"/>
    </row>
    <row r="84" spans="1:10">
      <c r="A84" s="278"/>
      <c r="B84" s="279">
        <v>3</v>
      </c>
      <c r="C84" s="156"/>
      <c r="D84" s="215"/>
      <c r="E84" s="171" t="s">
        <v>432</v>
      </c>
      <c r="F84" s="325">
        <v>249687257</v>
      </c>
      <c r="G84" s="325">
        <v>264966667</v>
      </c>
      <c r="H84" s="325">
        <v>264966667</v>
      </c>
      <c r="J84" s="161"/>
    </row>
    <row r="85" spans="1:10">
      <c r="A85" s="278"/>
      <c r="B85" s="279">
        <v>4</v>
      </c>
      <c r="C85" s="156"/>
      <c r="D85" s="215"/>
      <c r="E85" s="171" t="s">
        <v>459</v>
      </c>
      <c r="F85" s="325">
        <v>15551880</v>
      </c>
      <c r="G85" s="325">
        <v>17284775</v>
      </c>
      <c r="H85" s="325">
        <v>17284775</v>
      </c>
      <c r="J85" s="161"/>
    </row>
    <row r="86" spans="1:10">
      <c r="A86" s="278"/>
      <c r="B86" s="279">
        <v>5</v>
      </c>
      <c r="C86" s="156"/>
      <c r="D86" s="215"/>
      <c r="E86" s="186" t="s">
        <v>488</v>
      </c>
      <c r="F86" s="336">
        <v>10020000</v>
      </c>
      <c r="G86" s="336">
        <v>45637100</v>
      </c>
      <c r="H86" s="336">
        <v>45637100</v>
      </c>
      <c r="J86" s="161"/>
    </row>
    <row r="87" spans="1:10" ht="16.5" thickBot="1">
      <c r="A87" s="278"/>
      <c r="B87" s="279">
        <v>6</v>
      </c>
      <c r="C87" s="156"/>
      <c r="D87" s="215"/>
      <c r="E87" s="186" t="s">
        <v>489</v>
      </c>
      <c r="F87" s="336">
        <v>0</v>
      </c>
      <c r="G87" s="336">
        <v>176997</v>
      </c>
      <c r="H87" s="336">
        <v>176997</v>
      </c>
      <c r="J87" s="161"/>
    </row>
    <row r="88" spans="1:10" s="195" customFormat="1" ht="16.5" thickBot="1">
      <c r="A88" s="358"/>
      <c r="B88" s="359"/>
      <c r="C88" s="359"/>
      <c r="D88" s="271"/>
      <c r="E88" s="177" t="s">
        <v>433</v>
      </c>
      <c r="F88" s="334">
        <f>SUM(F82:F87)</f>
        <v>810282300</v>
      </c>
      <c r="G88" s="334">
        <f t="shared" ref="G88:H88" si="11">SUM(G82:G87)</f>
        <v>869342968</v>
      </c>
      <c r="H88" s="334">
        <f t="shared" si="11"/>
        <v>869342968</v>
      </c>
      <c r="J88" s="161"/>
    </row>
    <row r="89" spans="1:10" s="274" customFormat="1" ht="31.5">
      <c r="A89" s="180">
        <v>206</v>
      </c>
      <c r="B89" s="272"/>
      <c r="C89" s="272"/>
      <c r="D89" s="273"/>
      <c r="E89" s="221" t="s">
        <v>258</v>
      </c>
      <c r="F89" s="368"/>
      <c r="G89" s="378">
        <v>0</v>
      </c>
      <c r="H89" s="372">
        <v>0</v>
      </c>
      <c r="J89" s="161"/>
    </row>
    <row r="90" spans="1:10" s="274" customFormat="1">
      <c r="A90" s="275"/>
      <c r="B90" s="307">
        <v>1</v>
      </c>
      <c r="C90" s="223"/>
      <c r="D90" s="276"/>
      <c r="E90" s="199" t="s">
        <v>576</v>
      </c>
      <c r="F90" s="369"/>
      <c r="G90" s="379">
        <v>0</v>
      </c>
      <c r="H90" s="373">
        <v>0</v>
      </c>
      <c r="J90" s="161"/>
    </row>
    <row r="91" spans="1:10" s="274" customFormat="1">
      <c r="A91" s="275"/>
      <c r="B91" s="223"/>
      <c r="C91" s="223">
        <v>1</v>
      </c>
      <c r="D91" s="277"/>
      <c r="E91" s="171" t="s">
        <v>575</v>
      </c>
      <c r="F91" s="369">
        <v>560000</v>
      </c>
      <c r="G91" s="379">
        <v>560000</v>
      </c>
      <c r="H91" s="373">
        <v>0</v>
      </c>
      <c r="J91" s="161"/>
    </row>
    <row r="92" spans="1:10">
      <c r="A92" s="154"/>
      <c r="B92" s="230">
        <v>2</v>
      </c>
      <c r="C92" s="156"/>
      <c r="D92" s="217"/>
      <c r="E92" s="199" t="s">
        <v>434</v>
      </c>
      <c r="F92" s="338"/>
      <c r="G92" s="380">
        <v>0</v>
      </c>
      <c r="H92" s="374">
        <v>0</v>
      </c>
      <c r="J92" s="161"/>
    </row>
    <row r="93" spans="1:10">
      <c r="A93" s="154"/>
      <c r="B93" s="230"/>
      <c r="C93" s="156">
        <v>1</v>
      </c>
      <c r="D93" s="217"/>
      <c r="E93" s="262" t="s">
        <v>426</v>
      </c>
      <c r="F93" s="338"/>
      <c r="G93" s="380">
        <v>0</v>
      </c>
      <c r="H93" s="374">
        <v>0</v>
      </c>
      <c r="J93" s="161"/>
    </row>
    <row r="94" spans="1:10">
      <c r="A94" s="154"/>
      <c r="B94" s="230"/>
      <c r="C94" s="156">
        <v>2</v>
      </c>
      <c r="D94" s="217"/>
      <c r="E94" s="262" t="s">
        <v>427</v>
      </c>
      <c r="F94" s="338">
        <v>2773000</v>
      </c>
      <c r="G94" s="380">
        <v>2773000</v>
      </c>
      <c r="H94" s="374">
        <v>2773000</v>
      </c>
      <c r="J94" s="161"/>
    </row>
    <row r="95" spans="1:10">
      <c r="A95" s="154"/>
      <c r="B95" s="230"/>
      <c r="C95" s="156">
        <v>4</v>
      </c>
      <c r="D95" s="217"/>
      <c r="E95" s="171" t="s">
        <v>429</v>
      </c>
      <c r="F95" s="338">
        <v>1395000</v>
      </c>
      <c r="G95" s="380">
        <v>1395000</v>
      </c>
      <c r="H95" s="374">
        <v>938500</v>
      </c>
      <c r="J95" s="161"/>
    </row>
    <row r="96" spans="1:10">
      <c r="A96" s="154"/>
      <c r="B96" s="230"/>
      <c r="C96" s="156">
        <v>5</v>
      </c>
      <c r="D96" s="217"/>
      <c r="E96" s="171" t="s">
        <v>428</v>
      </c>
      <c r="F96" s="338">
        <v>251000</v>
      </c>
      <c r="G96" s="380">
        <v>251000</v>
      </c>
      <c r="H96" s="374">
        <v>0</v>
      </c>
      <c r="J96" s="161"/>
    </row>
    <row r="97" spans="1:13">
      <c r="A97" s="154"/>
      <c r="B97" s="230">
        <v>3</v>
      </c>
      <c r="C97" s="156"/>
      <c r="D97" s="217"/>
      <c r="E97" s="199" t="s">
        <v>453</v>
      </c>
      <c r="F97" s="338"/>
      <c r="G97" s="380">
        <v>0</v>
      </c>
      <c r="H97" s="375">
        <v>0</v>
      </c>
      <c r="J97" s="161"/>
    </row>
    <row r="98" spans="1:13" s="284" customFormat="1">
      <c r="A98" s="302"/>
      <c r="B98" s="303"/>
      <c r="C98" s="304">
        <v>1</v>
      </c>
      <c r="D98" s="305"/>
      <c r="E98" s="306" t="s">
        <v>435</v>
      </c>
      <c r="F98" s="339">
        <v>8558000</v>
      </c>
      <c r="G98" s="381">
        <v>8558000</v>
      </c>
      <c r="H98" s="376">
        <v>8414600</v>
      </c>
      <c r="I98" s="282"/>
      <c r="J98" s="161"/>
      <c r="K98" s="283"/>
      <c r="L98" s="283"/>
      <c r="M98" s="283"/>
    </row>
    <row r="99" spans="1:13" s="284" customFormat="1">
      <c r="A99" s="340"/>
      <c r="B99" s="341">
        <v>4</v>
      </c>
      <c r="C99" s="342"/>
      <c r="D99" s="343"/>
      <c r="E99" s="344" t="s">
        <v>603</v>
      </c>
      <c r="F99" s="339"/>
      <c r="G99" s="381">
        <v>0</v>
      </c>
      <c r="H99" s="376">
        <v>0</v>
      </c>
      <c r="I99" s="282"/>
      <c r="J99" s="161"/>
      <c r="K99" s="283"/>
      <c r="L99" s="283"/>
      <c r="M99" s="283"/>
    </row>
    <row r="100" spans="1:13" s="284" customFormat="1">
      <c r="A100" s="340"/>
      <c r="B100" s="341"/>
      <c r="C100" s="342">
        <v>1</v>
      </c>
      <c r="D100" s="343"/>
      <c r="E100" s="306" t="s">
        <v>587</v>
      </c>
      <c r="F100" s="339">
        <v>0</v>
      </c>
      <c r="G100" s="381">
        <v>1900000</v>
      </c>
      <c r="H100" s="376">
        <v>1900000</v>
      </c>
      <c r="I100" s="282"/>
      <c r="J100" s="161"/>
      <c r="K100" s="283"/>
      <c r="L100" s="283"/>
      <c r="M100" s="283"/>
    </row>
    <row r="101" spans="1:13" s="284" customFormat="1">
      <c r="A101" s="340"/>
      <c r="B101" s="341">
        <v>5</v>
      </c>
      <c r="C101" s="342"/>
      <c r="D101" s="343"/>
      <c r="E101" s="306" t="s">
        <v>468</v>
      </c>
      <c r="F101" s="339">
        <v>0</v>
      </c>
      <c r="G101" s="381">
        <v>0</v>
      </c>
      <c r="H101" s="376">
        <v>0</v>
      </c>
      <c r="I101" s="282"/>
      <c r="J101" s="161"/>
      <c r="K101" s="283"/>
      <c r="L101" s="283"/>
      <c r="M101" s="283"/>
    </row>
    <row r="102" spans="1:13" s="284" customFormat="1">
      <c r="A102" s="340"/>
      <c r="B102" s="341"/>
      <c r="C102" s="342">
        <v>1</v>
      </c>
      <c r="D102" s="343"/>
      <c r="E102" s="306" t="s">
        <v>588</v>
      </c>
      <c r="F102" s="339">
        <v>0</v>
      </c>
      <c r="G102" s="381">
        <v>3156200</v>
      </c>
      <c r="H102" s="376">
        <v>3095750</v>
      </c>
      <c r="I102" s="282"/>
      <c r="J102" s="161"/>
      <c r="K102" s="283"/>
      <c r="L102" s="283"/>
      <c r="M102" s="283"/>
    </row>
    <row r="103" spans="1:13" s="284" customFormat="1">
      <c r="A103" s="340"/>
      <c r="B103" s="341">
        <v>6</v>
      </c>
      <c r="C103" s="342"/>
      <c r="D103" s="343"/>
      <c r="E103" s="344" t="s">
        <v>589</v>
      </c>
      <c r="F103" s="339"/>
      <c r="G103" s="381">
        <v>0</v>
      </c>
      <c r="H103" s="376">
        <v>0</v>
      </c>
      <c r="I103" s="282"/>
      <c r="J103" s="161"/>
      <c r="K103" s="283"/>
      <c r="L103" s="283"/>
      <c r="M103" s="283"/>
    </row>
    <row r="104" spans="1:13" s="284" customFormat="1">
      <c r="A104" s="340"/>
      <c r="B104" s="341"/>
      <c r="C104" s="342">
        <v>1</v>
      </c>
      <c r="D104" s="343"/>
      <c r="E104" s="306" t="s">
        <v>590</v>
      </c>
      <c r="F104" s="339">
        <v>0</v>
      </c>
      <c r="G104" s="381">
        <v>140000</v>
      </c>
      <c r="H104" s="376">
        <v>140000</v>
      </c>
      <c r="I104" s="282"/>
      <c r="J104" s="161"/>
      <c r="K104" s="283"/>
      <c r="L104" s="283"/>
      <c r="M104" s="283"/>
    </row>
    <row r="105" spans="1:13" s="284" customFormat="1">
      <c r="A105" s="340"/>
      <c r="B105" s="341"/>
      <c r="C105" s="342">
        <v>2</v>
      </c>
      <c r="D105" s="343"/>
      <c r="E105" s="306" t="s">
        <v>591</v>
      </c>
      <c r="F105" s="339">
        <v>0</v>
      </c>
      <c r="G105" s="381">
        <v>0</v>
      </c>
      <c r="H105" s="376">
        <v>7000000</v>
      </c>
      <c r="I105" s="282"/>
      <c r="J105" s="161"/>
      <c r="K105" s="283"/>
      <c r="L105" s="283"/>
      <c r="M105" s="283"/>
    </row>
    <row r="106" spans="1:13" s="284" customFormat="1">
      <c r="A106" s="340"/>
      <c r="B106" s="341">
        <v>7</v>
      </c>
      <c r="C106" s="342"/>
      <c r="D106" s="343"/>
      <c r="E106" s="344" t="s">
        <v>592</v>
      </c>
      <c r="F106" s="339"/>
      <c r="G106" s="381">
        <v>0</v>
      </c>
      <c r="H106" s="376">
        <v>0</v>
      </c>
      <c r="I106" s="282"/>
      <c r="J106" s="161"/>
      <c r="K106" s="283"/>
      <c r="L106" s="283"/>
      <c r="M106" s="283"/>
    </row>
    <row r="107" spans="1:13" s="284" customFormat="1">
      <c r="A107" s="340"/>
      <c r="B107" s="341"/>
      <c r="C107" s="342">
        <v>1</v>
      </c>
      <c r="D107" s="343"/>
      <c r="E107" s="306" t="s">
        <v>593</v>
      </c>
      <c r="F107" s="339">
        <v>0</v>
      </c>
      <c r="G107" s="381">
        <v>0</v>
      </c>
      <c r="H107" s="376">
        <v>476199</v>
      </c>
      <c r="I107" s="282"/>
      <c r="J107" s="161"/>
      <c r="K107" s="283"/>
      <c r="L107" s="283"/>
      <c r="M107" s="283"/>
    </row>
    <row r="108" spans="1:13" s="284" customFormat="1">
      <c r="A108" s="340"/>
      <c r="B108" s="341">
        <v>8</v>
      </c>
      <c r="C108" s="342"/>
      <c r="D108" s="343"/>
      <c r="E108" s="344" t="s">
        <v>461</v>
      </c>
      <c r="F108" s="339"/>
      <c r="G108" s="381">
        <v>0</v>
      </c>
      <c r="H108" s="376">
        <v>0</v>
      </c>
      <c r="I108" s="282"/>
      <c r="J108" s="161"/>
      <c r="K108" s="283"/>
      <c r="L108" s="283"/>
      <c r="M108" s="283"/>
    </row>
    <row r="109" spans="1:13" s="284" customFormat="1">
      <c r="A109" s="340"/>
      <c r="B109" s="341"/>
      <c r="C109" s="342">
        <v>1</v>
      </c>
      <c r="D109" s="343"/>
      <c r="E109" s="306" t="s">
        <v>604</v>
      </c>
      <c r="F109" s="339">
        <v>0</v>
      </c>
      <c r="G109" s="381">
        <v>4231830</v>
      </c>
      <c r="H109" s="376">
        <v>4231830</v>
      </c>
      <c r="I109" s="282"/>
      <c r="J109" s="161"/>
      <c r="K109" s="283"/>
      <c r="L109" s="283"/>
      <c r="M109" s="283"/>
    </row>
    <row r="110" spans="1:13" s="284" customFormat="1">
      <c r="A110" s="340"/>
      <c r="B110" s="341">
        <v>10</v>
      </c>
      <c r="C110" s="342"/>
      <c r="D110" s="343"/>
      <c r="E110" s="344" t="s">
        <v>639</v>
      </c>
      <c r="F110" s="339"/>
      <c r="G110" s="381"/>
      <c r="H110" s="376"/>
      <c r="I110" s="282"/>
      <c r="J110" s="161"/>
      <c r="K110" s="283"/>
      <c r="L110" s="283"/>
      <c r="M110" s="283"/>
    </row>
    <row r="111" spans="1:13" s="284" customFormat="1">
      <c r="A111" s="340"/>
      <c r="B111" s="341"/>
      <c r="C111" s="342">
        <v>1</v>
      </c>
      <c r="D111" s="343"/>
      <c r="E111" s="306" t="s">
        <v>640</v>
      </c>
      <c r="F111" s="339"/>
      <c r="G111" s="381">
        <v>235000</v>
      </c>
      <c r="H111" s="376">
        <v>235000</v>
      </c>
      <c r="I111" s="282"/>
      <c r="J111" s="161"/>
      <c r="K111" s="283"/>
      <c r="L111" s="283"/>
      <c r="M111" s="283"/>
    </row>
    <row r="112" spans="1:13" s="246" customFormat="1">
      <c r="A112" s="278"/>
      <c r="B112" s="279">
        <v>11</v>
      </c>
      <c r="C112" s="279"/>
      <c r="D112" s="285"/>
      <c r="E112" s="199" t="s">
        <v>436</v>
      </c>
      <c r="F112" s="370"/>
      <c r="G112" s="382">
        <v>0</v>
      </c>
      <c r="H112" s="384">
        <v>0</v>
      </c>
      <c r="J112" s="161"/>
    </row>
    <row r="113" spans="1:10" s="246" customFormat="1">
      <c r="A113" s="278"/>
      <c r="B113" s="279"/>
      <c r="C113" s="279">
        <v>1</v>
      </c>
      <c r="D113" s="285"/>
      <c r="E113" s="186" t="s">
        <v>574</v>
      </c>
      <c r="F113" s="369">
        <v>24421000</v>
      </c>
      <c r="G113" s="379">
        <v>55389900</v>
      </c>
      <c r="H113" s="373">
        <v>53972431</v>
      </c>
      <c r="J113" s="161"/>
    </row>
    <row r="114" spans="1:10" s="246" customFormat="1" ht="16.5" thickBot="1">
      <c r="A114" s="278"/>
      <c r="B114" s="279"/>
      <c r="C114" s="279">
        <v>2</v>
      </c>
      <c r="D114" s="285"/>
      <c r="E114" s="186" t="s">
        <v>602</v>
      </c>
      <c r="F114" s="369">
        <v>0</v>
      </c>
      <c r="G114" s="379">
        <v>2537455</v>
      </c>
      <c r="H114" s="373">
        <v>2537455</v>
      </c>
      <c r="J114" s="161"/>
    </row>
    <row r="115" spans="1:10" s="246" customFormat="1" ht="16.5" thickBot="1">
      <c r="A115" s="358"/>
      <c r="B115" s="359"/>
      <c r="C115" s="359"/>
      <c r="D115" s="271"/>
      <c r="E115" s="177" t="s">
        <v>580</v>
      </c>
      <c r="F115" s="371">
        <f>SUM(F90:F114)</f>
        <v>37958000</v>
      </c>
      <c r="G115" s="383">
        <f t="shared" ref="G115:H115" si="12">SUM(G90:G114)</f>
        <v>81127385</v>
      </c>
      <c r="H115" s="377">
        <f t="shared" si="12"/>
        <v>85714765</v>
      </c>
      <c r="J115" s="161"/>
    </row>
    <row r="116" spans="1:10" s="246" customFormat="1">
      <c r="A116" s="278">
        <v>221</v>
      </c>
      <c r="B116" s="279"/>
      <c r="C116" s="279"/>
      <c r="D116" s="285"/>
      <c r="E116" s="241" t="s">
        <v>632</v>
      </c>
      <c r="F116" s="337"/>
      <c r="G116" s="337">
        <v>0</v>
      </c>
      <c r="H116" s="337">
        <v>0</v>
      </c>
      <c r="I116" s="281"/>
      <c r="J116" s="161"/>
    </row>
    <row r="117" spans="1:10" s="246" customFormat="1">
      <c r="A117" s="278"/>
      <c r="B117" s="279">
        <v>7</v>
      </c>
      <c r="C117" s="170"/>
      <c r="D117" s="215"/>
      <c r="E117" s="199" t="s">
        <v>468</v>
      </c>
      <c r="F117" s="336"/>
      <c r="G117" s="336">
        <v>0</v>
      </c>
      <c r="H117" s="336">
        <v>0</v>
      </c>
      <c r="I117" s="281"/>
      <c r="J117" s="161"/>
    </row>
    <row r="118" spans="1:10" s="246" customFormat="1">
      <c r="A118" s="278"/>
      <c r="B118" s="279"/>
      <c r="C118" s="223">
        <v>1</v>
      </c>
      <c r="D118" s="276"/>
      <c r="E118" s="186" t="s">
        <v>633</v>
      </c>
      <c r="F118" s="336">
        <v>0</v>
      </c>
      <c r="G118" s="336">
        <v>14000000</v>
      </c>
      <c r="H118" s="336">
        <v>14000000</v>
      </c>
      <c r="I118" s="281"/>
      <c r="J118" s="161"/>
    </row>
    <row r="119" spans="1:10" s="246" customFormat="1" ht="16.5" thickBot="1">
      <c r="A119" s="278"/>
      <c r="B119" s="279"/>
      <c r="C119" s="170">
        <v>2</v>
      </c>
      <c r="D119" s="215"/>
      <c r="E119" s="308" t="s">
        <v>575</v>
      </c>
      <c r="F119" s="336"/>
      <c r="G119" s="336">
        <v>382000</v>
      </c>
      <c r="H119" s="336">
        <v>382000</v>
      </c>
      <c r="I119" s="281"/>
      <c r="J119" s="161"/>
    </row>
    <row r="120" spans="1:10" s="246" customFormat="1" ht="16.5" thickBot="1">
      <c r="A120" s="358"/>
      <c r="B120" s="359"/>
      <c r="C120" s="359"/>
      <c r="D120" s="271"/>
      <c r="E120" s="177" t="s">
        <v>634</v>
      </c>
      <c r="F120" s="345">
        <f>SUM(F118:F119)</f>
        <v>0</v>
      </c>
      <c r="G120" s="345">
        <f t="shared" ref="G120:H120" si="13">SUM(G118:G119)</f>
        <v>14382000</v>
      </c>
      <c r="H120" s="345">
        <f t="shared" si="13"/>
        <v>14382000</v>
      </c>
      <c r="J120" s="161"/>
    </row>
    <row r="121" spans="1:10" s="246" customFormat="1" ht="31.5">
      <c r="A121" s="278">
        <v>225</v>
      </c>
      <c r="B121" s="279"/>
      <c r="C121" s="279"/>
      <c r="D121" s="285"/>
      <c r="E121" s="241" t="s">
        <v>259</v>
      </c>
      <c r="F121" s="337"/>
      <c r="G121" s="337">
        <v>0</v>
      </c>
      <c r="H121" s="337">
        <v>0</v>
      </c>
      <c r="I121" s="281"/>
      <c r="J121" s="161"/>
    </row>
    <row r="122" spans="1:10" s="246" customFormat="1">
      <c r="A122" s="278"/>
      <c r="B122" s="279">
        <v>1</v>
      </c>
      <c r="C122" s="170"/>
      <c r="D122" s="215"/>
      <c r="E122" s="200" t="s">
        <v>594</v>
      </c>
      <c r="F122" s="336"/>
      <c r="G122" s="336">
        <v>0</v>
      </c>
      <c r="H122" s="336">
        <v>0</v>
      </c>
      <c r="I122" s="281"/>
      <c r="J122" s="161"/>
    </row>
    <row r="123" spans="1:10" s="246" customFormat="1" ht="16.5" thickBot="1">
      <c r="A123" s="278"/>
      <c r="B123" s="279"/>
      <c r="C123" s="170">
        <v>1</v>
      </c>
      <c r="D123" s="215"/>
      <c r="E123" s="309" t="s">
        <v>638</v>
      </c>
      <c r="F123" s="336">
        <v>0</v>
      </c>
      <c r="G123" s="336">
        <v>55750000</v>
      </c>
      <c r="H123" s="336">
        <v>55750000</v>
      </c>
      <c r="I123" s="281"/>
      <c r="J123" s="161"/>
    </row>
    <row r="124" spans="1:10" s="246" customFormat="1" ht="16.5" hidden="1" thickBot="1">
      <c r="A124" s="278"/>
      <c r="B124" s="279"/>
      <c r="C124" s="170"/>
      <c r="D124" s="215"/>
      <c r="E124" s="308"/>
      <c r="F124" s="336"/>
      <c r="G124" s="336">
        <v>0</v>
      </c>
      <c r="H124" s="336">
        <v>0</v>
      </c>
      <c r="I124" s="281"/>
      <c r="J124" s="161"/>
    </row>
    <row r="125" spans="1:10" s="246" customFormat="1" ht="16.5" thickBot="1">
      <c r="A125" s="358"/>
      <c r="B125" s="359"/>
      <c r="C125" s="359"/>
      <c r="D125" s="271"/>
      <c r="E125" s="177" t="s">
        <v>456</v>
      </c>
      <c r="F125" s="345">
        <f>SUM(F123:F124)</f>
        <v>0</v>
      </c>
      <c r="G125" s="345">
        <f t="shared" ref="G125:H125" si="14">SUM(G123:G124)</f>
        <v>55750000</v>
      </c>
      <c r="H125" s="345">
        <f t="shared" si="14"/>
        <v>55750000</v>
      </c>
      <c r="J125" s="161"/>
    </row>
    <row r="126" spans="1:10" s="246" customFormat="1">
      <c r="A126" s="278">
        <v>241</v>
      </c>
      <c r="B126" s="280"/>
      <c r="C126" s="280"/>
      <c r="D126" s="286"/>
      <c r="E126" s="221" t="s">
        <v>178</v>
      </c>
      <c r="F126" s="346"/>
      <c r="G126" s="346">
        <v>0</v>
      </c>
      <c r="H126" s="346">
        <v>0</v>
      </c>
      <c r="J126" s="161"/>
    </row>
    <row r="127" spans="1:10" s="246" customFormat="1">
      <c r="A127" s="278"/>
      <c r="B127" s="279"/>
      <c r="C127" s="279">
        <v>1</v>
      </c>
      <c r="D127" s="270"/>
      <c r="E127" s="186" t="s">
        <v>494</v>
      </c>
      <c r="F127" s="336">
        <v>55700000</v>
      </c>
      <c r="G127" s="336">
        <v>55700000</v>
      </c>
      <c r="H127" s="336">
        <v>55648420</v>
      </c>
      <c r="J127" s="161"/>
    </row>
    <row r="128" spans="1:10" s="246" customFormat="1">
      <c r="A128" s="278"/>
      <c r="B128" s="279"/>
      <c r="C128" s="279">
        <v>2</v>
      </c>
      <c r="D128" s="270"/>
      <c r="E128" s="186" t="s">
        <v>554</v>
      </c>
      <c r="F128" s="336">
        <v>100000</v>
      </c>
      <c r="G128" s="336">
        <v>100000</v>
      </c>
      <c r="H128" s="336">
        <v>125013</v>
      </c>
      <c r="J128" s="161"/>
    </row>
    <row r="129" spans="1:13" s="246" customFormat="1">
      <c r="A129" s="278"/>
      <c r="B129" s="279"/>
      <c r="C129" s="279">
        <v>3</v>
      </c>
      <c r="D129" s="270"/>
      <c r="E129" s="186" t="s">
        <v>495</v>
      </c>
      <c r="F129" s="336">
        <v>420000000</v>
      </c>
      <c r="G129" s="336">
        <v>420000000</v>
      </c>
      <c r="H129" s="336">
        <v>446438065</v>
      </c>
      <c r="J129" s="161"/>
    </row>
    <row r="130" spans="1:13" s="246" customFormat="1">
      <c r="A130" s="278"/>
      <c r="B130" s="279"/>
      <c r="C130" s="279">
        <v>4</v>
      </c>
      <c r="D130" s="270"/>
      <c r="E130" s="186" t="s">
        <v>496</v>
      </c>
      <c r="F130" s="336">
        <v>0</v>
      </c>
      <c r="G130" s="336">
        <v>0</v>
      </c>
      <c r="H130" s="336">
        <v>0</v>
      </c>
      <c r="J130" s="161"/>
    </row>
    <row r="131" spans="1:13" s="246" customFormat="1">
      <c r="A131" s="278"/>
      <c r="B131" s="279"/>
      <c r="C131" s="279">
        <v>5</v>
      </c>
      <c r="D131" s="270"/>
      <c r="E131" s="186" t="s">
        <v>497</v>
      </c>
      <c r="F131" s="336">
        <v>47000000</v>
      </c>
      <c r="G131" s="336">
        <v>47000000</v>
      </c>
      <c r="H131" s="336">
        <v>46614276</v>
      </c>
      <c r="J131" s="161"/>
    </row>
    <row r="132" spans="1:13" s="246" customFormat="1">
      <c r="A132" s="278"/>
      <c r="B132" s="279"/>
      <c r="C132" s="279">
        <v>6</v>
      </c>
      <c r="D132" s="270"/>
      <c r="E132" s="186" t="s">
        <v>498</v>
      </c>
      <c r="F132" s="336">
        <v>800000</v>
      </c>
      <c r="G132" s="336">
        <v>800000</v>
      </c>
      <c r="H132" s="336">
        <v>1027382</v>
      </c>
      <c r="J132" s="161"/>
    </row>
    <row r="133" spans="1:13" s="246" customFormat="1" ht="16.5" thickBot="1">
      <c r="A133" s="278"/>
      <c r="B133" s="279"/>
      <c r="C133" s="279">
        <v>7</v>
      </c>
      <c r="D133" s="270"/>
      <c r="E133" s="186" t="s">
        <v>493</v>
      </c>
      <c r="F133" s="336">
        <v>1900000</v>
      </c>
      <c r="G133" s="336">
        <v>1900000</v>
      </c>
      <c r="H133" s="336">
        <v>1234046</v>
      </c>
      <c r="J133" s="161"/>
    </row>
    <row r="134" spans="1:13" s="246" customFormat="1" ht="16.5" thickBot="1">
      <c r="A134" s="358"/>
      <c r="B134" s="359"/>
      <c r="C134" s="359"/>
      <c r="D134" s="271"/>
      <c r="E134" s="287" t="s">
        <v>457</v>
      </c>
      <c r="F134" s="345">
        <f>SUM(F127:F133)</f>
        <v>525500000</v>
      </c>
      <c r="G134" s="345">
        <f t="shared" ref="G134:H134" si="15">SUM(G127:G133)</f>
        <v>525500000</v>
      </c>
      <c r="H134" s="345">
        <f t="shared" si="15"/>
        <v>551087202</v>
      </c>
      <c r="J134" s="161"/>
    </row>
    <row r="135" spans="1:13" ht="32.25" thickBot="1">
      <c r="A135" s="290">
        <v>245</v>
      </c>
      <c r="B135" s="291"/>
      <c r="C135" s="198"/>
      <c r="D135" s="292"/>
      <c r="E135" s="293" t="s">
        <v>581</v>
      </c>
      <c r="F135" s="347">
        <v>0</v>
      </c>
      <c r="G135" s="347">
        <v>1500000</v>
      </c>
      <c r="H135" s="347">
        <v>1528000</v>
      </c>
      <c r="J135" s="161"/>
    </row>
    <row r="136" spans="1:13" s="246" customFormat="1" ht="31.5">
      <c r="A136" s="278">
        <v>246</v>
      </c>
      <c r="B136" s="279"/>
      <c r="C136" s="279"/>
      <c r="D136" s="285"/>
      <c r="E136" s="241" t="s">
        <v>605</v>
      </c>
      <c r="F136" s="337"/>
      <c r="G136" s="337">
        <v>0</v>
      </c>
      <c r="H136" s="337">
        <v>0</v>
      </c>
      <c r="I136" s="281"/>
      <c r="J136" s="161"/>
    </row>
    <row r="137" spans="1:13" s="246" customFormat="1">
      <c r="A137" s="278"/>
      <c r="B137" s="279">
        <v>1</v>
      </c>
      <c r="C137" s="170"/>
      <c r="D137" s="215"/>
      <c r="E137" s="200" t="s">
        <v>606</v>
      </c>
      <c r="F137" s="336"/>
      <c r="G137" s="336">
        <v>0</v>
      </c>
      <c r="H137" s="336">
        <v>0</v>
      </c>
      <c r="I137" s="281"/>
      <c r="J137" s="161"/>
    </row>
    <row r="138" spans="1:13" s="246" customFormat="1">
      <c r="A138" s="278"/>
      <c r="B138" s="279"/>
      <c r="C138" s="170">
        <v>1</v>
      </c>
      <c r="D138" s="215"/>
      <c r="E138" s="309" t="s">
        <v>607</v>
      </c>
      <c r="F138" s="336">
        <v>0</v>
      </c>
      <c r="G138" s="336">
        <v>2000000</v>
      </c>
      <c r="H138" s="336">
        <v>2000000</v>
      </c>
      <c r="I138" s="281"/>
      <c r="J138" s="161"/>
    </row>
    <row r="139" spans="1:13" s="284" customFormat="1">
      <c r="A139" s="340"/>
      <c r="B139" s="341">
        <v>2</v>
      </c>
      <c r="C139" s="342"/>
      <c r="D139" s="343"/>
      <c r="E139" s="344" t="s">
        <v>630</v>
      </c>
      <c r="F139" s="339"/>
      <c r="G139" s="381">
        <v>0</v>
      </c>
      <c r="H139" s="376">
        <v>0</v>
      </c>
      <c r="I139" s="282"/>
      <c r="J139" s="161"/>
      <c r="K139" s="283"/>
      <c r="L139" s="283"/>
      <c r="M139" s="283"/>
    </row>
    <row r="140" spans="1:13" s="284" customFormat="1">
      <c r="A140" s="340"/>
      <c r="B140" s="341"/>
      <c r="C140" s="342"/>
      <c r="D140" s="343"/>
      <c r="E140" s="306" t="s">
        <v>631</v>
      </c>
      <c r="F140" s="339">
        <v>0</v>
      </c>
      <c r="G140" s="381">
        <v>6949000</v>
      </c>
      <c r="H140" s="376">
        <v>7715230</v>
      </c>
      <c r="I140" s="282"/>
      <c r="J140" s="161"/>
      <c r="K140" s="283"/>
      <c r="L140" s="283"/>
      <c r="M140" s="283"/>
    </row>
    <row r="141" spans="1:13" s="246" customFormat="1">
      <c r="A141" s="278"/>
      <c r="B141" s="279">
        <v>3</v>
      </c>
      <c r="C141" s="170"/>
      <c r="D141" s="215"/>
      <c r="E141" s="200" t="s">
        <v>610</v>
      </c>
      <c r="F141" s="336"/>
      <c r="G141" s="336">
        <v>0</v>
      </c>
      <c r="H141" s="336">
        <v>0</v>
      </c>
      <c r="I141" s="281"/>
      <c r="J141" s="161"/>
    </row>
    <row r="142" spans="1:13" s="246" customFormat="1" ht="16.5" thickBot="1">
      <c r="A142" s="278"/>
      <c r="B142" s="279"/>
      <c r="C142" s="170">
        <v>1</v>
      </c>
      <c r="D142" s="215"/>
      <c r="E142" s="309" t="s">
        <v>611</v>
      </c>
      <c r="F142" s="336">
        <v>0</v>
      </c>
      <c r="G142" s="336">
        <v>305880</v>
      </c>
      <c r="H142" s="336">
        <v>305880</v>
      </c>
      <c r="I142" s="281"/>
      <c r="J142" s="161"/>
    </row>
    <row r="143" spans="1:13" s="246" customFormat="1" ht="16.5" thickBot="1">
      <c r="A143" s="358"/>
      <c r="B143" s="359"/>
      <c r="C143" s="359"/>
      <c r="D143" s="271"/>
      <c r="E143" s="177" t="s">
        <v>456</v>
      </c>
      <c r="F143" s="345">
        <f>SUM(F138:F142)</f>
        <v>0</v>
      </c>
      <c r="G143" s="345">
        <f t="shared" ref="G143:H143" si="16">SUM(G138:G142)</f>
        <v>9254880</v>
      </c>
      <c r="H143" s="345">
        <f t="shared" si="16"/>
        <v>10021110</v>
      </c>
      <c r="J143" s="161"/>
    </row>
    <row r="144" spans="1:13" s="281" customFormat="1">
      <c r="A144" s="278">
        <v>260</v>
      </c>
      <c r="B144" s="279"/>
      <c r="C144" s="279"/>
      <c r="D144" s="285"/>
      <c r="E144" s="241" t="s">
        <v>454</v>
      </c>
      <c r="F144" s="337"/>
      <c r="G144" s="337">
        <v>0</v>
      </c>
      <c r="H144" s="337">
        <v>0</v>
      </c>
      <c r="J144" s="161"/>
    </row>
    <row r="145" spans="1:13" s="195" customFormat="1">
      <c r="A145" s="169"/>
      <c r="B145" s="279">
        <v>1</v>
      </c>
      <c r="C145" s="170"/>
      <c r="D145" s="215"/>
      <c r="E145" s="171" t="s">
        <v>239</v>
      </c>
      <c r="F145" s="325"/>
      <c r="G145" s="325">
        <v>0</v>
      </c>
      <c r="H145" s="325">
        <v>0</v>
      </c>
      <c r="J145" s="161"/>
    </row>
    <row r="146" spans="1:13" s="195" customFormat="1">
      <c r="A146" s="169"/>
      <c r="B146" s="279">
        <v>4</v>
      </c>
      <c r="C146" s="170"/>
      <c r="D146" s="215"/>
      <c r="E146" s="171" t="s">
        <v>595</v>
      </c>
      <c r="F146" s="325">
        <v>0</v>
      </c>
      <c r="G146" s="325">
        <v>150000000</v>
      </c>
      <c r="H146" s="325">
        <v>150000000</v>
      </c>
      <c r="J146" s="161"/>
    </row>
    <row r="147" spans="1:13" s="195" customFormat="1">
      <c r="A147" s="169"/>
      <c r="B147" s="279">
        <v>8</v>
      </c>
      <c r="C147" s="170"/>
      <c r="D147" s="215"/>
      <c r="E147" s="171" t="s">
        <v>108</v>
      </c>
      <c r="F147" s="325">
        <v>248918066</v>
      </c>
      <c r="G147" s="325">
        <v>248918066</v>
      </c>
      <c r="H147" s="325">
        <v>248918066</v>
      </c>
      <c r="J147" s="161"/>
    </row>
    <row r="148" spans="1:13" s="195" customFormat="1" ht="16.5" thickBot="1">
      <c r="A148" s="169"/>
      <c r="B148" s="279">
        <v>10</v>
      </c>
      <c r="C148" s="170"/>
      <c r="D148" s="215"/>
      <c r="E148" s="171" t="s">
        <v>112</v>
      </c>
      <c r="F148" s="325">
        <v>0</v>
      </c>
      <c r="G148" s="325">
        <v>0</v>
      </c>
      <c r="H148" s="325">
        <v>27765680</v>
      </c>
      <c r="J148" s="161"/>
    </row>
    <row r="149" spans="1:13" s="281" customFormat="1" ht="16.5" thickBot="1">
      <c r="A149" s="358"/>
      <c r="B149" s="288"/>
      <c r="C149" s="288"/>
      <c r="D149" s="289"/>
      <c r="E149" s="287" t="s">
        <v>458</v>
      </c>
      <c r="F149" s="334">
        <f>SUM(F145:F148)</f>
        <v>248918066</v>
      </c>
      <c r="G149" s="334">
        <f t="shared" ref="G149:H149" si="17">SUM(G145:G148)</f>
        <v>398918066</v>
      </c>
      <c r="H149" s="334">
        <f t="shared" si="17"/>
        <v>426683746</v>
      </c>
      <c r="J149" s="161"/>
    </row>
    <row r="150" spans="1:13" s="195" customFormat="1" ht="16.5" thickBot="1">
      <c r="A150" s="159"/>
      <c r="B150" s="159"/>
      <c r="C150" s="155"/>
      <c r="D150" s="294"/>
      <c r="E150" s="157"/>
      <c r="F150" s="348"/>
      <c r="G150" s="348"/>
      <c r="H150" s="348"/>
      <c r="J150" s="161"/>
    </row>
    <row r="151" spans="1:13" ht="16.5" thickBot="1">
      <c r="A151" s="959" t="s">
        <v>437</v>
      </c>
      <c r="B151" s="960"/>
      <c r="C151" s="960"/>
      <c r="D151" s="960"/>
      <c r="E151" s="961"/>
      <c r="F151" s="349">
        <f>SUM(F135,F149,F134,F125,F115,F88,F80,F76,F63,F143,F120)</f>
        <v>1903758720</v>
      </c>
      <c r="G151" s="349">
        <f>SUM(G135,G149,G134,G125,G115,G88,G80,G76,G63,G143,G120)</f>
        <v>2238212403</v>
      </c>
      <c r="H151" s="349">
        <f>SUM(H135,H149,H134,H125,H115,H88,H80,H76,H63,H143,H120)</f>
        <v>2287607898</v>
      </c>
      <c r="J151" s="161"/>
      <c r="K151" s="161"/>
      <c r="L151" s="161"/>
      <c r="M151" s="161"/>
    </row>
    <row r="152" spans="1:13">
      <c r="A152" s="295"/>
      <c r="B152" s="295"/>
      <c r="C152" s="296"/>
      <c r="D152" s="296"/>
      <c r="E152" s="296"/>
      <c r="F152" s="350"/>
      <c r="G152" s="350"/>
      <c r="H152" s="350"/>
    </row>
    <row r="153" spans="1:13" s="195" customFormat="1">
      <c r="A153" s="297"/>
      <c r="B153" s="297"/>
      <c r="F153" s="351"/>
      <c r="G153" s="351">
        <f>'1.1.sz.mell.'!E88-'14A.'!G151</f>
        <v>0</v>
      </c>
      <c r="H153" s="351">
        <f>'1.1.sz.mell.'!F88-'14A.'!H151</f>
        <v>0</v>
      </c>
    </row>
    <row r="154" spans="1:13" s="195" customFormat="1">
      <c r="A154" s="297"/>
      <c r="B154" s="297"/>
      <c r="F154" s="351"/>
      <c r="G154" s="351"/>
      <c r="H154" s="351"/>
    </row>
    <row r="155" spans="1:13" s="195" customFormat="1">
      <c r="A155" s="297"/>
      <c r="B155" s="297"/>
      <c r="F155" s="351"/>
      <c r="G155" s="351"/>
      <c r="H155" s="351"/>
    </row>
    <row r="156" spans="1:13" s="195" customFormat="1">
      <c r="A156" s="297"/>
      <c r="B156" s="297"/>
      <c r="F156" s="351"/>
      <c r="G156" s="351"/>
      <c r="H156" s="351"/>
    </row>
    <row r="157" spans="1:13" s="195" customFormat="1">
      <c r="A157" s="297"/>
      <c r="B157" s="297"/>
      <c r="F157" s="351"/>
      <c r="G157" s="351"/>
      <c r="H157" s="351"/>
    </row>
    <row r="158" spans="1:13" s="195" customFormat="1">
      <c r="A158" s="297"/>
      <c r="B158" s="297"/>
      <c r="F158" s="351"/>
      <c r="G158" s="351"/>
      <c r="H158" s="351"/>
    </row>
    <row r="159" spans="1:13" s="195" customFormat="1">
      <c r="A159" s="297"/>
      <c r="B159" s="297"/>
      <c r="F159" s="351"/>
      <c r="G159" s="351"/>
      <c r="H159" s="351"/>
    </row>
    <row r="160" spans="1:13" s="195" customFormat="1">
      <c r="A160" s="297"/>
      <c r="B160" s="297"/>
      <c r="F160" s="351"/>
      <c r="G160" s="351"/>
      <c r="H160" s="351"/>
    </row>
    <row r="161" spans="1:8" s="195" customFormat="1">
      <c r="A161" s="297"/>
      <c r="B161" s="297"/>
      <c r="F161" s="351"/>
      <c r="G161" s="351"/>
      <c r="H161" s="351"/>
    </row>
    <row r="162" spans="1:8" s="195" customFormat="1">
      <c r="A162" s="297"/>
      <c r="B162" s="297"/>
      <c r="F162" s="351"/>
      <c r="G162" s="351"/>
      <c r="H162" s="351"/>
    </row>
    <row r="163" spans="1:8" s="195" customFormat="1">
      <c r="A163" s="297"/>
      <c r="B163" s="297"/>
      <c r="F163" s="351"/>
      <c r="G163" s="351"/>
      <c r="H163" s="351"/>
    </row>
    <row r="164" spans="1:8" s="195" customFormat="1">
      <c r="A164" s="297"/>
      <c r="B164" s="297"/>
      <c r="F164" s="351"/>
      <c r="G164" s="351"/>
      <c r="H164" s="351"/>
    </row>
    <row r="165" spans="1:8" s="195" customFormat="1">
      <c r="A165" s="297"/>
      <c r="B165" s="297"/>
      <c r="F165" s="351"/>
      <c r="G165" s="351"/>
      <c r="H165" s="351"/>
    </row>
    <row r="166" spans="1:8" s="195" customFormat="1">
      <c r="A166" s="297"/>
      <c r="B166" s="297"/>
      <c r="F166" s="351"/>
      <c r="G166" s="351"/>
      <c r="H166" s="351"/>
    </row>
    <row r="167" spans="1:8" s="195" customFormat="1">
      <c r="A167" s="297"/>
      <c r="B167" s="297"/>
      <c r="F167" s="351"/>
      <c r="G167" s="351"/>
      <c r="H167" s="351"/>
    </row>
    <row r="168" spans="1:8" s="195" customFormat="1">
      <c r="A168" s="297"/>
      <c r="B168" s="297"/>
      <c r="F168" s="351"/>
      <c r="G168" s="351"/>
      <c r="H168" s="351"/>
    </row>
    <row r="169" spans="1:8" s="195" customFormat="1">
      <c r="A169" s="297"/>
      <c r="B169" s="297"/>
      <c r="F169" s="351"/>
      <c r="G169" s="351"/>
      <c r="H169" s="351"/>
    </row>
  </sheetData>
  <mergeCells count="14">
    <mergeCell ref="G1:H1"/>
    <mergeCell ref="A2:H2"/>
    <mergeCell ref="A3:H3"/>
    <mergeCell ref="A4:H4"/>
    <mergeCell ref="A5:D6"/>
    <mergeCell ref="E6:F6"/>
    <mergeCell ref="G7:G11"/>
    <mergeCell ref="H7:H11"/>
    <mergeCell ref="A151:E151"/>
    <mergeCell ref="A7:A11"/>
    <mergeCell ref="B7:B11"/>
    <mergeCell ref="C7:C11"/>
    <mergeCell ref="D7:D11"/>
    <mergeCell ref="F7:F11"/>
  </mergeCells>
  <printOptions horizontalCentered="1"/>
  <pageMargins left="0.15748031496062992" right="0.15748031496062992" top="0.55118110236220474" bottom="0.43307086614173229" header="0.31496062992125984" footer="0.27559055118110237"/>
  <pageSetup paperSize="9" scale="65" orientation="portrait" r:id="rId1"/>
  <headerFooter alignWithMargins="0">
    <oddFooter>&amp;R&amp;P</oddFooter>
  </headerFooter>
  <rowBreaks count="2" manualBreakCount="2">
    <brk id="88" max="7" man="1"/>
    <brk id="170" max="5" man="1"/>
  </rowBreaks>
  <colBreaks count="1" manualBreakCount="1">
    <brk id="8" max="2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0"/>
  <sheetViews>
    <sheetView view="pageBreakPreview" topLeftCell="A79" zoomScale="130" zoomScaleNormal="120" zoomScaleSheetLayoutView="130" workbookViewId="0">
      <selection activeCell="G94" activeCellId="1" sqref="G5:G88 G94:G132"/>
    </sheetView>
  </sheetViews>
  <sheetFormatPr defaultRowHeight="15.75"/>
  <cols>
    <col min="1" max="2" width="8.140625" style="71" customWidth="1"/>
    <col min="3" max="3" width="65.85546875" style="71" customWidth="1"/>
    <col min="4" max="5" width="13.140625" style="72" bestFit="1" customWidth="1"/>
    <col min="6" max="7" width="13.140625" style="72" customWidth="1"/>
    <col min="8" max="9" width="9.140625" style="15"/>
    <col min="10" max="11" width="10.85546875" style="15" bestFit="1" customWidth="1"/>
    <col min="12" max="16384" width="9.140625" style="15"/>
  </cols>
  <sheetData>
    <row r="1" spans="1:11" ht="15.95" customHeight="1">
      <c r="A1" s="845" t="s">
        <v>2</v>
      </c>
      <c r="B1" s="845"/>
      <c r="C1" s="845"/>
      <c r="D1" s="845"/>
      <c r="E1" s="845"/>
      <c r="F1" s="845"/>
      <c r="G1" s="845"/>
    </row>
    <row r="2" spans="1:11" ht="15.95" customHeight="1" thickBot="1">
      <c r="A2" s="843" t="s">
        <v>3</v>
      </c>
      <c r="B2" s="843"/>
      <c r="C2" s="843"/>
      <c r="D2" s="16"/>
      <c r="E2" s="16"/>
      <c r="F2" s="16"/>
      <c r="G2" s="16"/>
    </row>
    <row r="3" spans="1:11" ht="24.75" thickBot="1">
      <c r="A3" s="17" t="s">
        <v>4</v>
      </c>
      <c r="B3" s="131" t="s">
        <v>269</v>
      </c>
      <c r="C3" s="18" t="s">
        <v>5</v>
      </c>
      <c r="D3" s="19" t="s">
        <v>499</v>
      </c>
      <c r="E3" s="146" t="s">
        <v>584</v>
      </c>
      <c r="F3" s="354" t="s">
        <v>585</v>
      </c>
      <c r="G3" s="354" t="s">
        <v>641</v>
      </c>
    </row>
    <row r="4" spans="1:11" s="22" customFormat="1" ht="12" customHeight="1" thickBot="1">
      <c r="A4" s="20">
        <v>1</v>
      </c>
      <c r="B4" s="20">
        <v>2</v>
      </c>
      <c r="C4" s="21">
        <v>2</v>
      </c>
      <c r="D4" s="20">
        <v>4</v>
      </c>
      <c r="E4" s="20">
        <v>7</v>
      </c>
      <c r="F4" s="20">
        <v>8</v>
      </c>
      <c r="G4" s="20">
        <v>9</v>
      </c>
    </row>
    <row r="5" spans="1:11" s="25" customFormat="1" ht="12" customHeight="1" thickBot="1">
      <c r="A5" s="23" t="s">
        <v>6</v>
      </c>
      <c r="B5" s="134" t="s">
        <v>297</v>
      </c>
      <c r="C5" s="24" t="s">
        <v>7</v>
      </c>
      <c r="D5" s="11">
        <f>+D6+D7+D8+D9+D10+D11</f>
        <v>810282300</v>
      </c>
      <c r="E5" s="11">
        <v>863716475</v>
      </c>
      <c r="F5" s="11">
        <v>863716475</v>
      </c>
      <c r="G5" s="386">
        <f t="shared" ref="G5:G68" si="0">F5/E5*100</f>
        <v>100</v>
      </c>
      <c r="J5" s="25" t="e">
        <f>#REF!-'1.3.sz.mell.'!E5-'1.4.sz.mell.'!E5</f>
        <v>#REF!</v>
      </c>
      <c r="K5" s="25" t="e">
        <f>#REF!-'1.3.sz.mell.'!F5-'1.4.sz.mell.'!F5</f>
        <v>#REF!</v>
      </c>
    </row>
    <row r="6" spans="1:11" s="25" customFormat="1" ht="12" customHeight="1">
      <c r="A6" s="26" t="s">
        <v>8</v>
      </c>
      <c r="B6" s="135" t="s">
        <v>298</v>
      </c>
      <c r="C6" s="27" t="s">
        <v>9</v>
      </c>
      <c r="D6" s="28">
        <v>254727629</v>
      </c>
      <c r="E6" s="28">
        <v>254727629</v>
      </c>
      <c r="F6" s="28">
        <v>254727629</v>
      </c>
      <c r="G6" s="387">
        <f t="shared" si="0"/>
        <v>100</v>
      </c>
      <c r="J6" s="25" t="e">
        <f>#REF!-'1.3.sz.mell.'!E6-'1.4.sz.mell.'!E6</f>
        <v>#REF!</v>
      </c>
      <c r="K6" s="25" t="e">
        <f>#REF!-'1.3.sz.mell.'!F6-'1.4.sz.mell.'!F6</f>
        <v>#REF!</v>
      </c>
    </row>
    <row r="7" spans="1:11" s="25" customFormat="1" ht="12" customHeight="1">
      <c r="A7" s="29" t="s">
        <v>10</v>
      </c>
      <c r="B7" s="136" t="s">
        <v>299</v>
      </c>
      <c r="C7" s="30" t="s">
        <v>11</v>
      </c>
      <c r="D7" s="31">
        <v>280295534</v>
      </c>
      <c r="E7" s="31">
        <v>286549800</v>
      </c>
      <c r="F7" s="31">
        <v>286549800</v>
      </c>
      <c r="G7" s="388">
        <f t="shared" si="0"/>
        <v>100</v>
      </c>
      <c r="J7" s="25" t="e">
        <f>#REF!-'1.3.sz.mell.'!E7-'1.4.sz.mell.'!E7</f>
        <v>#REF!</v>
      </c>
      <c r="K7" s="25" t="e">
        <f>#REF!-'1.3.sz.mell.'!F7-'1.4.sz.mell.'!F7</f>
        <v>#REF!</v>
      </c>
    </row>
    <row r="8" spans="1:11" s="25" customFormat="1" ht="12" customHeight="1">
      <c r="A8" s="29" t="s">
        <v>12</v>
      </c>
      <c r="B8" s="136" t="s">
        <v>300</v>
      </c>
      <c r="C8" s="30" t="s">
        <v>487</v>
      </c>
      <c r="D8" s="31">
        <v>249687257</v>
      </c>
      <c r="E8" s="31">
        <v>264966667</v>
      </c>
      <c r="F8" s="31">
        <v>264966667</v>
      </c>
      <c r="G8" s="388">
        <f t="shared" si="0"/>
        <v>100</v>
      </c>
      <c r="J8" s="25" t="e">
        <f>#REF!-'1.3.sz.mell.'!E8-'1.4.sz.mell.'!E8</f>
        <v>#REF!</v>
      </c>
      <c r="K8" s="25" t="e">
        <f>#REF!-'1.3.sz.mell.'!F8-'1.4.sz.mell.'!F8</f>
        <v>#REF!</v>
      </c>
    </row>
    <row r="9" spans="1:11" s="25" customFormat="1" ht="12" customHeight="1">
      <c r="A9" s="29" t="s">
        <v>13</v>
      </c>
      <c r="B9" s="136" t="s">
        <v>301</v>
      </c>
      <c r="C9" s="30" t="s">
        <v>14</v>
      </c>
      <c r="D9" s="31">
        <v>15551880</v>
      </c>
      <c r="E9" s="31">
        <v>17284775</v>
      </c>
      <c r="F9" s="31">
        <v>17284775</v>
      </c>
      <c r="G9" s="388">
        <f t="shared" si="0"/>
        <v>100</v>
      </c>
      <c r="J9" s="25" t="e">
        <f>#REF!-'1.3.sz.mell.'!E9-'1.4.sz.mell.'!E9</f>
        <v>#REF!</v>
      </c>
      <c r="K9" s="25" t="e">
        <f>#REF!-'1.3.sz.mell.'!F9-'1.4.sz.mell.'!F9</f>
        <v>#REF!</v>
      </c>
    </row>
    <row r="10" spans="1:11" s="25" customFormat="1" ht="12" customHeight="1">
      <c r="A10" s="29" t="s">
        <v>15</v>
      </c>
      <c r="B10" s="136" t="s">
        <v>302</v>
      </c>
      <c r="C10" s="30" t="s">
        <v>488</v>
      </c>
      <c r="D10" s="31">
        <v>10020000</v>
      </c>
      <c r="E10" s="31">
        <v>40010607</v>
      </c>
      <c r="F10" s="31">
        <v>40010607</v>
      </c>
      <c r="G10" s="388">
        <f t="shared" si="0"/>
        <v>100</v>
      </c>
      <c r="J10" s="25" t="e">
        <f>#REF!-'1.3.sz.mell.'!E10-'1.4.sz.mell.'!E10</f>
        <v>#REF!</v>
      </c>
      <c r="K10" s="25" t="e">
        <f>#REF!-'1.3.sz.mell.'!F10-'1.4.sz.mell.'!F10</f>
        <v>#REF!</v>
      </c>
    </row>
    <row r="11" spans="1:11" s="25" customFormat="1" ht="12" customHeight="1" thickBot="1">
      <c r="A11" s="32" t="s">
        <v>16</v>
      </c>
      <c r="B11" s="137" t="s">
        <v>303</v>
      </c>
      <c r="C11" s="33" t="s">
        <v>489</v>
      </c>
      <c r="D11" s="31">
        <v>0</v>
      </c>
      <c r="E11" s="31">
        <v>176997</v>
      </c>
      <c r="F11" s="31">
        <v>176997</v>
      </c>
      <c r="G11" s="388">
        <f t="shared" si="0"/>
        <v>100</v>
      </c>
      <c r="J11" s="25" t="e">
        <f>#REF!-'1.3.sz.mell.'!E11-'1.4.sz.mell.'!E11</f>
        <v>#REF!</v>
      </c>
      <c r="K11" s="25" t="e">
        <f>#REF!-'1.3.sz.mell.'!F11-'1.4.sz.mell.'!F11</f>
        <v>#REF!</v>
      </c>
    </row>
    <row r="12" spans="1:11" s="25" customFormat="1" ht="12" customHeight="1" thickBot="1">
      <c r="A12" s="23" t="s">
        <v>17</v>
      </c>
      <c r="B12" s="134"/>
      <c r="C12" s="34" t="s">
        <v>18</v>
      </c>
      <c r="D12" s="11">
        <f>+D13+D14+D15+D16+D17</f>
        <v>48246000</v>
      </c>
      <c r="E12" s="11">
        <v>79508858</v>
      </c>
      <c r="F12" s="11">
        <v>90843937</v>
      </c>
      <c r="G12" s="386">
        <f t="shared" si="0"/>
        <v>114.25637254153493</v>
      </c>
      <c r="J12" s="25" t="e">
        <f>#REF!-'1.3.sz.mell.'!E12-'1.4.sz.mell.'!E12</f>
        <v>#REF!</v>
      </c>
      <c r="K12" s="25" t="e">
        <f>#REF!-'1.3.sz.mell.'!F12-'1.4.sz.mell.'!F12</f>
        <v>#REF!</v>
      </c>
    </row>
    <row r="13" spans="1:11" s="25" customFormat="1" ht="12" customHeight="1">
      <c r="A13" s="26" t="s">
        <v>19</v>
      </c>
      <c r="B13" s="135" t="s">
        <v>304</v>
      </c>
      <c r="C13" s="27" t="s">
        <v>20</v>
      </c>
      <c r="D13" s="28"/>
      <c r="E13" s="28">
        <v>0</v>
      </c>
      <c r="F13" s="28">
        <v>0</v>
      </c>
      <c r="G13" s="387" t="e">
        <f t="shared" si="0"/>
        <v>#DIV/0!</v>
      </c>
      <c r="J13" s="25" t="e">
        <f>#REF!-'1.3.sz.mell.'!E13-'1.4.sz.mell.'!E13</f>
        <v>#REF!</v>
      </c>
      <c r="K13" s="25" t="e">
        <f>#REF!-'1.3.sz.mell.'!F13-'1.4.sz.mell.'!F13</f>
        <v>#REF!</v>
      </c>
    </row>
    <row r="14" spans="1:11" s="25" customFormat="1" ht="12" customHeight="1">
      <c r="A14" s="29" t="s">
        <v>21</v>
      </c>
      <c r="B14" s="136" t="s">
        <v>305</v>
      </c>
      <c r="C14" s="30" t="s">
        <v>22</v>
      </c>
      <c r="D14" s="31"/>
      <c r="E14" s="31">
        <v>0</v>
      </c>
      <c r="F14" s="31">
        <v>0</v>
      </c>
      <c r="G14" s="388" t="e">
        <f t="shared" si="0"/>
        <v>#DIV/0!</v>
      </c>
      <c r="J14" s="25" t="e">
        <f>#REF!-'1.3.sz.mell.'!E14-'1.4.sz.mell.'!E14</f>
        <v>#REF!</v>
      </c>
      <c r="K14" s="25" t="e">
        <f>#REF!-'1.3.sz.mell.'!F14-'1.4.sz.mell.'!F14</f>
        <v>#REF!</v>
      </c>
    </row>
    <row r="15" spans="1:11" s="25" customFormat="1" ht="12" customHeight="1">
      <c r="A15" s="29" t="s">
        <v>23</v>
      </c>
      <c r="B15" s="136" t="s">
        <v>306</v>
      </c>
      <c r="C15" s="30" t="s">
        <v>24</v>
      </c>
      <c r="D15" s="31"/>
      <c r="E15" s="31">
        <v>0</v>
      </c>
      <c r="F15" s="31">
        <v>0</v>
      </c>
      <c r="G15" s="388" t="e">
        <f t="shared" si="0"/>
        <v>#DIV/0!</v>
      </c>
      <c r="J15" s="25" t="e">
        <f>#REF!-'1.3.sz.mell.'!E15-'1.4.sz.mell.'!E15</f>
        <v>#REF!</v>
      </c>
      <c r="K15" s="25" t="e">
        <f>#REF!-'1.3.sz.mell.'!F15-'1.4.sz.mell.'!F15</f>
        <v>#REF!</v>
      </c>
    </row>
    <row r="16" spans="1:11" s="25" customFormat="1" ht="12" customHeight="1">
      <c r="A16" s="29" t="s">
        <v>25</v>
      </c>
      <c r="B16" s="136" t="s">
        <v>307</v>
      </c>
      <c r="C16" s="30" t="s">
        <v>26</v>
      </c>
      <c r="D16" s="31"/>
      <c r="E16" s="31">
        <v>0</v>
      </c>
      <c r="F16" s="31">
        <v>0</v>
      </c>
      <c r="G16" s="388" t="e">
        <f t="shared" si="0"/>
        <v>#DIV/0!</v>
      </c>
      <c r="J16" s="25" t="e">
        <f>#REF!-'1.3.sz.mell.'!E16-'1.4.sz.mell.'!E16</f>
        <v>#REF!</v>
      </c>
      <c r="K16" s="25" t="e">
        <f>#REF!-'1.3.sz.mell.'!F16-'1.4.sz.mell.'!F16</f>
        <v>#REF!</v>
      </c>
    </row>
    <row r="17" spans="1:11" s="25" customFormat="1" ht="12" customHeight="1" thickBot="1">
      <c r="A17" s="29" t="s">
        <v>27</v>
      </c>
      <c r="B17" s="136" t="s">
        <v>308</v>
      </c>
      <c r="C17" s="30" t="s">
        <v>28</v>
      </c>
      <c r="D17" s="31">
        <v>48246000</v>
      </c>
      <c r="E17" s="31">
        <v>79508858</v>
      </c>
      <c r="F17" s="31">
        <v>90843937</v>
      </c>
      <c r="G17" s="388">
        <f t="shared" si="0"/>
        <v>114.25637254153493</v>
      </c>
      <c r="J17" s="25" t="e">
        <f>#REF!-'1.3.sz.mell.'!E17-'1.4.sz.mell.'!E17</f>
        <v>#REF!</v>
      </c>
      <c r="K17" s="25" t="e">
        <f>#REF!-'1.3.sz.mell.'!F17-'1.4.sz.mell.'!F17</f>
        <v>#REF!</v>
      </c>
    </row>
    <row r="18" spans="1:11" s="25" customFormat="1" ht="12" customHeight="1" thickBot="1">
      <c r="A18" s="23" t="s">
        <v>29</v>
      </c>
      <c r="B18" s="134" t="s">
        <v>309</v>
      </c>
      <c r="C18" s="24" t="s">
        <v>30</v>
      </c>
      <c r="D18" s="11">
        <f>+D19+D20+D21+D22+D23</f>
        <v>0</v>
      </c>
      <c r="E18" s="11">
        <v>0</v>
      </c>
      <c r="F18" s="11">
        <v>0</v>
      </c>
      <c r="G18" s="386" t="e">
        <f t="shared" si="0"/>
        <v>#DIV/0!</v>
      </c>
      <c r="J18" s="25" t="e">
        <f>#REF!-'1.3.sz.mell.'!E18-'1.4.sz.mell.'!E18</f>
        <v>#REF!</v>
      </c>
      <c r="K18" s="25" t="e">
        <f>#REF!-'1.3.sz.mell.'!F18-'1.4.sz.mell.'!F18</f>
        <v>#REF!</v>
      </c>
    </row>
    <row r="19" spans="1:11" s="25" customFormat="1" ht="12" customHeight="1">
      <c r="A19" s="26" t="s">
        <v>31</v>
      </c>
      <c r="B19" s="135" t="s">
        <v>310</v>
      </c>
      <c r="C19" s="27" t="s">
        <v>32</v>
      </c>
      <c r="D19" s="28"/>
      <c r="E19" s="28">
        <v>0</v>
      </c>
      <c r="F19" s="28">
        <v>0</v>
      </c>
      <c r="G19" s="387" t="e">
        <f t="shared" si="0"/>
        <v>#DIV/0!</v>
      </c>
      <c r="J19" s="25" t="e">
        <f>#REF!-'1.3.sz.mell.'!E19-'1.4.sz.mell.'!E19</f>
        <v>#REF!</v>
      </c>
      <c r="K19" s="25" t="e">
        <f>#REF!-'1.3.sz.mell.'!F19-'1.4.sz.mell.'!F19</f>
        <v>#REF!</v>
      </c>
    </row>
    <row r="20" spans="1:11" s="25" customFormat="1" ht="12" customHeight="1">
      <c r="A20" s="29" t="s">
        <v>33</v>
      </c>
      <c r="B20" s="136" t="s">
        <v>311</v>
      </c>
      <c r="C20" s="30" t="s">
        <v>34</v>
      </c>
      <c r="D20" s="31"/>
      <c r="E20" s="31">
        <v>0</v>
      </c>
      <c r="F20" s="31">
        <v>0</v>
      </c>
      <c r="G20" s="388" t="e">
        <f t="shared" si="0"/>
        <v>#DIV/0!</v>
      </c>
      <c r="J20" s="25" t="e">
        <f>#REF!-'1.3.sz.mell.'!E20-'1.4.sz.mell.'!E20</f>
        <v>#REF!</v>
      </c>
      <c r="K20" s="25" t="e">
        <f>#REF!-'1.3.sz.mell.'!F20-'1.4.sz.mell.'!F20</f>
        <v>#REF!</v>
      </c>
    </row>
    <row r="21" spans="1:11" s="25" customFormat="1" ht="12" customHeight="1">
      <c r="A21" s="29" t="s">
        <v>35</v>
      </c>
      <c r="B21" s="136" t="s">
        <v>312</v>
      </c>
      <c r="C21" s="30" t="s">
        <v>36</v>
      </c>
      <c r="D21" s="31"/>
      <c r="E21" s="31">
        <v>0</v>
      </c>
      <c r="F21" s="31">
        <v>0</v>
      </c>
      <c r="G21" s="388" t="e">
        <f t="shared" si="0"/>
        <v>#DIV/0!</v>
      </c>
      <c r="J21" s="25" t="e">
        <f>#REF!-'1.3.sz.mell.'!E21-'1.4.sz.mell.'!E21</f>
        <v>#REF!</v>
      </c>
      <c r="K21" s="25" t="e">
        <f>#REF!-'1.3.sz.mell.'!F21-'1.4.sz.mell.'!F21</f>
        <v>#REF!</v>
      </c>
    </row>
    <row r="22" spans="1:11" s="25" customFormat="1" ht="12" customHeight="1">
      <c r="A22" s="29" t="s">
        <v>37</v>
      </c>
      <c r="B22" s="136" t="s">
        <v>313</v>
      </c>
      <c r="C22" s="30" t="s">
        <v>38</v>
      </c>
      <c r="D22" s="31"/>
      <c r="E22" s="31">
        <v>0</v>
      </c>
      <c r="F22" s="31">
        <v>0</v>
      </c>
      <c r="G22" s="388" t="e">
        <f t="shared" si="0"/>
        <v>#DIV/0!</v>
      </c>
      <c r="J22" s="25" t="e">
        <f>#REF!-'1.3.sz.mell.'!E22-'1.4.sz.mell.'!E22</f>
        <v>#REF!</v>
      </c>
      <c r="K22" s="25" t="e">
        <f>#REF!-'1.3.sz.mell.'!F22-'1.4.sz.mell.'!F22</f>
        <v>#REF!</v>
      </c>
    </row>
    <row r="23" spans="1:11" s="25" customFormat="1" ht="12" customHeight="1" thickBot="1">
      <c r="A23" s="29" t="s">
        <v>39</v>
      </c>
      <c r="B23" s="136" t="s">
        <v>314</v>
      </c>
      <c r="C23" s="30" t="s">
        <v>40</v>
      </c>
      <c r="D23" s="31"/>
      <c r="E23" s="31">
        <v>0</v>
      </c>
      <c r="F23" s="31">
        <v>0</v>
      </c>
      <c r="G23" s="388" t="e">
        <f t="shared" si="0"/>
        <v>#DIV/0!</v>
      </c>
      <c r="J23" s="25" t="e">
        <f>#REF!-'1.3.sz.mell.'!E23-'1.4.sz.mell.'!E23</f>
        <v>#REF!</v>
      </c>
      <c r="K23" s="25" t="e">
        <f>#REF!-'1.3.sz.mell.'!F23-'1.4.sz.mell.'!F23</f>
        <v>#REF!</v>
      </c>
    </row>
    <row r="24" spans="1:11" s="25" customFormat="1" ht="12" customHeight="1" thickBot="1">
      <c r="A24" s="23" t="s">
        <v>41</v>
      </c>
      <c r="B24" s="134" t="s">
        <v>315</v>
      </c>
      <c r="C24" s="24" t="s">
        <v>42</v>
      </c>
      <c r="D24" s="14">
        <f>SUM(D25:D31)</f>
        <v>119884000</v>
      </c>
      <c r="E24" s="14">
        <v>107219578</v>
      </c>
      <c r="F24" s="14">
        <v>195623866</v>
      </c>
      <c r="G24" s="389">
        <f t="shared" si="0"/>
        <v>182.45162837704882</v>
      </c>
      <c r="J24" s="25" t="e">
        <f>#REF!-'1.3.sz.mell.'!E24-'1.4.sz.mell.'!E24</f>
        <v>#REF!</v>
      </c>
      <c r="K24" s="25" t="e">
        <f>#REF!-'1.3.sz.mell.'!F24-'1.4.sz.mell.'!F24</f>
        <v>#REF!</v>
      </c>
    </row>
    <row r="25" spans="1:11" s="25" customFormat="1" ht="12" customHeight="1">
      <c r="A25" s="26" t="s">
        <v>366</v>
      </c>
      <c r="B25" s="135" t="s">
        <v>316</v>
      </c>
      <c r="C25" s="27" t="s">
        <v>494</v>
      </c>
      <c r="D25" s="36">
        <v>55700000</v>
      </c>
      <c r="E25" s="36">
        <v>55700000</v>
      </c>
      <c r="F25" s="36">
        <v>55648420</v>
      </c>
      <c r="G25" s="390">
        <f t="shared" si="0"/>
        <v>99.907396768402151</v>
      </c>
      <c r="J25" s="25" t="e">
        <f>#REF!-'1.3.sz.mell.'!E25-'1.4.sz.mell.'!E25</f>
        <v>#REF!</v>
      </c>
      <c r="K25" s="25" t="e">
        <f>#REF!-'1.3.sz.mell.'!F25-'1.4.sz.mell.'!F25</f>
        <v>#REF!</v>
      </c>
    </row>
    <row r="26" spans="1:11" s="25" customFormat="1" ht="12" customHeight="1">
      <c r="A26" s="26" t="s">
        <v>367</v>
      </c>
      <c r="B26" s="135" t="s">
        <v>555</v>
      </c>
      <c r="C26" s="27" t="s">
        <v>554</v>
      </c>
      <c r="D26" s="36">
        <v>100000</v>
      </c>
      <c r="E26" s="36">
        <v>100000</v>
      </c>
      <c r="F26" s="36">
        <v>125013</v>
      </c>
      <c r="G26" s="390">
        <f t="shared" si="0"/>
        <v>125.01299999999999</v>
      </c>
      <c r="J26" s="25" t="e">
        <f>#REF!-'1.3.sz.mell.'!E26-'1.4.sz.mell.'!E26</f>
        <v>#REF!</v>
      </c>
      <c r="K26" s="25" t="e">
        <f>#REF!-'1.3.sz.mell.'!F26-'1.4.sz.mell.'!F26</f>
        <v>#REF!</v>
      </c>
    </row>
    <row r="27" spans="1:11" s="25" customFormat="1" ht="12" customHeight="1">
      <c r="A27" s="26" t="s">
        <v>368</v>
      </c>
      <c r="B27" s="136" t="s">
        <v>490</v>
      </c>
      <c r="C27" s="30" t="s">
        <v>495</v>
      </c>
      <c r="D27" s="36">
        <v>14384000</v>
      </c>
      <c r="E27" s="31">
        <v>1719578</v>
      </c>
      <c r="F27" s="31">
        <v>90974729</v>
      </c>
      <c r="G27" s="388">
        <f t="shared" si="0"/>
        <v>5290.5264547464558</v>
      </c>
      <c r="J27" s="25" t="e">
        <f>#REF!-'1.3.sz.mell.'!E27-'1.4.sz.mell.'!E27</f>
        <v>#REF!</v>
      </c>
      <c r="K27" s="25" t="e">
        <f>#REF!-'1.3.sz.mell.'!F27-'1.4.sz.mell.'!F27</f>
        <v>#REF!</v>
      </c>
    </row>
    <row r="28" spans="1:11" s="25" customFormat="1" ht="12" customHeight="1">
      <c r="A28" s="26" t="s">
        <v>369</v>
      </c>
      <c r="B28" s="136" t="s">
        <v>491</v>
      </c>
      <c r="C28" s="30" t="s">
        <v>496</v>
      </c>
      <c r="D28" s="31">
        <v>0</v>
      </c>
      <c r="E28" s="31">
        <v>0</v>
      </c>
      <c r="F28" s="31">
        <v>0</v>
      </c>
      <c r="G28" s="388" t="e">
        <f t="shared" si="0"/>
        <v>#DIV/0!</v>
      </c>
      <c r="J28" s="25" t="e">
        <f>#REF!-'1.3.sz.mell.'!E28-'1.4.sz.mell.'!E28</f>
        <v>#REF!</v>
      </c>
      <c r="K28" s="25" t="e">
        <f>#REF!-'1.3.sz.mell.'!F28-'1.4.sz.mell.'!F28</f>
        <v>#REF!</v>
      </c>
    </row>
    <row r="29" spans="1:11" s="25" customFormat="1" ht="12" customHeight="1">
      <c r="A29" s="26" t="s">
        <v>370</v>
      </c>
      <c r="B29" s="136" t="s">
        <v>317</v>
      </c>
      <c r="C29" s="30" t="s">
        <v>497</v>
      </c>
      <c r="D29" s="31">
        <v>47000000</v>
      </c>
      <c r="E29" s="31">
        <v>47000000</v>
      </c>
      <c r="F29" s="31">
        <v>46614276</v>
      </c>
      <c r="G29" s="388">
        <f t="shared" si="0"/>
        <v>99.179310638297864</v>
      </c>
      <c r="J29" s="25" t="e">
        <f>#REF!-'1.3.sz.mell.'!E29-'1.4.sz.mell.'!E29</f>
        <v>#REF!</v>
      </c>
      <c r="K29" s="25" t="e">
        <f>#REF!-'1.3.sz.mell.'!F29-'1.4.sz.mell.'!F29</f>
        <v>#REF!</v>
      </c>
    </row>
    <row r="30" spans="1:11" s="25" customFormat="1" ht="12" customHeight="1">
      <c r="A30" s="26" t="s">
        <v>371</v>
      </c>
      <c r="B30" s="137" t="s">
        <v>318</v>
      </c>
      <c r="C30" s="33" t="s">
        <v>498</v>
      </c>
      <c r="D30" s="31">
        <v>800000</v>
      </c>
      <c r="E30" s="35">
        <v>800000</v>
      </c>
      <c r="F30" s="35">
        <v>1027382</v>
      </c>
      <c r="G30" s="397">
        <f t="shared" si="0"/>
        <v>128.42275000000001</v>
      </c>
      <c r="J30" s="25" t="e">
        <f>#REF!-'1.3.sz.mell.'!E30-'1.4.sz.mell.'!E30</f>
        <v>#REF!</v>
      </c>
      <c r="K30" s="25" t="e">
        <f>#REF!-'1.3.sz.mell.'!F30-'1.4.sz.mell.'!F30</f>
        <v>#REF!</v>
      </c>
    </row>
    <row r="31" spans="1:11" s="25" customFormat="1" ht="12" customHeight="1" thickBot="1">
      <c r="A31" s="26" t="s">
        <v>556</v>
      </c>
      <c r="B31" s="137" t="s">
        <v>319</v>
      </c>
      <c r="C31" s="33" t="s">
        <v>493</v>
      </c>
      <c r="D31" s="35">
        <v>1900000</v>
      </c>
      <c r="E31" s="35">
        <v>1900000</v>
      </c>
      <c r="F31" s="35">
        <v>1234046</v>
      </c>
      <c r="G31" s="397">
        <f t="shared" si="0"/>
        <v>64.949789473684206</v>
      </c>
      <c r="J31" s="25" t="e">
        <f>#REF!-'1.3.sz.mell.'!E31-'1.4.sz.mell.'!E31</f>
        <v>#REF!</v>
      </c>
      <c r="K31" s="25" t="e">
        <f>#REF!-'1.3.sz.mell.'!F31-'1.4.sz.mell.'!F31</f>
        <v>#REF!</v>
      </c>
    </row>
    <row r="32" spans="1:11" s="25" customFormat="1" ht="12" customHeight="1" thickBot="1">
      <c r="A32" s="23" t="s">
        <v>43</v>
      </c>
      <c r="B32" s="134" t="s">
        <v>320</v>
      </c>
      <c r="C32" s="24" t="s">
        <v>44</v>
      </c>
      <c r="D32" s="11">
        <f>SUM(D33:D42)</f>
        <v>195553000</v>
      </c>
      <c r="E32" s="11">
        <v>198754000</v>
      </c>
      <c r="F32" s="11">
        <v>207014473</v>
      </c>
      <c r="G32" s="386">
        <f t="shared" si="0"/>
        <v>104.15612918482144</v>
      </c>
      <c r="J32" s="25" t="e">
        <f>#REF!-'1.3.sz.mell.'!E32-'1.4.sz.mell.'!E32</f>
        <v>#REF!</v>
      </c>
      <c r="K32" s="25" t="e">
        <f>#REF!-'1.3.sz.mell.'!F32-'1.4.sz.mell.'!F32</f>
        <v>#REF!</v>
      </c>
    </row>
    <row r="33" spans="1:11" s="25" customFormat="1" ht="12" customHeight="1">
      <c r="A33" s="26" t="s">
        <v>45</v>
      </c>
      <c r="B33" s="135" t="s">
        <v>321</v>
      </c>
      <c r="C33" s="27" t="s">
        <v>46</v>
      </c>
      <c r="D33" s="28"/>
      <c r="E33" s="28">
        <v>598000</v>
      </c>
      <c r="F33" s="28">
        <v>643030</v>
      </c>
      <c r="G33" s="387">
        <f t="shared" si="0"/>
        <v>107.53010033444816</v>
      </c>
      <c r="J33" s="25" t="e">
        <f>#REF!-'1.3.sz.mell.'!E33-'1.4.sz.mell.'!E33</f>
        <v>#REF!</v>
      </c>
      <c r="K33" s="25" t="e">
        <f>#REF!-'1.3.sz.mell.'!F33-'1.4.sz.mell.'!F33</f>
        <v>#REF!</v>
      </c>
    </row>
    <row r="34" spans="1:11" s="25" customFormat="1" ht="12" customHeight="1">
      <c r="A34" s="29" t="s">
        <v>47</v>
      </c>
      <c r="B34" s="136" t="s">
        <v>322</v>
      </c>
      <c r="C34" s="30" t="s">
        <v>48</v>
      </c>
      <c r="D34" s="31"/>
      <c r="E34" s="31">
        <v>71669000</v>
      </c>
      <c r="F34" s="31">
        <v>74231502</v>
      </c>
      <c r="G34" s="388">
        <f t="shared" si="0"/>
        <v>103.57546777546777</v>
      </c>
      <c r="J34" s="25" t="e">
        <f>#REF!-'1.3.sz.mell.'!E34-'1.4.sz.mell.'!E34</f>
        <v>#REF!</v>
      </c>
      <c r="K34" s="25" t="e">
        <f>#REF!-'1.3.sz.mell.'!F34-'1.4.sz.mell.'!F34</f>
        <v>#REF!</v>
      </c>
    </row>
    <row r="35" spans="1:11" s="25" customFormat="1" ht="12" customHeight="1">
      <c r="A35" s="29" t="s">
        <v>49</v>
      </c>
      <c r="B35" s="136" t="s">
        <v>323</v>
      </c>
      <c r="C35" s="30" t="s">
        <v>50</v>
      </c>
      <c r="D35" s="31"/>
      <c r="E35" s="31">
        <v>14592000</v>
      </c>
      <c r="F35" s="31">
        <v>14791738</v>
      </c>
      <c r="G35" s="388">
        <f t="shared" si="0"/>
        <v>101.36881853070176</v>
      </c>
      <c r="J35" s="25" t="e">
        <f>#REF!-'1.3.sz.mell.'!E35-'1.4.sz.mell.'!E35</f>
        <v>#REF!</v>
      </c>
      <c r="K35" s="25" t="e">
        <f>#REF!-'1.3.sz.mell.'!F35-'1.4.sz.mell.'!F35</f>
        <v>#REF!</v>
      </c>
    </row>
    <row r="36" spans="1:11" s="25" customFormat="1" ht="12" customHeight="1">
      <c r="A36" s="29" t="s">
        <v>51</v>
      </c>
      <c r="B36" s="136" t="s">
        <v>324</v>
      </c>
      <c r="C36" s="30" t="s">
        <v>52</v>
      </c>
      <c r="D36" s="31">
        <v>53000000</v>
      </c>
      <c r="E36" s="31">
        <v>53000000</v>
      </c>
      <c r="F36" s="31">
        <v>55019461</v>
      </c>
      <c r="G36" s="388">
        <f t="shared" si="0"/>
        <v>103.81030377358491</v>
      </c>
      <c r="J36" s="25" t="e">
        <f>#REF!-'1.3.sz.mell.'!E36-'1.4.sz.mell.'!E36</f>
        <v>#REF!</v>
      </c>
      <c r="K36" s="25" t="e">
        <f>#REF!-'1.3.sz.mell.'!F36-'1.4.sz.mell.'!F36</f>
        <v>#REF!</v>
      </c>
    </row>
    <row r="37" spans="1:11" s="25" customFormat="1" ht="12" customHeight="1">
      <c r="A37" s="29" t="s">
        <v>53</v>
      </c>
      <c r="B37" s="136" t="s">
        <v>325</v>
      </c>
      <c r="C37" s="30" t="s">
        <v>54</v>
      </c>
      <c r="D37" s="31">
        <v>0</v>
      </c>
      <c r="E37" s="31">
        <v>34993000</v>
      </c>
      <c r="F37" s="31">
        <v>35400660</v>
      </c>
      <c r="G37" s="388">
        <f t="shared" si="0"/>
        <v>101.16497585231332</v>
      </c>
      <c r="J37" s="25" t="e">
        <f>#REF!-'1.3.sz.mell.'!E37-'1.4.sz.mell.'!E37</f>
        <v>#REF!</v>
      </c>
      <c r="K37" s="25" t="e">
        <f>#REF!-'1.3.sz.mell.'!F37-'1.4.sz.mell.'!F37</f>
        <v>#REF!</v>
      </c>
    </row>
    <row r="38" spans="1:11" s="25" customFormat="1" ht="12" customHeight="1">
      <c r="A38" s="29" t="s">
        <v>55</v>
      </c>
      <c r="B38" s="136" t="s">
        <v>326</v>
      </c>
      <c r="C38" s="30" t="s">
        <v>56</v>
      </c>
      <c r="D38" s="31">
        <v>0</v>
      </c>
      <c r="E38" s="31">
        <v>18131000</v>
      </c>
      <c r="F38" s="31">
        <v>21326056</v>
      </c>
      <c r="G38" s="388">
        <f t="shared" si="0"/>
        <v>117.62206166234625</v>
      </c>
      <c r="J38" s="25" t="e">
        <f>#REF!-'1.3.sz.mell.'!E38-'1.4.sz.mell.'!E38</f>
        <v>#REF!</v>
      </c>
      <c r="K38" s="25" t="e">
        <f>#REF!-'1.3.sz.mell.'!F38-'1.4.sz.mell.'!F38</f>
        <v>#REF!</v>
      </c>
    </row>
    <row r="39" spans="1:11" s="25" customFormat="1" ht="12" customHeight="1">
      <c r="A39" s="29" t="s">
        <v>57</v>
      </c>
      <c r="B39" s="136" t="s">
        <v>327</v>
      </c>
      <c r="C39" s="30" t="s">
        <v>58</v>
      </c>
      <c r="D39" s="31">
        <v>0</v>
      </c>
      <c r="E39" s="31">
        <v>3547000</v>
      </c>
      <c r="F39" s="31">
        <v>5230000</v>
      </c>
      <c r="G39" s="388">
        <f t="shared" si="0"/>
        <v>147.44854806879053</v>
      </c>
      <c r="J39" s="25" t="e">
        <f>#REF!-'1.3.sz.mell.'!E39-'1.4.sz.mell.'!E39</f>
        <v>#REF!</v>
      </c>
      <c r="K39" s="25" t="e">
        <f>#REF!-'1.3.sz.mell.'!F39-'1.4.sz.mell.'!F39</f>
        <v>#REF!</v>
      </c>
    </row>
    <row r="40" spans="1:11" s="25" customFormat="1" ht="12" customHeight="1">
      <c r="A40" s="29" t="s">
        <v>59</v>
      </c>
      <c r="B40" s="136" t="s">
        <v>328</v>
      </c>
      <c r="C40" s="30" t="s">
        <v>60</v>
      </c>
      <c r="D40" s="31">
        <v>0</v>
      </c>
      <c r="E40" s="31">
        <v>2017000</v>
      </c>
      <c r="F40" s="31">
        <v>1575905</v>
      </c>
      <c r="G40" s="388">
        <f t="shared" si="0"/>
        <v>78.131135349529004</v>
      </c>
      <c r="J40" s="25" t="e">
        <f>#REF!-'1.3.sz.mell.'!E40-'1.4.sz.mell.'!E40</f>
        <v>#REF!</v>
      </c>
      <c r="K40" s="25" t="e">
        <f>#REF!-'1.3.sz.mell.'!F40-'1.4.sz.mell.'!F40</f>
        <v>#REF!</v>
      </c>
    </row>
    <row r="41" spans="1:11" s="25" customFormat="1" ht="12" customHeight="1">
      <c r="A41" s="29" t="s">
        <v>61</v>
      </c>
      <c r="B41" s="136" t="s">
        <v>329</v>
      </c>
      <c r="C41" s="30" t="s">
        <v>62</v>
      </c>
      <c r="D41" s="37">
        <v>0</v>
      </c>
      <c r="E41" s="37">
        <v>0</v>
      </c>
      <c r="F41" s="37">
        <v>-2024931</v>
      </c>
      <c r="G41" s="391" t="e">
        <f t="shared" si="0"/>
        <v>#DIV/0!</v>
      </c>
      <c r="J41" s="25" t="e">
        <f>#REF!-'1.3.sz.mell.'!E41-'1.4.sz.mell.'!E41</f>
        <v>#REF!</v>
      </c>
      <c r="K41" s="25" t="e">
        <f>#REF!-'1.3.sz.mell.'!F41-'1.4.sz.mell.'!F41</f>
        <v>#REF!</v>
      </c>
    </row>
    <row r="42" spans="1:11" s="25" customFormat="1" ht="12" customHeight="1" thickBot="1">
      <c r="A42" s="32" t="s">
        <v>63</v>
      </c>
      <c r="B42" s="136" t="s">
        <v>330</v>
      </c>
      <c r="C42" s="33" t="s">
        <v>64</v>
      </c>
      <c r="D42" s="38">
        <v>142553000</v>
      </c>
      <c r="E42" s="38">
        <v>207000</v>
      </c>
      <c r="F42" s="38">
        <v>821052</v>
      </c>
      <c r="G42" s="392">
        <f t="shared" si="0"/>
        <v>396.64347826086959</v>
      </c>
      <c r="J42" s="25" t="e">
        <f>#REF!-'1.3.sz.mell.'!E42-'1.4.sz.mell.'!E42</f>
        <v>#REF!</v>
      </c>
      <c r="K42" s="25" t="e">
        <f>#REF!-'1.3.sz.mell.'!F42-'1.4.sz.mell.'!F42</f>
        <v>#REF!</v>
      </c>
    </row>
    <row r="43" spans="1:11" s="25" customFormat="1" ht="12" customHeight="1" thickBot="1">
      <c r="A43" s="23" t="s">
        <v>65</v>
      </c>
      <c r="B43" s="134" t="s">
        <v>331</v>
      </c>
      <c r="C43" s="24" t="s">
        <v>66</v>
      </c>
      <c r="D43" s="11">
        <f>SUM(D44:D48)</f>
        <v>0</v>
      </c>
      <c r="E43" s="11">
        <v>390000</v>
      </c>
      <c r="F43" s="11">
        <v>12596348</v>
      </c>
      <c r="G43" s="386">
        <f t="shared" si="0"/>
        <v>3229.8328205128209</v>
      </c>
      <c r="J43" s="25" t="e">
        <f>#REF!-'1.3.sz.mell.'!E43-'1.4.sz.mell.'!E43</f>
        <v>#REF!</v>
      </c>
      <c r="K43" s="25" t="e">
        <f>#REF!-'1.3.sz.mell.'!F43-'1.4.sz.mell.'!F43</f>
        <v>#REF!</v>
      </c>
    </row>
    <row r="44" spans="1:11" s="25" customFormat="1" ht="12" customHeight="1">
      <c r="A44" s="26" t="s">
        <v>67</v>
      </c>
      <c r="B44" s="135" t="s">
        <v>332</v>
      </c>
      <c r="C44" s="27" t="s">
        <v>68</v>
      </c>
      <c r="D44" s="39"/>
      <c r="E44" s="39">
        <v>0</v>
      </c>
      <c r="F44" s="39">
        <v>0</v>
      </c>
      <c r="G44" s="393" t="e">
        <f t="shared" si="0"/>
        <v>#DIV/0!</v>
      </c>
      <c r="J44" s="25" t="e">
        <f>#REF!-'1.3.sz.mell.'!E44-'1.4.sz.mell.'!E44</f>
        <v>#REF!</v>
      </c>
      <c r="K44" s="25" t="e">
        <f>#REF!-'1.3.sz.mell.'!F44-'1.4.sz.mell.'!F44</f>
        <v>#REF!</v>
      </c>
    </row>
    <row r="45" spans="1:11" s="25" customFormat="1" ht="12" customHeight="1">
      <c r="A45" s="29" t="s">
        <v>69</v>
      </c>
      <c r="B45" s="136" t="s">
        <v>333</v>
      </c>
      <c r="C45" s="30" t="s">
        <v>70</v>
      </c>
      <c r="D45" s="37"/>
      <c r="E45" s="37">
        <v>0</v>
      </c>
      <c r="F45" s="37">
        <v>12206348</v>
      </c>
      <c r="G45" s="391" t="e">
        <f t="shared" si="0"/>
        <v>#DIV/0!</v>
      </c>
      <c r="J45" s="25" t="e">
        <f>#REF!-'1.3.sz.mell.'!E45-'1.4.sz.mell.'!E45</f>
        <v>#REF!</v>
      </c>
      <c r="K45" s="25" t="e">
        <f>#REF!-'1.3.sz.mell.'!F45-'1.4.sz.mell.'!F45</f>
        <v>#REF!</v>
      </c>
    </row>
    <row r="46" spans="1:11" s="25" customFormat="1" ht="12" customHeight="1">
      <c r="A46" s="29" t="s">
        <v>71</v>
      </c>
      <c r="B46" s="136" t="s">
        <v>334</v>
      </c>
      <c r="C46" s="30" t="s">
        <v>72</v>
      </c>
      <c r="D46" s="37"/>
      <c r="E46" s="37">
        <v>0</v>
      </c>
      <c r="F46" s="37">
        <v>0</v>
      </c>
      <c r="G46" s="391" t="e">
        <f t="shared" si="0"/>
        <v>#DIV/0!</v>
      </c>
      <c r="J46" s="25" t="e">
        <f>#REF!-'1.3.sz.mell.'!E46-'1.4.sz.mell.'!E46</f>
        <v>#REF!</v>
      </c>
      <c r="K46" s="25" t="e">
        <f>#REF!-'1.3.sz.mell.'!F46-'1.4.sz.mell.'!F46</f>
        <v>#REF!</v>
      </c>
    </row>
    <row r="47" spans="1:11" s="25" customFormat="1" ht="12" customHeight="1">
      <c r="A47" s="29" t="s">
        <v>73</v>
      </c>
      <c r="B47" s="136" t="s">
        <v>335</v>
      </c>
      <c r="C47" s="30" t="s">
        <v>74</v>
      </c>
      <c r="D47" s="37"/>
      <c r="E47" s="37">
        <v>390000</v>
      </c>
      <c r="F47" s="37">
        <v>390000</v>
      </c>
      <c r="G47" s="391">
        <f t="shared" si="0"/>
        <v>100</v>
      </c>
      <c r="J47" s="25" t="e">
        <f>#REF!-'1.3.sz.mell.'!E47-'1.4.sz.mell.'!E47</f>
        <v>#REF!</v>
      </c>
      <c r="K47" s="25" t="e">
        <f>#REF!-'1.3.sz.mell.'!F47-'1.4.sz.mell.'!F47</f>
        <v>#REF!</v>
      </c>
    </row>
    <row r="48" spans="1:11" s="25" customFormat="1" ht="12" customHeight="1" thickBot="1">
      <c r="A48" s="32" t="s">
        <v>75</v>
      </c>
      <c r="B48" s="136" t="s">
        <v>336</v>
      </c>
      <c r="C48" s="33" t="s">
        <v>76</v>
      </c>
      <c r="D48" s="38"/>
      <c r="E48" s="38">
        <v>0</v>
      </c>
      <c r="F48" s="38">
        <v>0</v>
      </c>
      <c r="G48" s="392" t="e">
        <f t="shared" si="0"/>
        <v>#DIV/0!</v>
      </c>
      <c r="J48" s="25" t="e">
        <f>#REF!-'1.3.sz.mell.'!E48-'1.4.sz.mell.'!E48</f>
        <v>#REF!</v>
      </c>
      <c r="K48" s="25" t="e">
        <f>#REF!-'1.3.sz.mell.'!F48-'1.4.sz.mell.'!F48</f>
        <v>#REF!</v>
      </c>
    </row>
    <row r="49" spans="1:11" s="25" customFormat="1" ht="12" customHeight="1" thickBot="1">
      <c r="A49" s="23" t="s">
        <v>77</v>
      </c>
      <c r="B49" s="134" t="s">
        <v>337</v>
      </c>
      <c r="C49" s="24" t="s">
        <v>78</v>
      </c>
      <c r="D49" s="11">
        <f>SUM(D50:D54)</f>
        <v>0</v>
      </c>
      <c r="E49" s="11">
        <v>7789989</v>
      </c>
      <c r="F49" s="11">
        <v>840989</v>
      </c>
      <c r="G49" s="386">
        <f t="shared" si="0"/>
        <v>10.795766207115312</v>
      </c>
      <c r="J49" s="25" t="e">
        <f>#REF!-'1.3.sz.mell.'!E49-'1.4.sz.mell.'!E49</f>
        <v>#REF!</v>
      </c>
      <c r="K49" s="25" t="e">
        <f>#REF!-'1.3.sz.mell.'!F49-'1.4.sz.mell.'!F49</f>
        <v>#REF!</v>
      </c>
    </row>
    <row r="50" spans="1:11" s="25" customFormat="1" ht="12" customHeight="1">
      <c r="A50" s="26" t="s">
        <v>504</v>
      </c>
      <c r="B50" s="135" t="s">
        <v>338</v>
      </c>
      <c r="C50" s="27" t="s">
        <v>501</v>
      </c>
      <c r="D50" s="28"/>
      <c r="E50" s="28">
        <v>0</v>
      </c>
      <c r="F50" s="28">
        <v>0</v>
      </c>
      <c r="G50" s="387" t="e">
        <f t="shared" si="0"/>
        <v>#DIV/0!</v>
      </c>
      <c r="J50" s="25" t="e">
        <f>#REF!-'1.3.sz.mell.'!E50-'1.4.sz.mell.'!E50</f>
        <v>#REF!</v>
      </c>
      <c r="K50" s="25" t="e">
        <f>#REF!-'1.3.sz.mell.'!F50-'1.4.sz.mell.'!F50</f>
        <v>#REF!</v>
      </c>
    </row>
    <row r="51" spans="1:11" s="25" customFormat="1" ht="12" customHeight="1">
      <c r="A51" s="29" t="s">
        <v>505</v>
      </c>
      <c r="B51" s="136" t="s">
        <v>339</v>
      </c>
      <c r="C51" s="30" t="s">
        <v>502</v>
      </c>
      <c r="D51" s="31"/>
      <c r="E51" s="31">
        <v>0</v>
      </c>
      <c r="F51" s="31">
        <v>0</v>
      </c>
      <c r="G51" s="388" t="e">
        <f t="shared" si="0"/>
        <v>#DIV/0!</v>
      </c>
      <c r="J51" s="25" t="e">
        <f>#REF!-'1.3.sz.mell.'!E51-'1.4.sz.mell.'!E51</f>
        <v>#REF!</v>
      </c>
      <c r="K51" s="25" t="e">
        <f>#REF!-'1.3.sz.mell.'!F51-'1.4.sz.mell.'!F51</f>
        <v>#REF!</v>
      </c>
    </row>
    <row r="52" spans="1:11" s="25" customFormat="1" ht="12.75">
      <c r="A52" s="29" t="s">
        <v>506</v>
      </c>
      <c r="B52" s="136" t="s">
        <v>340</v>
      </c>
      <c r="C52" s="30" t="s">
        <v>550</v>
      </c>
      <c r="D52" s="31"/>
      <c r="E52" s="31">
        <v>0</v>
      </c>
      <c r="F52" s="31">
        <v>0</v>
      </c>
      <c r="G52" s="388" t="e">
        <f t="shared" si="0"/>
        <v>#DIV/0!</v>
      </c>
      <c r="J52" s="25" t="e">
        <f>#REF!-'1.3.sz.mell.'!E52-'1.4.sz.mell.'!E52</f>
        <v>#REF!</v>
      </c>
      <c r="K52" s="25" t="e">
        <f>#REF!-'1.3.sz.mell.'!F52-'1.4.sz.mell.'!F52</f>
        <v>#REF!</v>
      </c>
    </row>
    <row r="53" spans="1:11" s="25" customFormat="1" ht="12" customHeight="1">
      <c r="A53" s="32" t="s">
        <v>507</v>
      </c>
      <c r="B53" s="137" t="s">
        <v>503</v>
      </c>
      <c r="C53" s="33" t="s">
        <v>509</v>
      </c>
      <c r="D53" s="35"/>
      <c r="E53" s="31">
        <v>0</v>
      </c>
      <c r="F53" s="31">
        <v>0</v>
      </c>
      <c r="G53" s="388" t="e">
        <f t="shared" si="0"/>
        <v>#DIV/0!</v>
      </c>
      <c r="J53" s="25" t="e">
        <f>#REF!-'1.3.sz.mell.'!E53-'1.4.sz.mell.'!E53</f>
        <v>#REF!</v>
      </c>
      <c r="K53" s="25" t="e">
        <f>#REF!-'1.3.sz.mell.'!F53-'1.4.sz.mell.'!F53</f>
        <v>#REF!</v>
      </c>
    </row>
    <row r="54" spans="1:11" s="25" customFormat="1" ht="12" customHeight="1" thickBot="1">
      <c r="A54" s="32" t="s">
        <v>508</v>
      </c>
      <c r="B54" s="137" t="s">
        <v>500</v>
      </c>
      <c r="C54" s="33" t="s">
        <v>510</v>
      </c>
      <c r="D54" s="35"/>
      <c r="E54" s="31">
        <v>7789989</v>
      </c>
      <c r="F54" s="31">
        <v>840989</v>
      </c>
      <c r="G54" s="388">
        <f t="shared" si="0"/>
        <v>10.795766207115312</v>
      </c>
      <c r="J54" s="25" t="e">
        <f>#REF!-'1.3.sz.mell.'!E54-'1.4.sz.mell.'!E54</f>
        <v>#REF!</v>
      </c>
      <c r="K54" s="25" t="e">
        <f>#REF!-'1.3.sz.mell.'!F54-'1.4.sz.mell.'!F54</f>
        <v>#REF!</v>
      </c>
    </row>
    <row r="55" spans="1:11" s="25" customFormat="1" ht="12" customHeight="1" thickBot="1">
      <c r="A55" s="23" t="s">
        <v>83</v>
      </c>
      <c r="B55" s="134" t="s">
        <v>341</v>
      </c>
      <c r="C55" s="34" t="s">
        <v>84</v>
      </c>
      <c r="D55" s="11">
        <f>SUM(D56:D60)</f>
        <v>0</v>
      </c>
      <c r="E55" s="11">
        <v>0</v>
      </c>
      <c r="F55" s="11">
        <v>0</v>
      </c>
      <c r="G55" s="386" t="e">
        <f t="shared" si="0"/>
        <v>#DIV/0!</v>
      </c>
      <c r="J55" s="25" t="e">
        <f>#REF!-'1.3.sz.mell.'!E55-'1.4.sz.mell.'!E55</f>
        <v>#REF!</v>
      </c>
      <c r="K55" s="25" t="e">
        <f>#REF!-'1.3.sz.mell.'!F55-'1.4.sz.mell.'!F55</f>
        <v>#REF!</v>
      </c>
    </row>
    <row r="56" spans="1:11" s="25" customFormat="1" ht="12" customHeight="1">
      <c r="A56" s="26" t="s">
        <v>516</v>
      </c>
      <c r="B56" s="135" t="s">
        <v>342</v>
      </c>
      <c r="C56" s="27" t="s">
        <v>511</v>
      </c>
      <c r="D56" s="37"/>
      <c r="E56" s="37">
        <v>0</v>
      </c>
      <c r="F56" s="37">
        <v>0</v>
      </c>
      <c r="G56" s="391" t="e">
        <f t="shared" si="0"/>
        <v>#DIV/0!</v>
      </c>
      <c r="J56" s="25" t="e">
        <f>#REF!-'1.3.sz.mell.'!E56-'1.4.sz.mell.'!E56</f>
        <v>#REF!</v>
      </c>
      <c r="K56" s="25" t="e">
        <f>#REF!-'1.3.sz.mell.'!F56-'1.4.sz.mell.'!F56</f>
        <v>#REF!</v>
      </c>
    </row>
    <row r="57" spans="1:11" s="25" customFormat="1" ht="12" customHeight="1">
      <c r="A57" s="29" t="s">
        <v>517</v>
      </c>
      <c r="B57" s="135" t="s">
        <v>343</v>
      </c>
      <c r="C57" s="30" t="s">
        <v>512</v>
      </c>
      <c r="D57" s="37"/>
      <c r="E57" s="37">
        <v>0</v>
      </c>
      <c r="F57" s="37">
        <v>0</v>
      </c>
      <c r="G57" s="391" t="e">
        <f t="shared" si="0"/>
        <v>#DIV/0!</v>
      </c>
      <c r="J57" s="25" t="e">
        <f>#REF!-'1.3.sz.mell.'!E57-'1.4.sz.mell.'!E57</f>
        <v>#REF!</v>
      </c>
      <c r="K57" s="25" t="e">
        <f>#REF!-'1.3.sz.mell.'!F57-'1.4.sz.mell.'!F57</f>
        <v>#REF!</v>
      </c>
    </row>
    <row r="58" spans="1:11" s="25" customFormat="1" ht="12" customHeight="1">
      <c r="A58" s="29" t="s">
        <v>518</v>
      </c>
      <c r="B58" s="135" t="s">
        <v>344</v>
      </c>
      <c r="C58" s="30" t="s">
        <v>551</v>
      </c>
      <c r="D58" s="37"/>
      <c r="E58" s="37">
        <v>0</v>
      </c>
      <c r="F58" s="37">
        <v>0</v>
      </c>
      <c r="G58" s="391" t="e">
        <f t="shared" si="0"/>
        <v>#DIV/0!</v>
      </c>
      <c r="J58" s="25" t="e">
        <f>#REF!-'1.3.sz.mell.'!E58-'1.4.sz.mell.'!E58</f>
        <v>#REF!</v>
      </c>
      <c r="K58" s="25" t="e">
        <f>#REF!-'1.3.sz.mell.'!F58-'1.4.sz.mell.'!F58</f>
        <v>#REF!</v>
      </c>
    </row>
    <row r="59" spans="1:11" s="25" customFormat="1" ht="12" customHeight="1">
      <c r="A59" s="32" t="s">
        <v>519</v>
      </c>
      <c r="B59" s="141" t="s">
        <v>514</v>
      </c>
      <c r="C59" s="33" t="s">
        <v>513</v>
      </c>
      <c r="D59" s="37"/>
      <c r="E59" s="37">
        <v>0</v>
      </c>
      <c r="F59" s="37">
        <v>0</v>
      </c>
      <c r="G59" s="391" t="e">
        <f t="shared" si="0"/>
        <v>#DIV/0!</v>
      </c>
      <c r="J59" s="25" t="e">
        <f>#REF!-'1.3.sz.mell.'!E59-'1.4.sz.mell.'!E59</f>
        <v>#REF!</v>
      </c>
      <c r="K59" s="25" t="e">
        <f>#REF!-'1.3.sz.mell.'!F59-'1.4.sz.mell.'!F59</f>
        <v>#REF!</v>
      </c>
    </row>
    <row r="60" spans="1:11" s="25" customFormat="1" ht="12" customHeight="1" thickBot="1">
      <c r="A60" s="32" t="s">
        <v>520</v>
      </c>
      <c r="B60" s="137" t="s">
        <v>521</v>
      </c>
      <c r="C60" s="33" t="s">
        <v>515</v>
      </c>
      <c r="D60" s="37"/>
      <c r="E60" s="37">
        <v>0</v>
      </c>
      <c r="F60" s="37">
        <v>0</v>
      </c>
      <c r="G60" s="391" t="e">
        <f t="shared" si="0"/>
        <v>#DIV/0!</v>
      </c>
      <c r="J60" s="25" t="e">
        <f>#REF!-'1.3.sz.mell.'!E60-'1.4.sz.mell.'!E60</f>
        <v>#REF!</v>
      </c>
      <c r="K60" s="25" t="e">
        <f>#REF!-'1.3.sz.mell.'!F60-'1.4.sz.mell.'!F60</f>
        <v>#REF!</v>
      </c>
    </row>
    <row r="61" spans="1:11" s="25" customFormat="1" ht="12" customHeight="1" thickBot="1">
      <c r="A61" s="23" t="s">
        <v>89</v>
      </c>
      <c r="B61" s="134"/>
      <c r="C61" s="24" t="s">
        <v>90</v>
      </c>
      <c r="D61" s="14">
        <f>+D5+D12+D18+D24+D32+D43+D49+D55</f>
        <v>1173965300</v>
      </c>
      <c r="E61" s="14">
        <v>1257378900</v>
      </c>
      <c r="F61" s="14">
        <v>1370636088</v>
      </c>
      <c r="G61" s="389">
        <f t="shared" si="0"/>
        <v>109.00740325768152</v>
      </c>
      <c r="J61" s="25" t="e">
        <f>#REF!-'1.3.sz.mell.'!E61-'1.4.sz.mell.'!E61</f>
        <v>#REF!</v>
      </c>
      <c r="K61" s="25" t="e">
        <f>#REF!-'1.3.sz.mell.'!F61-'1.4.sz.mell.'!F61</f>
        <v>#REF!</v>
      </c>
    </row>
    <row r="62" spans="1:11" s="25" customFormat="1" ht="12" customHeight="1" thickBot="1">
      <c r="A62" s="40" t="s">
        <v>91</v>
      </c>
      <c r="B62" s="134" t="s">
        <v>346</v>
      </c>
      <c r="C62" s="34" t="s">
        <v>92</v>
      </c>
      <c r="D62" s="11">
        <f>SUM(D63:D65)</f>
        <v>0</v>
      </c>
      <c r="E62" s="11">
        <v>0</v>
      </c>
      <c r="F62" s="11">
        <v>0</v>
      </c>
      <c r="G62" s="386" t="e">
        <f t="shared" si="0"/>
        <v>#DIV/0!</v>
      </c>
      <c r="J62" s="25" t="e">
        <f>#REF!-'1.3.sz.mell.'!E62-'1.4.sz.mell.'!E62</f>
        <v>#REF!</v>
      </c>
      <c r="K62" s="25" t="e">
        <f>#REF!-'1.3.sz.mell.'!F62-'1.4.sz.mell.'!F62</f>
        <v>#REF!</v>
      </c>
    </row>
    <row r="63" spans="1:11" s="25" customFormat="1" ht="12" customHeight="1">
      <c r="A63" s="26" t="s">
        <v>93</v>
      </c>
      <c r="B63" s="135" t="s">
        <v>347</v>
      </c>
      <c r="C63" s="27" t="s">
        <v>94</v>
      </c>
      <c r="D63" s="37"/>
      <c r="E63" s="37">
        <v>0</v>
      </c>
      <c r="F63" s="37">
        <v>0</v>
      </c>
      <c r="G63" s="391" t="e">
        <f t="shared" si="0"/>
        <v>#DIV/0!</v>
      </c>
      <c r="J63" s="25" t="e">
        <f>#REF!-'1.3.sz.mell.'!E63-'1.4.sz.mell.'!E63</f>
        <v>#REF!</v>
      </c>
      <c r="K63" s="25" t="e">
        <f>#REF!-'1.3.sz.mell.'!F63-'1.4.sz.mell.'!F63</f>
        <v>#REF!</v>
      </c>
    </row>
    <row r="64" spans="1:11" s="25" customFormat="1" ht="12" customHeight="1">
      <c r="A64" s="29" t="s">
        <v>95</v>
      </c>
      <c r="B64" s="135" t="s">
        <v>348</v>
      </c>
      <c r="C64" s="30" t="s">
        <v>96</v>
      </c>
      <c r="D64" s="37"/>
      <c r="E64" s="37">
        <v>0</v>
      </c>
      <c r="F64" s="37">
        <v>0</v>
      </c>
      <c r="G64" s="391" t="e">
        <f t="shared" si="0"/>
        <v>#DIV/0!</v>
      </c>
      <c r="J64" s="25" t="e">
        <f>#REF!-'1.3.sz.mell.'!E64-'1.4.sz.mell.'!E64</f>
        <v>#REF!</v>
      </c>
      <c r="K64" s="25" t="e">
        <f>#REF!-'1.3.sz.mell.'!F64-'1.4.sz.mell.'!F64</f>
        <v>#REF!</v>
      </c>
    </row>
    <row r="65" spans="1:11" s="25" customFormat="1" ht="12" customHeight="1" thickBot="1">
      <c r="A65" s="32" t="s">
        <v>97</v>
      </c>
      <c r="B65" s="135" t="s">
        <v>349</v>
      </c>
      <c r="C65" s="41" t="s">
        <v>98</v>
      </c>
      <c r="D65" s="37"/>
      <c r="E65" s="37">
        <v>0</v>
      </c>
      <c r="F65" s="37">
        <v>0</v>
      </c>
      <c r="G65" s="391" t="e">
        <f t="shared" si="0"/>
        <v>#DIV/0!</v>
      </c>
      <c r="J65" s="25" t="e">
        <f>#REF!-'1.3.sz.mell.'!E65-'1.4.sz.mell.'!E65</f>
        <v>#REF!</v>
      </c>
      <c r="K65" s="25" t="e">
        <f>#REF!-'1.3.sz.mell.'!F65-'1.4.sz.mell.'!F65</f>
        <v>#REF!</v>
      </c>
    </row>
    <row r="66" spans="1:11" s="25" customFormat="1" ht="12" customHeight="1" thickBot="1">
      <c r="A66" s="40" t="s">
        <v>99</v>
      </c>
      <c r="B66" s="134" t="s">
        <v>350</v>
      </c>
      <c r="C66" s="34" t="s">
        <v>100</v>
      </c>
      <c r="D66" s="11">
        <f>SUM(D67:D70)</f>
        <v>0</v>
      </c>
      <c r="E66" s="11">
        <v>0</v>
      </c>
      <c r="F66" s="11">
        <v>0</v>
      </c>
      <c r="G66" s="386" t="e">
        <f t="shared" si="0"/>
        <v>#DIV/0!</v>
      </c>
      <c r="J66" s="25" t="e">
        <f>#REF!-'1.3.sz.mell.'!E66-'1.4.sz.mell.'!E66</f>
        <v>#REF!</v>
      </c>
      <c r="K66" s="25" t="e">
        <f>#REF!-'1.3.sz.mell.'!F66-'1.4.sz.mell.'!F66</f>
        <v>#REF!</v>
      </c>
    </row>
    <row r="67" spans="1:11" s="25" customFormat="1" ht="12" customHeight="1">
      <c r="A67" s="26" t="s">
        <v>101</v>
      </c>
      <c r="B67" s="135" t="s">
        <v>351</v>
      </c>
      <c r="C67" s="27" t="s">
        <v>522</v>
      </c>
      <c r="D67" s="37"/>
      <c r="E67" s="37">
        <v>0</v>
      </c>
      <c r="F67" s="37">
        <v>0</v>
      </c>
      <c r="G67" s="391" t="e">
        <f t="shared" si="0"/>
        <v>#DIV/0!</v>
      </c>
      <c r="J67" s="25" t="e">
        <f>#REF!-'1.3.sz.mell.'!E67-'1.4.sz.mell.'!E67</f>
        <v>#REF!</v>
      </c>
      <c r="K67" s="25" t="e">
        <f>#REF!-'1.3.sz.mell.'!F67-'1.4.sz.mell.'!F67</f>
        <v>#REF!</v>
      </c>
    </row>
    <row r="68" spans="1:11" s="25" customFormat="1" ht="12" customHeight="1">
      <c r="A68" s="29" t="s">
        <v>102</v>
      </c>
      <c r="B68" s="135" t="s">
        <v>352</v>
      </c>
      <c r="C68" s="30" t="s">
        <v>523</v>
      </c>
      <c r="D68" s="37"/>
      <c r="E68" s="37">
        <v>0</v>
      </c>
      <c r="F68" s="37">
        <v>0</v>
      </c>
      <c r="G68" s="391" t="e">
        <f t="shared" si="0"/>
        <v>#DIV/0!</v>
      </c>
      <c r="J68" s="25" t="e">
        <f>#REF!-'1.3.sz.mell.'!E68-'1.4.sz.mell.'!E68</f>
        <v>#REF!</v>
      </c>
      <c r="K68" s="25" t="e">
        <f>#REF!-'1.3.sz.mell.'!F68-'1.4.sz.mell.'!F68</f>
        <v>#REF!</v>
      </c>
    </row>
    <row r="69" spans="1:11" s="25" customFormat="1" ht="12" customHeight="1">
      <c r="A69" s="29" t="s">
        <v>103</v>
      </c>
      <c r="B69" s="135" t="s">
        <v>353</v>
      </c>
      <c r="C69" s="30" t="s">
        <v>524</v>
      </c>
      <c r="D69" s="37"/>
      <c r="E69" s="37">
        <v>0</v>
      </c>
      <c r="F69" s="37">
        <v>0</v>
      </c>
      <c r="G69" s="391" t="e">
        <f t="shared" ref="G69:G88" si="1">F69/E69*100</f>
        <v>#DIV/0!</v>
      </c>
      <c r="J69" s="25" t="e">
        <f>#REF!-'1.3.sz.mell.'!E69-'1.4.sz.mell.'!E69</f>
        <v>#REF!</v>
      </c>
      <c r="K69" s="25" t="e">
        <f>#REF!-'1.3.sz.mell.'!F69-'1.4.sz.mell.'!F69</f>
        <v>#REF!</v>
      </c>
    </row>
    <row r="70" spans="1:11" s="25" customFormat="1" ht="12" customHeight="1" thickBot="1">
      <c r="A70" s="32" t="s">
        <v>104</v>
      </c>
      <c r="B70" s="135" t="s">
        <v>354</v>
      </c>
      <c r="C70" s="33" t="s">
        <v>525</v>
      </c>
      <c r="D70" s="37"/>
      <c r="E70" s="37">
        <v>0</v>
      </c>
      <c r="F70" s="37">
        <v>0</v>
      </c>
      <c r="G70" s="391" t="e">
        <f t="shared" si="1"/>
        <v>#DIV/0!</v>
      </c>
      <c r="J70" s="25" t="e">
        <f>#REF!-'1.3.sz.mell.'!E70-'1.4.sz.mell.'!E70</f>
        <v>#REF!</v>
      </c>
      <c r="K70" s="25" t="e">
        <f>#REF!-'1.3.sz.mell.'!F70-'1.4.sz.mell.'!F70</f>
        <v>#REF!</v>
      </c>
    </row>
    <row r="71" spans="1:11" s="25" customFormat="1" ht="12" customHeight="1" thickBot="1">
      <c r="A71" s="40" t="s">
        <v>105</v>
      </c>
      <c r="B71" s="134" t="s">
        <v>355</v>
      </c>
      <c r="C71" s="34" t="s">
        <v>106</v>
      </c>
      <c r="D71" s="11">
        <f>SUM(D72:D73)</f>
        <v>241375420</v>
      </c>
      <c r="E71" s="11">
        <v>241375420</v>
      </c>
      <c r="F71" s="11">
        <v>241375420</v>
      </c>
      <c r="G71" s="386">
        <f t="shared" si="1"/>
        <v>100</v>
      </c>
      <c r="J71" s="25" t="e">
        <f>#REF!-'1.3.sz.mell.'!E71-'1.4.sz.mell.'!E71</f>
        <v>#REF!</v>
      </c>
      <c r="K71" s="25" t="e">
        <f>#REF!-'1.3.sz.mell.'!F71-'1.4.sz.mell.'!F71</f>
        <v>#REF!</v>
      </c>
    </row>
    <row r="72" spans="1:11" s="25" customFormat="1" ht="12" customHeight="1">
      <c r="A72" s="26" t="s">
        <v>107</v>
      </c>
      <c r="B72" s="135" t="s">
        <v>356</v>
      </c>
      <c r="C72" s="27" t="s">
        <v>108</v>
      </c>
      <c r="D72" s="37">
        <v>241375420</v>
      </c>
      <c r="E72" s="37">
        <v>241375420</v>
      </c>
      <c r="F72" s="37">
        <v>241375420</v>
      </c>
      <c r="G72" s="391">
        <f t="shared" si="1"/>
        <v>100</v>
      </c>
      <c r="J72" s="25" t="e">
        <f>#REF!-'1.3.sz.mell.'!E72-'1.4.sz.mell.'!E72</f>
        <v>#REF!</v>
      </c>
      <c r="K72" s="25" t="e">
        <f>#REF!-'1.3.sz.mell.'!F72-'1.4.sz.mell.'!F72</f>
        <v>#REF!</v>
      </c>
    </row>
    <row r="73" spans="1:11" s="25" customFormat="1" ht="12" customHeight="1" thickBot="1">
      <c r="A73" s="32" t="s">
        <v>109</v>
      </c>
      <c r="B73" s="135" t="s">
        <v>357</v>
      </c>
      <c r="C73" s="33" t="s">
        <v>110</v>
      </c>
      <c r="D73" s="37"/>
      <c r="E73" s="37">
        <v>0</v>
      </c>
      <c r="F73" s="37">
        <v>0</v>
      </c>
      <c r="G73" s="391" t="e">
        <f t="shared" si="1"/>
        <v>#DIV/0!</v>
      </c>
      <c r="J73" s="25" t="e">
        <f>#REF!-'1.3.sz.mell.'!E73-'1.4.sz.mell.'!E73</f>
        <v>#REF!</v>
      </c>
      <c r="K73" s="25" t="e">
        <f>#REF!-'1.3.sz.mell.'!F73-'1.4.sz.mell.'!F73</f>
        <v>#REF!</v>
      </c>
    </row>
    <row r="74" spans="1:11" s="25" customFormat="1" ht="12" customHeight="1" thickBot="1">
      <c r="A74" s="40" t="s">
        <v>111</v>
      </c>
      <c r="B74" s="134"/>
      <c r="C74" s="34" t="s">
        <v>549</v>
      </c>
      <c r="D74" s="11">
        <f>SUM(D75:D79)</f>
        <v>0</v>
      </c>
      <c r="E74" s="11">
        <v>0</v>
      </c>
      <c r="F74" s="11">
        <v>27765680</v>
      </c>
      <c r="G74" s="386" t="e">
        <f t="shared" si="1"/>
        <v>#DIV/0!</v>
      </c>
      <c r="J74" s="25" t="e">
        <f>#REF!-'1.3.sz.mell.'!E74-'1.4.sz.mell.'!E74</f>
        <v>#REF!</v>
      </c>
      <c r="K74" s="25" t="e">
        <f>#REF!-'1.3.sz.mell.'!F74-'1.4.sz.mell.'!F74</f>
        <v>#REF!</v>
      </c>
    </row>
    <row r="75" spans="1:11" s="25" customFormat="1" ht="12" customHeight="1">
      <c r="A75" s="26" t="s">
        <v>529</v>
      </c>
      <c r="B75" s="135" t="s">
        <v>358</v>
      </c>
      <c r="C75" s="27" t="s">
        <v>112</v>
      </c>
      <c r="D75" s="37"/>
      <c r="E75" s="37">
        <v>0</v>
      </c>
      <c r="F75" s="37">
        <v>27765680</v>
      </c>
      <c r="G75" s="391" t="e">
        <f t="shared" si="1"/>
        <v>#DIV/0!</v>
      </c>
      <c r="J75" s="25" t="e">
        <f>#REF!-'1.3.sz.mell.'!E75-'1.4.sz.mell.'!E75</f>
        <v>#REF!</v>
      </c>
      <c r="K75" s="25" t="e">
        <f>#REF!-'1.3.sz.mell.'!F75-'1.4.sz.mell.'!F75</f>
        <v>#REF!</v>
      </c>
    </row>
    <row r="76" spans="1:11" s="25" customFormat="1" ht="12" customHeight="1">
      <c r="A76" s="29" t="s">
        <v>530</v>
      </c>
      <c r="B76" s="136" t="s">
        <v>359</v>
      </c>
      <c r="C76" s="30" t="s">
        <v>113</v>
      </c>
      <c r="D76" s="37"/>
      <c r="E76" s="37">
        <v>0</v>
      </c>
      <c r="F76" s="37">
        <v>0</v>
      </c>
      <c r="G76" s="391" t="e">
        <f t="shared" si="1"/>
        <v>#DIV/0!</v>
      </c>
      <c r="J76" s="25" t="e">
        <f>#REF!-'1.3.sz.mell.'!E76-'1.4.sz.mell.'!E76</f>
        <v>#REF!</v>
      </c>
      <c r="K76" s="25" t="e">
        <f>#REF!-'1.3.sz.mell.'!F76-'1.4.sz.mell.'!F76</f>
        <v>#REF!</v>
      </c>
    </row>
    <row r="77" spans="1:11" s="25" customFormat="1" ht="12" customHeight="1">
      <c r="A77" s="32" t="s">
        <v>531</v>
      </c>
      <c r="B77" s="137" t="s">
        <v>526</v>
      </c>
      <c r="C77" s="33" t="s">
        <v>534</v>
      </c>
      <c r="D77" s="37"/>
      <c r="E77" s="37">
        <v>0</v>
      </c>
      <c r="F77" s="37">
        <v>0</v>
      </c>
      <c r="G77" s="391" t="e">
        <f t="shared" si="1"/>
        <v>#DIV/0!</v>
      </c>
      <c r="J77" s="25" t="e">
        <f>#REF!-'1.3.sz.mell.'!E77-'1.4.sz.mell.'!E77</f>
        <v>#REF!</v>
      </c>
      <c r="K77" s="25" t="e">
        <f>#REF!-'1.3.sz.mell.'!F77-'1.4.sz.mell.'!F77</f>
        <v>#REF!</v>
      </c>
    </row>
    <row r="78" spans="1:11" s="25" customFormat="1" ht="12" customHeight="1">
      <c r="A78" s="32" t="s">
        <v>532</v>
      </c>
      <c r="B78" s="137" t="s">
        <v>527</v>
      </c>
      <c r="C78" s="33" t="s">
        <v>535</v>
      </c>
      <c r="D78" s="37"/>
      <c r="E78" s="37">
        <v>0</v>
      </c>
      <c r="F78" s="37">
        <v>0</v>
      </c>
      <c r="G78" s="391" t="e">
        <f t="shared" si="1"/>
        <v>#DIV/0!</v>
      </c>
      <c r="J78" s="25" t="e">
        <f>#REF!-'1.3.sz.mell.'!E78-'1.4.sz.mell.'!E78</f>
        <v>#REF!</v>
      </c>
      <c r="K78" s="25" t="e">
        <f>#REF!-'1.3.sz.mell.'!F78-'1.4.sz.mell.'!F78</f>
        <v>#REF!</v>
      </c>
    </row>
    <row r="79" spans="1:11" s="25" customFormat="1" ht="12" customHeight="1" thickBot="1">
      <c r="A79" s="32" t="s">
        <v>533</v>
      </c>
      <c r="B79" s="137" t="s">
        <v>528</v>
      </c>
      <c r="C79" s="33" t="s">
        <v>536</v>
      </c>
      <c r="D79" s="37"/>
      <c r="E79" s="37">
        <v>0</v>
      </c>
      <c r="F79" s="37">
        <v>0</v>
      </c>
      <c r="G79" s="391" t="e">
        <f t="shared" si="1"/>
        <v>#DIV/0!</v>
      </c>
      <c r="J79" s="25" t="e">
        <f>#REF!-'1.3.sz.mell.'!E79-'1.4.sz.mell.'!E79</f>
        <v>#REF!</v>
      </c>
      <c r="K79" s="25" t="e">
        <f>#REF!-'1.3.sz.mell.'!F79-'1.4.sz.mell.'!F79</f>
        <v>#REF!</v>
      </c>
    </row>
    <row r="80" spans="1:11" s="25" customFormat="1" ht="12" customHeight="1" thickBot="1">
      <c r="A80" s="40" t="s">
        <v>114</v>
      </c>
      <c r="B80" s="134" t="s">
        <v>360</v>
      </c>
      <c r="C80" s="34" t="s">
        <v>548</v>
      </c>
      <c r="D80" s="11">
        <f>SUM(D81:D85)</f>
        <v>0</v>
      </c>
      <c r="E80" s="11">
        <v>0</v>
      </c>
      <c r="F80" s="11">
        <v>0</v>
      </c>
      <c r="G80" s="386" t="e">
        <f t="shared" si="1"/>
        <v>#DIV/0!</v>
      </c>
      <c r="J80" s="25" t="e">
        <f>#REF!-'1.3.sz.mell.'!E80-'1.4.sz.mell.'!E80</f>
        <v>#REF!</v>
      </c>
      <c r="K80" s="25" t="e">
        <f>#REF!-'1.3.sz.mell.'!F80-'1.4.sz.mell.'!F80</f>
        <v>#REF!</v>
      </c>
    </row>
    <row r="81" spans="1:11" s="25" customFormat="1" ht="12" customHeight="1">
      <c r="A81" s="42" t="s">
        <v>543</v>
      </c>
      <c r="B81" s="135" t="s">
        <v>361</v>
      </c>
      <c r="C81" s="27" t="s">
        <v>537</v>
      </c>
      <c r="D81" s="37"/>
      <c r="E81" s="37">
        <v>0</v>
      </c>
      <c r="F81" s="37">
        <v>0</v>
      </c>
      <c r="G81" s="391" t="e">
        <f t="shared" si="1"/>
        <v>#DIV/0!</v>
      </c>
      <c r="J81" s="25" t="e">
        <f>#REF!-'1.3.sz.mell.'!E81-'1.4.sz.mell.'!E81</f>
        <v>#REF!</v>
      </c>
      <c r="K81" s="25" t="e">
        <f>#REF!-'1.3.sz.mell.'!F81-'1.4.sz.mell.'!F81</f>
        <v>#REF!</v>
      </c>
    </row>
    <row r="82" spans="1:11" s="25" customFormat="1" ht="12" customHeight="1">
      <c r="A82" s="43" t="s">
        <v>544</v>
      </c>
      <c r="B82" s="135" t="s">
        <v>362</v>
      </c>
      <c r="C82" s="30" t="s">
        <v>538</v>
      </c>
      <c r="D82" s="37"/>
      <c r="E82" s="37">
        <v>0</v>
      </c>
      <c r="F82" s="37">
        <v>0</v>
      </c>
      <c r="G82" s="391" t="e">
        <f t="shared" si="1"/>
        <v>#DIV/0!</v>
      </c>
      <c r="J82" s="25" t="e">
        <f>#REF!-'1.3.sz.mell.'!E82-'1.4.sz.mell.'!E82</f>
        <v>#REF!</v>
      </c>
      <c r="K82" s="25" t="e">
        <f>#REF!-'1.3.sz.mell.'!F82-'1.4.sz.mell.'!F82</f>
        <v>#REF!</v>
      </c>
    </row>
    <row r="83" spans="1:11" s="25" customFormat="1" ht="12" customHeight="1">
      <c r="A83" s="43" t="s">
        <v>545</v>
      </c>
      <c r="B83" s="135" t="s">
        <v>363</v>
      </c>
      <c r="C83" s="30" t="s">
        <v>539</v>
      </c>
      <c r="D83" s="37"/>
      <c r="E83" s="37">
        <v>0</v>
      </c>
      <c r="F83" s="37">
        <v>0</v>
      </c>
      <c r="G83" s="391" t="e">
        <f t="shared" si="1"/>
        <v>#DIV/0!</v>
      </c>
      <c r="J83" s="25" t="e">
        <f>#REF!-'1.3.sz.mell.'!E83-'1.4.sz.mell.'!E83</f>
        <v>#REF!</v>
      </c>
      <c r="K83" s="25" t="e">
        <f>#REF!-'1.3.sz.mell.'!F83-'1.4.sz.mell.'!F83</f>
        <v>#REF!</v>
      </c>
    </row>
    <row r="84" spans="1:11" s="25" customFormat="1" ht="12" customHeight="1">
      <c r="A84" s="44" t="s">
        <v>546</v>
      </c>
      <c r="B84" s="135" t="s">
        <v>364</v>
      </c>
      <c r="C84" s="33" t="s">
        <v>540</v>
      </c>
      <c r="D84" s="37"/>
      <c r="E84" s="37">
        <v>0</v>
      </c>
      <c r="F84" s="37">
        <v>0</v>
      </c>
      <c r="G84" s="391" t="e">
        <f t="shared" si="1"/>
        <v>#DIV/0!</v>
      </c>
      <c r="J84" s="25" t="e">
        <f>#REF!-'1.3.sz.mell.'!E84-'1.4.sz.mell.'!E84</f>
        <v>#REF!</v>
      </c>
      <c r="K84" s="25" t="e">
        <f>#REF!-'1.3.sz.mell.'!F84-'1.4.sz.mell.'!F84</f>
        <v>#REF!</v>
      </c>
    </row>
    <row r="85" spans="1:11" s="25" customFormat="1" ht="12" customHeight="1" thickBot="1">
      <c r="A85" s="44" t="s">
        <v>547</v>
      </c>
      <c r="B85" s="135" t="s">
        <v>542</v>
      </c>
      <c r="C85" s="33" t="s">
        <v>541</v>
      </c>
      <c r="D85" s="37"/>
      <c r="E85" s="37">
        <v>0</v>
      </c>
      <c r="F85" s="37">
        <v>0</v>
      </c>
      <c r="G85" s="391" t="e">
        <f t="shared" si="1"/>
        <v>#DIV/0!</v>
      </c>
      <c r="J85" s="25" t="e">
        <f>#REF!-'1.3.sz.mell.'!E85-'1.4.sz.mell.'!E85</f>
        <v>#REF!</v>
      </c>
      <c r="K85" s="25" t="e">
        <f>#REF!-'1.3.sz.mell.'!F85-'1.4.sz.mell.'!F85</f>
        <v>#REF!</v>
      </c>
    </row>
    <row r="86" spans="1:11" s="25" customFormat="1" ht="13.5" customHeight="1" thickBot="1">
      <c r="A86" s="40" t="s">
        <v>115</v>
      </c>
      <c r="B86" s="134" t="s">
        <v>365</v>
      </c>
      <c r="C86" s="34" t="s">
        <v>116</v>
      </c>
      <c r="D86" s="45"/>
      <c r="E86" s="45">
        <v>0</v>
      </c>
      <c r="F86" s="45">
        <v>0</v>
      </c>
      <c r="G86" s="394" t="e">
        <f t="shared" si="1"/>
        <v>#DIV/0!</v>
      </c>
      <c r="J86" s="25" t="e">
        <f>#REF!-'1.3.sz.mell.'!E86-'1.4.sz.mell.'!E86</f>
        <v>#REF!</v>
      </c>
      <c r="K86" s="25" t="e">
        <f>#REF!-'1.3.sz.mell.'!F86-'1.4.sz.mell.'!F86</f>
        <v>#REF!</v>
      </c>
    </row>
    <row r="87" spans="1:11" s="25" customFormat="1" ht="15.75" customHeight="1" thickBot="1">
      <c r="A87" s="40" t="s">
        <v>117</v>
      </c>
      <c r="B87" s="134" t="s">
        <v>345</v>
      </c>
      <c r="C87" s="46" t="s">
        <v>118</v>
      </c>
      <c r="D87" s="14">
        <f>+D62+D66+D71+D74+D80+D86</f>
        <v>241375420</v>
      </c>
      <c r="E87" s="14">
        <v>241375420</v>
      </c>
      <c r="F87" s="14">
        <v>269141100</v>
      </c>
      <c r="G87" s="389">
        <f t="shared" si="1"/>
        <v>111.50310996869524</v>
      </c>
      <c r="J87" s="25" t="e">
        <f>#REF!-'1.3.sz.mell.'!E87-'1.4.sz.mell.'!E87</f>
        <v>#REF!</v>
      </c>
      <c r="K87" s="25" t="e">
        <f>#REF!-'1.3.sz.mell.'!F87-'1.4.sz.mell.'!F87</f>
        <v>#REF!</v>
      </c>
    </row>
    <row r="88" spans="1:11" s="25" customFormat="1" ht="16.5" customHeight="1" thickBot="1">
      <c r="A88" s="47" t="s">
        <v>119</v>
      </c>
      <c r="B88" s="138"/>
      <c r="C88" s="48" t="s">
        <v>120</v>
      </c>
      <c r="D88" s="14">
        <f>+D61+D87</f>
        <v>1415340720</v>
      </c>
      <c r="E88" s="14">
        <v>1498754320</v>
      </c>
      <c r="F88" s="14">
        <v>1639777188</v>
      </c>
      <c r="G88" s="389">
        <f t="shared" si="1"/>
        <v>109.40933854989656</v>
      </c>
      <c r="J88" s="25" t="e">
        <f>#REF!-'1.3.sz.mell.'!E88-'1.4.sz.mell.'!E88</f>
        <v>#REF!</v>
      </c>
      <c r="K88" s="25" t="e">
        <f>#REF!-'1.3.sz.mell.'!F88-'1.4.sz.mell.'!F88</f>
        <v>#REF!</v>
      </c>
    </row>
    <row r="89" spans="1:11" s="25" customFormat="1">
      <c r="A89" s="73"/>
      <c r="B89" s="49"/>
      <c r="C89" s="74"/>
      <c r="D89" s="75"/>
      <c r="E89" s="50"/>
      <c r="F89" s="50"/>
      <c r="G89" s="50"/>
      <c r="J89" s="25" t="e">
        <f>#REF!-'1.3.sz.mell.'!E89-'1.4.sz.mell.'!E89</f>
        <v>#REF!</v>
      </c>
      <c r="K89" s="25" t="e">
        <f>#REF!-'1.3.sz.mell.'!F89-'1.4.sz.mell.'!F89</f>
        <v>#REF!</v>
      </c>
    </row>
    <row r="90" spans="1:11" ht="16.5" customHeight="1">
      <c r="A90" s="845" t="s">
        <v>121</v>
      </c>
      <c r="B90" s="845"/>
      <c r="C90" s="845"/>
      <c r="D90" s="845"/>
      <c r="E90" s="845"/>
      <c r="F90" s="845"/>
      <c r="G90" s="845"/>
      <c r="J90" s="25" t="e">
        <f>#REF!-'1.3.sz.mell.'!E90-'1.4.sz.mell.'!E90</f>
        <v>#REF!</v>
      </c>
      <c r="K90" s="25" t="e">
        <f>#REF!-'1.3.sz.mell.'!F90-'1.4.sz.mell.'!F90</f>
        <v>#REF!</v>
      </c>
    </row>
    <row r="91" spans="1:11" s="52" customFormat="1" ht="16.5" customHeight="1" thickBot="1">
      <c r="A91" s="844" t="s">
        <v>122</v>
      </c>
      <c r="B91" s="844"/>
      <c r="C91" s="844"/>
      <c r="D91" s="51"/>
      <c r="E91" s="51"/>
      <c r="F91" s="51"/>
      <c r="G91" s="51"/>
      <c r="J91" s="25" t="e">
        <f>#REF!-'1.3.sz.mell.'!E91-'1.4.sz.mell.'!E91</f>
        <v>#REF!</v>
      </c>
      <c r="K91" s="25" t="e">
        <f>#REF!-'1.3.sz.mell.'!F91-'1.4.sz.mell.'!F91</f>
        <v>#REF!</v>
      </c>
    </row>
    <row r="92" spans="1:11" ht="24.75" thickBot="1">
      <c r="A92" s="17" t="s">
        <v>4</v>
      </c>
      <c r="B92" s="131" t="s">
        <v>269</v>
      </c>
      <c r="C92" s="18" t="s">
        <v>123</v>
      </c>
      <c r="D92" s="19" t="s">
        <v>499</v>
      </c>
      <c r="E92" s="146" t="s">
        <v>584</v>
      </c>
      <c r="F92" s="354" t="s">
        <v>585</v>
      </c>
      <c r="G92" s="354" t="s">
        <v>641</v>
      </c>
      <c r="J92" s="25" t="e">
        <f>#REF!-'1.3.sz.mell.'!E92-'1.4.sz.mell.'!E92</f>
        <v>#REF!</v>
      </c>
      <c r="K92" s="25" t="e">
        <f>#REF!-'1.3.sz.mell.'!F92-'1.4.sz.mell.'!F92</f>
        <v>#REF!</v>
      </c>
    </row>
    <row r="93" spans="1:11" s="22" customFormat="1" ht="12" customHeight="1" thickBot="1">
      <c r="A93" s="10">
        <v>1</v>
      </c>
      <c r="B93" s="10">
        <v>2</v>
      </c>
      <c r="C93" s="53">
        <v>2</v>
      </c>
      <c r="D93" s="20">
        <v>4</v>
      </c>
      <c r="E93" s="20">
        <v>7</v>
      </c>
      <c r="F93" s="20">
        <v>8</v>
      </c>
      <c r="G93" s="20">
        <v>9</v>
      </c>
      <c r="J93" s="25" t="e">
        <f>#REF!-'1.3.sz.mell.'!E93-'1.4.sz.mell.'!E93</f>
        <v>#REF!</v>
      </c>
      <c r="K93" s="25" t="e">
        <f>#REF!-'1.3.sz.mell.'!F93-'1.4.sz.mell.'!F93</f>
        <v>#REF!</v>
      </c>
    </row>
    <row r="94" spans="1:11" ht="12" customHeight="1" thickBot="1">
      <c r="A94" s="54" t="s">
        <v>6</v>
      </c>
      <c r="B94" s="139"/>
      <c r="C94" s="55" t="s">
        <v>124</v>
      </c>
      <c r="D94" s="56">
        <f>SUM(D95:D99)</f>
        <v>1265079354</v>
      </c>
      <c r="E94" s="56">
        <v>1324773560</v>
      </c>
      <c r="F94" s="56">
        <v>1290196575</v>
      </c>
      <c r="G94" s="395">
        <f t="shared" ref="G94:G132" si="2">F94/E94*100</f>
        <v>97.389970177242972</v>
      </c>
      <c r="J94" s="25" t="e">
        <f>#REF!-'1.3.sz.mell.'!E94-'1.4.sz.mell.'!E94</f>
        <v>#REF!</v>
      </c>
      <c r="K94" s="25" t="e">
        <f>#REF!-'1.3.sz.mell.'!F94-'1.4.sz.mell.'!F94</f>
        <v>#REF!</v>
      </c>
    </row>
    <row r="95" spans="1:11" ht="12" customHeight="1">
      <c r="A95" s="57" t="s">
        <v>8</v>
      </c>
      <c r="B95" s="140" t="s">
        <v>270</v>
      </c>
      <c r="C95" s="58" t="s">
        <v>125</v>
      </c>
      <c r="D95" s="59">
        <v>507858000</v>
      </c>
      <c r="E95" s="59">
        <v>522468613</v>
      </c>
      <c r="F95" s="59">
        <v>514883552</v>
      </c>
      <c r="G95" s="396">
        <f t="shared" si="2"/>
        <v>98.54822647499401</v>
      </c>
      <c r="J95" s="25" t="e">
        <f>#REF!-'1.3.sz.mell.'!E95-'1.4.sz.mell.'!E95</f>
        <v>#REF!</v>
      </c>
      <c r="K95" s="25" t="e">
        <f>#REF!-'1.3.sz.mell.'!F95-'1.4.sz.mell.'!F95</f>
        <v>#REF!</v>
      </c>
    </row>
    <row r="96" spans="1:11" ht="12" customHeight="1">
      <c r="A96" s="29" t="s">
        <v>10</v>
      </c>
      <c r="B96" s="136" t="s">
        <v>271</v>
      </c>
      <c r="C96" s="2" t="s">
        <v>126</v>
      </c>
      <c r="D96" s="31">
        <v>140283000</v>
      </c>
      <c r="E96" s="31">
        <v>143427703</v>
      </c>
      <c r="F96" s="31">
        <v>140232375</v>
      </c>
      <c r="G96" s="388">
        <f t="shared" si="2"/>
        <v>97.772168184273298</v>
      </c>
      <c r="J96" s="25" t="e">
        <f>#REF!-'1.3.sz.mell.'!E96-'1.4.sz.mell.'!E96</f>
        <v>#REF!</v>
      </c>
      <c r="K96" s="25" t="e">
        <f>#REF!-'1.3.sz.mell.'!F96-'1.4.sz.mell.'!F96</f>
        <v>#REF!</v>
      </c>
    </row>
    <row r="97" spans="1:11" ht="12" customHeight="1">
      <c r="A97" s="29" t="s">
        <v>12</v>
      </c>
      <c r="B97" s="136" t="s">
        <v>272</v>
      </c>
      <c r="C97" s="2" t="s">
        <v>127</v>
      </c>
      <c r="D97" s="35">
        <v>487233354</v>
      </c>
      <c r="E97" s="35">
        <v>517071041</v>
      </c>
      <c r="F97" s="35">
        <v>492350700</v>
      </c>
      <c r="G97" s="397">
        <f t="shared" si="2"/>
        <v>95.219159643481177</v>
      </c>
      <c r="J97" s="25" t="e">
        <f>#REF!-'1.3.sz.mell.'!E97-'1.4.sz.mell.'!E97</f>
        <v>#REF!</v>
      </c>
      <c r="K97" s="25" t="e">
        <f>#REF!-'1.3.sz.mell.'!F97-'1.4.sz.mell.'!F97</f>
        <v>#REF!</v>
      </c>
    </row>
    <row r="98" spans="1:11" ht="12" customHeight="1">
      <c r="A98" s="29" t="s">
        <v>13</v>
      </c>
      <c r="B98" s="136" t="s">
        <v>273</v>
      </c>
      <c r="C98" s="60" t="s">
        <v>128</v>
      </c>
      <c r="D98" s="35">
        <v>852000</v>
      </c>
      <c r="E98" s="35">
        <v>992000</v>
      </c>
      <c r="F98" s="35">
        <v>771550</v>
      </c>
      <c r="G98" s="397">
        <f t="shared" si="2"/>
        <v>77.777217741935488</v>
      </c>
      <c r="J98" s="25" t="e">
        <f>#REF!-'1.3.sz.mell.'!E98-'1.4.sz.mell.'!E98</f>
        <v>#REF!</v>
      </c>
      <c r="K98" s="25" t="e">
        <f>#REF!-'1.3.sz.mell.'!F98-'1.4.sz.mell.'!F98</f>
        <v>#REF!</v>
      </c>
    </row>
    <row r="99" spans="1:11" ht="12" customHeight="1" thickBot="1">
      <c r="A99" s="29" t="s">
        <v>129</v>
      </c>
      <c r="B99" s="143" t="s">
        <v>274</v>
      </c>
      <c r="C99" s="61" t="s">
        <v>130</v>
      </c>
      <c r="D99" s="35">
        <v>128853000</v>
      </c>
      <c r="E99" s="35">
        <v>140814203</v>
      </c>
      <c r="F99" s="35">
        <v>141958398</v>
      </c>
      <c r="G99" s="397">
        <f t="shared" si="2"/>
        <v>100.81255652883254</v>
      </c>
      <c r="J99" s="25" t="e">
        <f>#REF!-'1.3.sz.mell.'!E99-'1.4.sz.mell.'!E99</f>
        <v>#REF!</v>
      </c>
      <c r="K99" s="25" t="e">
        <f>#REF!-'1.3.sz.mell.'!F99-'1.4.sz.mell.'!F99</f>
        <v>#REF!</v>
      </c>
    </row>
    <row r="100" spans="1:11" ht="12" customHeight="1" thickBot="1">
      <c r="A100" s="23" t="s">
        <v>17</v>
      </c>
      <c r="B100" s="134"/>
      <c r="C100" s="63" t="s">
        <v>131</v>
      </c>
      <c r="D100" s="11">
        <f>+D101+D103+D105</f>
        <v>115555000</v>
      </c>
      <c r="E100" s="11">
        <v>112110425</v>
      </c>
      <c r="F100" s="11">
        <v>108963640</v>
      </c>
      <c r="G100" s="386">
        <f t="shared" si="2"/>
        <v>97.193137926290092</v>
      </c>
      <c r="J100" s="25" t="e">
        <f>#REF!-'1.3.sz.mell.'!E100-'1.4.sz.mell.'!E100</f>
        <v>#REF!</v>
      </c>
      <c r="K100" s="25" t="e">
        <f>#REF!-'1.3.sz.mell.'!F100-'1.4.sz.mell.'!F100</f>
        <v>#REF!</v>
      </c>
    </row>
    <row r="101" spans="1:11" ht="12" customHeight="1">
      <c r="A101" s="26" t="s">
        <v>19</v>
      </c>
      <c r="B101" s="135" t="s">
        <v>275</v>
      </c>
      <c r="C101" s="2" t="s">
        <v>132</v>
      </c>
      <c r="D101" s="28">
        <v>59445000</v>
      </c>
      <c r="E101" s="28">
        <v>55904425</v>
      </c>
      <c r="F101" s="28">
        <v>52999962</v>
      </c>
      <c r="G101" s="387">
        <f t="shared" si="2"/>
        <v>94.804591944197625</v>
      </c>
      <c r="J101" s="25" t="e">
        <f>#REF!-'1.3.sz.mell.'!E101-'1.4.sz.mell.'!E101</f>
        <v>#REF!</v>
      </c>
      <c r="K101" s="25" t="e">
        <f>#REF!-'1.3.sz.mell.'!F101-'1.4.sz.mell.'!F101</f>
        <v>#REF!</v>
      </c>
    </row>
    <row r="102" spans="1:11" ht="12" customHeight="1">
      <c r="A102" s="26" t="s">
        <v>21</v>
      </c>
      <c r="B102" s="144" t="s">
        <v>275</v>
      </c>
      <c r="C102" s="64" t="s">
        <v>133</v>
      </c>
      <c r="D102" s="28">
        <v>0</v>
      </c>
      <c r="E102" s="28">
        <v>0</v>
      </c>
      <c r="F102" s="28">
        <v>0</v>
      </c>
      <c r="G102" s="387" t="e">
        <f t="shared" si="2"/>
        <v>#DIV/0!</v>
      </c>
      <c r="J102" s="25" t="e">
        <f>#REF!-'1.3.sz.mell.'!E102-'1.4.sz.mell.'!E102</f>
        <v>#REF!</v>
      </c>
      <c r="K102" s="25" t="e">
        <f>#REF!-'1.3.sz.mell.'!F102-'1.4.sz.mell.'!F102</f>
        <v>#REF!</v>
      </c>
    </row>
    <row r="103" spans="1:11" ht="12" customHeight="1">
      <c r="A103" s="26" t="s">
        <v>23</v>
      </c>
      <c r="B103" s="144" t="s">
        <v>276</v>
      </c>
      <c r="C103" s="64" t="s">
        <v>134</v>
      </c>
      <c r="D103" s="31">
        <v>56110000</v>
      </c>
      <c r="E103" s="31">
        <v>56206000</v>
      </c>
      <c r="F103" s="31">
        <v>55963678</v>
      </c>
      <c r="G103" s="388">
        <f t="shared" si="2"/>
        <v>99.568868092374487</v>
      </c>
      <c r="J103" s="25" t="e">
        <f>#REF!-'1.3.sz.mell.'!E103-'1.4.sz.mell.'!E103</f>
        <v>#REF!</v>
      </c>
      <c r="K103" s="25" t="e">
        <f>#REF!-'1.3.sz.mell.'!F103-'1.4.sz.mell.'!F103</f>
        <v>#REF!</v>
      </c>
    </row>
    <row r="104" spans="1:11" ht="12" customHeight="1">
      <c r="A104" s="26" t="s">
        <v>25</v>
      </c>
      <c r="B104" s="144" t="s">
        <v>276</v>
      </c>
      <c r="C104" s="64" t="s">
        <v>135</v>
      </c>
      <c r="D104" s="12"/>
      <c r="E104" s="12">
        <v>0</v>
      </c>
      <c r="F104" s="12">
        <v>0</v>
      </c>
      <c r="G104" s="398" t="e">
        <f t="shared" si="2"/>
        <v>#DIV/0!</v>
      </c>
      <c r="J104" s="25" t="e">
        <f>#REF!-'1.3.sz.mell.'!E104-'1.4.sz.mell.'!E104</f>
        <v>#REF!</v>
      </c>
      <c r="K104" s="25" t="e">
        <f>#REF!-'1.3.sz.mell.'!F104-'1.4.sz.mell.'!F104</f>
        <v>#REF!</v>
      </c>
    </row>
    <row r="105" spans="1:11" ht="12" customHeight="1" thickBot="1">
      <c r="A105" s="26" t="s">
        <v>27</v>
      </c>
      <c r="B105" s="141" t="s">
        <v>277</v>
      </c>
      <c r="C105" s="65" t="s">
        <v>136</v>
      </c>
      <c r="D105" s="12"/>
      <c r="E105" s="12">
        <v>0</v>
      </c>
      <c r="F105" s="12">
        <v>0</v>
      </c>
      <c r="G105" s="398" t="e">
        <f t="shared" si="2"/>
        <v>#DIV/0!</v>
      </c>
      <c r="J105" s="25" t="e">
        <f>#REF!-'1.3.sz.mell.'!E105-'1.4.sz.mell.'!E105</f>
        <v>#REF!</v>
      </c>
      <c r="K105" s="25" t="e">
        <f>#REF!-'1.3.sz.mell.'!F105-'1.4.sz.mell.'!F105</f>
        <v>#REF!</v>
      </c>
    </row>
    <row r="106" spans="1:11" ht="12" customHeight="1" thickBot="1">
      <c r="A106" s="23" t="s">
        <v>29</v>
      </c>
      <c r="B106" s="134" t="s">
        <v>278</v>
      </c>
      <c r="C106" s="5" t="s">
        <v>137</v>
      </c>
      <c r="D106" s="11">
        <f>+D107+D109+D108</f>
        <v>6117366</v>
      </c>
      <c r="E106" s="11">
        <v>33281230</v>
      </c>
      <c r="F106" s="11">
        <v>0</v>
      </c>
      <c r="G106" s="386">
        <f t="shared" si="2"/>
        <v>0</v>
      </c>
      <c r="J106" s="25" t="e">
        <f>#REF!-'1.3.sz.mell.'!E106-'1.4.sz.mell.'!E106</f>
        <v>#REF!</v>
      </c>
      <c r="K106" s="25" t="e">
        <f>#REF!-'1.3.sz.mell.'!F106-'1.4.sz.mell.'!F106</f>
        <v>#REF!</v>
      </c>
    </row>
    <row r="107" spans="1:11" ht="12" customHeight="1">
      <c r="A107" s="26" t="s">
        <v>31</v>
      </c>
      <c r="B107" s="135" t="s">
        <v>278</v>
      </c>
      <c r="C107" s="4" t="s">
        <v>138</v>
      </c>
      <c r="D107" s="28">
        <v>5000000</v>
      </c>
      <c r="E107" s="28">
        <v>33280732</v>
      </c>
      <c r="F107" s="28">
        <v>0</v>
      </c>
      <c r="G107" s="387">
        <f t="shared" si="2"/>
        <v>0</v>
      </c>
      <c r="J107" s="25" t="e">
        <f>#REF!-'1.3.sz.mell.'!E107-'1.4.sz.mell.'!E107</f>
        <v>#REF!</v>
      </c>
      <c r="K107" s="25" t="e">
        <f>#REF!-'1.3.sz.mell.'!F107-'1.4.sz.mell.'!F107</f>
        <v>#REF!</v>
      </c>
    </row>
    <row r="108" spans="1:11" ht="12" customHeight="1">
      <c r="A108" s="62"/>
      <c r="B108" s="141" t="s">
        <v>278</v>
      </c>
      <c r="C108" s="145" t="s">
        <v>553</v>
      </c>
      <c r="D108" s="132">
        <v>1117366</v>
      </c>
      <c r="E108" s="35">
        <v>498</v>
      </c>
      <c r="F108" s="35">
        <v>0</v>
      </c>
      <c r="G108" s="397">
        <f t="shared" si="2"/>
        <v>0</v>
      </c>
      <c r="J108" s="25" t="e">
        <f>#REF!-'1.3.sz.mell.'!E108-'1.4.sz.mell.'!E108</f>
        <v>#REF!</v>
      </c>
      <c r="K108" s="25" t="e">
        <f>#REF!-'1.3.sz.mell.'!F108-'1.4.sz.mell.'!F108</f>
        <v>#REF!</v>
      </c>
    </row>
    <row r="109" spans="1:11" ht="12" customHeight="1" thickBot="1">
      <c r="A109" s="32" t="s">
        <v>33</v>
      </c>
      <c r="B109" s="137" t="s">
        <v>278</v>
      </c>
      <c r="C109" s="64" t="s">
        <v>552</v>
      </c>
      <c r="D109" s="35"/>
      <c r="E109" s="35">
        <v>0</v>
      </c>
      <c r="F109" s="35">
        <v>0</v>
      </c>
      <c r="G109" s="397" t="e">
        <f t="shared" si="2"/>
        <v>#DIV/0!</v>
      </c>
      <c r="J109" s="25" t="e">
        <f>#REF!-'1.3.sz.mell.'!E109-'1.4.sz.mell.'!E109</f>
        <v>#REF!</v>
      </c>
      <c r="K109" s="25" t="e">
        <f>#REF!-'1.3.sz.mell.'!F109-'1.4.sz.mell.'!F109</f>
        <v>#REF!</v>
      </c>
    </row>
    <row r="110" spans="1:11" ht="12" customHeight="1" thickBot="1">
      <c r="A110" s="23" t="s">
        <v>139</v>
      </c>
      <c r="B110" s="134"/>
      <c r="C110" s="5" t="s">
        <v>140</v>
      </c>
      <c r="D110" s="11">
        <f>+D94+D100+D106</f>
        <v>1386751720</v>
      </c>
      <c r="E110" s="11">
        <v>1470165215</v>
      </c>
      <c r="F110" s="11">
        <v>1399160215</v>
      </c>
      <c r="G110" s="386">
        <f t="shared" si="2"/>
        <v>95.170270710016766</v>
      </c>
      <c r="J110" s="25" t="e">
        <f>#REF!-'1.3.sz.mell.'!E110-'1.4.sz.mell.'!E110</f>
        <v>#REF!</v>
      </c>
      <c r="K110" s="25" t="e">
        <f>#REF!-'1.3.sz.mell.'!F110-'1.4.sz.mell.'!F110</f>
        <v>#REF!</v>
      </c>
    </row>
    <row r="111" spans="1:11" ht="12" customHeight="1" thickBot="1">
      <c r="A111" s="23" t="s">
        <v>43</v>
      </c>
      <c r="B111" s="134"/>
      <c r="C111" s="5" t="s">
        <v>141</v>
      </c>
      <c r="D111" s="11">
        <f>+D112+D113+D114</f>
        <v>0</v>
      </c>
      <c r="E111" s="11">
        <v>0</v>
      </c>
      <c r="F111" s="11">
        <v>0</v>
      </c>
      <c r="G111" s="386" t="e">
        <f t="shared" si="2"/>
        <v>#DIV/0!</v>
      </c>
      <c r="J111" s="25" t="e">
        <f>#REF!-'1.3.sz.mell.'!E111-'1.4.sz.mell.'!E111</f>
        <v>#REF!</v>
      </c>
      <c r="K111" s="25" t="e">
        <f>#REF!-'1.3.sz.mell.'!F111-'1.4.sz.mell.'!F111</f>
        <v>#REF!</v>
      </c>
    </row>
    <row r="112" spans="1:11" ht="12" customHeight="1">
      <c r="A112" s="26" t="s">
        <v>45</v>
      </c>
      <c r="B112" s="135" t="s">
        <v>279</v>
      </c>
      <c r="C112" s="4" t="s">
        <v>142</v>
      </c>
      <c r="D112" s="12"/>
      <c r="E112" s="12">
        <v>0</v>
      </c>
      <c r="F112" s="12">
        <v>0</v>
      </c>
      <c r="G112" s="398" t="e">
        <f t="shared" si="2"/>
        <v>#DIV/0!</v>
      </c>
      <c r="J112" s="25" t="e">
        <f>#REF!-'1.3.sz.mell.'!E112-'1.4.sz.mell.'!E112</f>
        <v>#REF!</v>
      </c>
      <c r="K112" s="25" t="e">
        <f>#REF!-'1.3.sz.mell.'!F112-'1.4.sz.mell.'!F112</f>
        <v>#REF!</v>
      </c>
    </row>
    <row r="113" spans="1:11" ht="12" customHeight="1">
      <c r="A113" s="26" t="s">
        <v>47</v>
      </c>
      <c r="B113" s="135" t="s">
        <v>280</v>
      </c>
      <c r="C113" s="4" t="s">
        <v>143</v>
      </c>
      <c r="D113" s="12"/>
      <c r="E113" s="12">
        <v>0</v>
      </c>
      <c r="F113" s="12">
        <v>0</v>
      </c>
      <c r="G113" s="398" t="e">
        <f t="shared" si="2"/>
        <v>#DIV/0!</v>
      </c>
      <c r="J113" s="25" t="e">
        <f>#REF!-'1.3.sz.mell.'!E113-'1.4.sz.mell.'!E113</f>
        <v>#REF!</v>
      </c>
      <c r="K113" s="25" t="e">
        <f>#REF!-'1.3.sz.mell.'!F113-'1.4.sz.mell.'!F113</f>
        <v>#REF!</v>
      </c>
    </row>
    <row r="114" spans="1:11" ht="12" customHeight="1" thickBot="1">
      <c r="A114" s="62" t="s">
        <v>49</v>
      </c>
      <c r="B114" s="141" t="s">
        <v>281</v>
      </c>
      <c r="C114" s="13" t="s">
        <v>144</v>
      </c>
      <c r="D114" s="12"/>
      <c r="E114" s="12">
        <v>0</v>
      </c>
      <c r="F114" s="12">
        <v>0</v>
      </c>
      <c r="G114" s="398" t="e">
        <f t="shared" si="2"/>
        <v>#DIV/0!</v>
      </c>
      <c r="J114" s="25" t="e">
        <f>#REF!-'1.3.sz.mell.'!E114-'1.4.sz.mell.'!E114</f>
        <v>#REF!</v>
      </c>
      <c r="K114" s="25" t="e">
        <f>#REF!-'1.3.sz.mell.'!F114-'1.4.sz.mell.'!F114</f>
        <v>#REF!</v>
      </c>
    </row>
    <row r="115" spans="1:11" ht="12" customHeight="1" thickBot="1">
      <c r="A115" s="23" t="s">
        <v>65</v>
      </c>
      <c r="B115" s="134" t="s">
        <v>282</v>
      </c>
      <c r="C115" s="5" t="s">
        <v>145</v>
      </c>
      <c r="D115" s="11">
        <f>+D116+D117+D118+D119</f>
        <v>0</v>
      </c>
      <c r="E115" s="11">
        <v>0</v>
      </c>
      <c r="F115" s="11">
        <v>0</v>
      </c>
      <c r="G115" s="386" t="e">
        <f t="shared" si="2"/>
        <v>#DIV/0!</v>
      </c>
      <c r="J115" s="25" t="e">
        <f>#REF!-'1.3.sz.mell.'!E115-'1.4.sz.mell.'!E115</f>
        <v>#REF!</v>
      </c>
      <c r="K115" s="25" t="e">
        <f>#REF!-'1.3.sz.mell.'!F115-'1.4.sz.mell.'!F115</f>
        <v>#REF!</v>
      </c>
    </row>
    <row r="116" spans="1:11" ht="12" customHeight="1">
      <c r="A116" s="26" t="s">
        <v>67</v>
      </c>
      <c r="B116" s="135" t="s">
        <v>283</v>
      </c>
      <c r="C116" s="4" t="s">
        <v>146</v>
      </c>
      <c r="D116" s="12"/>
      <c r="E116" s="401">
        <v>0</v>
      </c>
      <c r="F116" s="401">
        <v>0</v>
      </c>
      <c r="G116" s="398" t="e">
        <f t="shared" si="2"/>
        <v>#DIV/0!</v>
      </c>
      <c r="J116" s="25" t="e">
        <f>#REF!-'1.3.sz.mell.'!E116-'1.4.sz.mell.'!E116</f>
        <v>#REF!</v>
      </c>
      <c r="K116" s="25" t="e">
        <f>#REF!-'1.3.sz.mell.'!F116-'1.4.sz.mell.'!F116</f>
        <v>#REF!</v>
      </c>
    </row>
    <row r="117" spans="1:11" ht="12" customHeight="1">
      <c r="A117" s="26" t="s">
        <v>69</v>
      </c>
      <c r="B117" s="135" t="s">
        <v>284</v>
      </c>
      <c r="C117" s="4" t="s">
        <v>147</v>
      </c>
      <c r="D117" s="12"/>
      <c r="E117" s="12">
        <v>0</v>
      </c>
      <c r="F117" s="12">
        <v>0</v>
      </c>
      <c r="G117" s="398" t="e">
        <f t="shared" si="2"/>
        <v>#DIV/0!</v>
      </c>
      <c r="J117" s="25" t="e">
        <f>#REF!-'1.3.sz.mell.'!E117-'1.4.sz.mell.'!E117</f>
        <v>#REF!</v>
      </c>
      <c r="K117" s="25" t="e">
        <f>#REF!-'1.3.sz.mell.'!F117-'1.4.sz.mell.'!F117</f>
        <v>#REF!</v>
      </c>
    </row>
    <row r="118" spans="1:11" ht="12" customHeight="1">
      <c r="A118" s="26" t="s">
        <v>71</v>
      </c>
      <c r="B118" s="135" t="s">
        <v>285</v>
      </c>
      <c r="C118" s="4" t="s">
        <v>148</v>
      </c>
      <c r="D118" s="12"/>
      <c r="E118" s="12">
        <v>0</v>
      </c>
      <c r="F118" s="12">
        <v>0</v>
      </c>
      <c r="G118" s="398" t="e">
        <f t="shared" si="2"/>
        <v>#DIV/0!</v>
      </c>
      <c r="J118" s="25" t="e">
        <f>#REF!-'1.3.sz.mell.'!E118-'1.4.sz.mell.'!E118</f>
        <v>#REF!</v>
      </c>
      <c r="K118" s="25" t="e">
        <f>#REF!-'1.3.sz.mell.'!F118-'1.4.sz.mell.'!F118</f>
        <v>#REF!</v>
      </c>
    </row>
    <row r="119" spans="1:11" ht="12" customHeight="1" thickBot="1">
      <c r="A119" s="62" t="s">
        <v>73</v>
      </c>
      <c r="B119" s="141" t="s">
        <v>286</v>
      </c>
      <c r="C119" s="13" t="s">
        <v>149</v>
      </c>
      <c r="D119" s="12"/>
      <c r="E119" s="12">
        <v>0</v>
      </c>
      <c r="F119" s="12">
        <v>0</v>
      </c>
      <c r="G119" s="398" t="e">
        <f t="shared" si="2"/>
        <v>#DIV/0!</v>
      </c>
      <c r="J119" s="25" t="e">
        <f>#REF!-'1.3.sz.mell.'!E119-'1.4.sz.mell.'!E119</f>
        <v>#REF!</v>
      </c>
      <c r="K119" s="25" t="e">
        <f>#REF!-'1.3.sz.mell.'!F119-'1.4.sz.mell.'!F119</f>
        <v>#REF!</v>
      </c>
    </row>
    <row r="120" spans="1:11" ht="12" customHeight="1" thickBot="1">
      <c r="A120" s="23" t="s">
        <v>150</v>
      </c>
      <c r="B120" s="134"/>
      <c r="C120" s="5" t="s">
        <v>151</v>
      </c>
      <c r="D120" s="14">
        <f>+D121+D122+D124+D125+D123</f>
        <v>28589000</v>
      </c>
      <c r="E120" s="14">
        <v>28589105</v>
      </c>
      <c r="F120" s="14">
        <v>28589105</v>
      </c>
      <c r="G120" s="389">
        <f t="shared" si="2"/>
        <v>100</v>
      </c>
      <c r="J120" s="25" t="e">
        <f>#REF!-'1.3.sz.mell.'!E120-'1.4.sz.mell.'!E120</f>
        <v>#REF!</v>
      </c>
      <c r="K120" s="25" t="e">
        <f>#REF!-'1.3.sz.mell.'!F120-'1.4.sz.mell.'!F120</f>
        <v>#REF!</v>
      </c>
    </row>
    <row r="121" spans="1:11" ht="12" customHeight="1">
      <c r="A121" s="26" t="s">
        <v>79</v>
      </c>
      <c r="B121" s="135" t="s">
        <v>287</v>
      </c>
      <c r="C121" s="4" t="s">
        <v>152</v>
      </c>
      <c r="D121" s="12"/>
      <c r="E121" s="12">
        <v>0</v>
      </c>
      <c r="F121" s="12">
        <v>0</v>
      </c>
      <c r="G121" s="398" t="e">
        <f t="shared" si="2"/>
        <v>#DIV/0!</v>
      </c>
      <c r="J121" s="25" t="e">
        <f>#REF!-'1.3.sz.mell.'!E121-'1.4.sz.mell.'!E121</f>
        <v>#REF!</v>
      </c>
      <c r="K121" s="25" t="e">
        <f>#REF!-'1.3.sz.mell.'!F121-'1.4.sz.mell.'!F121</f>
        <v>#REF!</v>
      </c>
    </row>
    <row r="122" spans="1:11" ht="12" customHeight="1">
      <c r="A122" s="26" t="s">
        <v>80</v>
      </c>
      <c r="B122" s="135" t="s">
        <v>288</v>
      </c>
      <c r="C122" s="4" t="s">
        <v>153</v>
      </c>
      <c r="D122" s="12">
        <v>28589000</v>
      </c>
      <c r="E122" s="12">
        <v>28589105</v>
      </c>
      <c r="F122" s="12">
        <v>28589105</v>
      </c>
      <c r="G122" s="398">
        <f t="shared" si="2"/>
        <v>100</v>
      </c>
      <c r="J122" s="25" t="e">
        <f>#REF!-'1.3.sz.mell.'!E122-'1.4.sz.mell.'!E122</f>
        <v>#REF!</v>
      </c>
      <c r="K122" s="25" t="e">
        <f>#REF!-'1.3.sz.mell.'!F122-'1.4.sz.mell.'!F122</f>
        <v>#REF!</v>
      </c>
    </row>
    <row r="123" spans="1:11" ht="12" customHeight="1">
      <c r="A123" s="26" t="s">
        <v>81</v>
      </c>
      <c r="B123" s="135" t="s">
        <v>289</v>
      </c>
      <c r="C123" s="4" t="s">
        <v>168</v>
      </c>
      <c r="D123" s="12"/>
      <c r="E123" s="12">
        <v>0</v>
      </c>
      <c r="F123" s="12">
        <v>0</v>
      </c>
      <c r="G123" s="398" t="e">
        <f t="shared" si="2"/>
        <v>#DIV/0!</v>
      </c>
      <c r="J123" s="25" t="e">
        <f>#REF!-'1.3.sz.mell.'!E123-'1.4.sz.mell.'!E123</f>
        <v>#REF!</v>
      </c>
      <c r="K123" s="25" t="e">
        <f>#REF!-'1.3.sz.mell.'!F123-'1.4.sz.mell.'!F123</f>
        <v>#REF!</v>
      </c>
    </row>
    <row r="124" spans="1:11" ht="12" customHeight="1">
      <c r="A124" s="26" t="s">
        <v>82</v>
      </c>
      <c r="B124" s="135" t="s">
        <v>290</v>
      </c>
      <c r="C124" s="4" t="s">
        <v>154</v>
      </c>
      <c r="D124" s="12"/>
      <c r="E124" s="12">
        <v>0</v>
      </c>
      <c r="F124" s="12">
        <v>0</v>
      </c>
      <c r="G124" s="398" t="e">
        <f t="shared" si="2"/>
        <v>#DIV/0!</v>
      </c>
      <c r="J124" s="25" t="e">
        <f>#REF!-'1.3.sz.mell.'!E124-'1.4.sz.mell.'!E124</f>
        <v>#REF!</v>
      </c>
      <c r="K124" s="25" t="e">
        <f>#REF!-'1.3.sz.mell.'!F124-'1.4.sz.mell.'!F124</f>
        <v>#REF!</v>
      </c>
    </row>
    <row r="125" spans="1:11" ht="12" customHeight="1" thickBot="1">
      <c r="A125" s="62" t="s">
        <v>169</v>
      </c>
      <c r="B125" s="141" t="s">
        <v>291</v>
      </c>
      <c r="C125" s="13" t="s">
        <v>155</v>
      </c>
      <c r="D125" s="12"/>
      <c r="E125" s="12">
        <v>0</v>
      </c>
      <c r="F125" s="12">
        <v>0</v>
      </c>
      <c r="G125" s="398" t="e">
        <f t="shared" si="2"/>
        <v>#DIV/0!</v>
      </c>
      <c r="J125" s="25" t="e">
        <f>#REF!-'1.3.sz.mell.'!E125-'1.4.sz.mell.'!E125</f>
        <v>#REF!</v>
      </c>
      <c r="K125" s="25" t="e">
        <f>#REF!-'1.3.sz.mell.'!F125-'1.4.sz.mell.'!F125</f>
        <v>#REF!</v>
      </c>
    </row>
    <row r="126" spans="1:11" ht="12" customHeight="1" thickBot="1">
      <c r="A126" s="23" t="s">
        <v>83</v>
      </c>
      <c r="B126" s="134" t="s">
        <v>292</v>
      </c>
      <c r="C126" s="5" t="s">
        <v>156</v>
      </c>
      <c r="D126" s="66">
        <f>+D127+D128+D129+D130</f>
        <v>0</v>
      </c>
      <c r="E126" s="66">
        <v>0</v>
      </c>
      <c r="F126" s="66">
        <v>0</v>
      </c>
      <c r="G126" s="399" t="e">
        <f t="shared" si="2"/>
        <v>#DIV/0!</v>
      </c>
      <c r="J126" s="25" t="e">
        <f>#REF!-'1.3.sz.mell.'!E126-'1.4.sz.mell.'!E126</f>
        <v>#REF!</v>
      </c>
      <c r="K126" s="25" t="e">
        <f>#REF!-'1.3.sz.mell.'!F126-'1.4.sz.mell.'!F126</f>
        <v>#REF!</v>
      </c>
    </row>
    <row r="127" spans="1:11" ht="12" customHeight="1">
      <c r="A127" s="26" t="s">
        <v>85</v>
      </c>
      <c r="B127" s="135" t="s">
        <v>293</v>
      </c>
      <c r="C127" s="4" t="s">
        <v>157</v>
      </c>
      <c r="D127" s="12"/>
      <c r="E127" s="12">
        <v>0</v>
      </c>
      <c r="F127" s="12">
        <v>0</v>
      </c>
      <c r="G127" s="398" t="e">
        <f t="shared" si="2"/>
        <v>#DIV/0!</v>
      </c>
      <c r="J127" s="25" t="e">
        <f>#REF!-'1.3.sz.mell.'!E127-'1.4.sz.mell.'!E127</f>
        <v>#REF!</v>
      </c>
      <c r="K127" s="25" t="e">
        <f>#REF!-'1.3.sz.mell.'!F127-'1.4.sz.mell.'!F127</f>
        <v>#REF!</v>
      </c>
    </row>
    <row r="128" spans="1:11" ht="12" customHeight="1">
      <c r="A128" s="26" t="s">
        <v>86</v>
      </c>
      <c r="B128" s="135" t="s">
        <v>294</v>
      </c>
      <c r="C128" s="4" t="s">
        <v>158</v>
      </c>
      <c r="D128" s="12"/>
      <c r="E128" s="12">
        <v>0</v>
      </c>
      <c r="F128" s="12">
        <v>0</v>
      </c>
      <c r="G128" s="398" t="e">
        <f t="shared" si="2"/>
        <v>#DIV/0!</v>
      </c>
      <c r="J128" s="25" t="e">
        <f>#REF!-'1.3.sz.mell.'!E128-'1.4.sz.mell.'!E128</f>
        <v>#REF!</v>
      </c>
      <c r="K128" s="25" t="e">
        <f>#REF!-'1.3.sz.mell.'!F128-'1.4.sz.mell.'!F128</f>
        <v>#REF!</v>
      </c>
    </row>
    <row r="129" spans="1:11" ht="12" customHeight="1">
      <c r="A129" s="26" t="s">
        <v>87</v>
      </c>
      <c r="B129" s="135" t="s">
        <v>295</v>
      </c>
      <c r="C129" s="4" t="s">
        <v>159</v>
      </c>
      <c r="D129" s="12"/>
      <c r="E129" s="12">
        <v>0</v>
      </c>
      <c r="F129" s="12">
        <v>0</v>
      </c>
      <c r="G129" s="398" t="e">
        <f t="shared" si="2"/>
        <v>#DIV/0!</v>
      </c>
      <c r="J129" s="25" t="e">
        <f>#REF!-'1.3.sz.mell.'!E129-'1.4.sz.mell.'!E129</f>
        <v>#REF!</v>
      </c>
      <c r="K129" s="25" t="e">
        <f>#REF!-'1.3.sz.mell.'!F129-'1.4.sz.mell.'!F129</f>
        <v>#REF!</v>
      </c>
    </row>
    <row r="130" spans="1:11" ht="12" customHeight="1" thickBot="1">
      <c r="A130" s="26" t="s">
        <v>88</v>
      </c>
      <c r="B130" s="135" t="s">
        <v>296</v>
      </c>
      <c r="C130" s="4" t="s">
        <v>160</v>
      </c>
      <c r="D130" s="12"/>
      <c r="E130" s="12">
        <v>0</v>
      </c>
      <c r="F130" s="12">
        <v>0</v>
      </c>
      <c r="G130" s="398" t="e">
        <f t="shared" si="2"/>
        <v>#DIV/0!</v>
      </c>
      <c r="J130" s="25" t="e">
        <f>#REF!-'1.3.sz.mell.'!E130-'1.4.sz.mell.'!E130</f>
        <v>#REF!</v>
      </c>
      <c r="K130" s="25" t="e">
        <f>#REF!-'1.3.sz.mell.'!F130-'1.4.sz.mell.'!F130</f>
        <v>#REF!</v>
      </c>
    </row>
    <row r="131" spans="1:11" ht="15" customHeight="1" thickBot="1">
      <c r="A131" s="23" t="s">
        <v>89</v>
      </c>
      <c r="B131" s="134"/>
      <c r="C131" s="5" t="s">
        <v>161</v>
      </c>
      <c r="D131" s="67">
        <f>+D111+D115+D120+D126</f>
        <v>28589000</v>
      </c>
      <c r="E131" s="67">
        <v>28589105</v>
      </c>
      <c r="F131" s="67">
        <v>28589105</v>
      </c>
      <c r="G131" s="400">
        <f t="shared" si="2"/>
        <v>100</v>
      </c>
      <c r="H131" s="68"/>
      <c r="I131" s="68"/>
      <c r="J131" s="25" t="e">
        <f>#REF!-'1.3.sz.mell.'!E131-'1.4.sz.mell.'!E131</f>
        <v>#REF!</v>
      </c>
      <c r="K131" s="25" t="e">
        <f>#REF!-'1.3.sz.mell.'!F131-'1.4.sz.mell.'!F131</f>
        <v>#REF!</v>
      </c>
    </row>
    <row r="132" spans="1:11" s="25" customFormat="1" ht="12.95" customHeight="1" thickBot="1">
      <c r="A132" s="69" t="s">
        <v>162</v>
      </c>
      <c r="B132" s="142"/>
      <c r="C132" s="70" t="s">
        <v>163</v>
      </c>
      <c r="D132" s="67">
        <f>+D110+D131</f>
        <v>1415340720</v>
      </c>
      <c r="E132" s="67">
        <v>1498754320</v>
      </c>
      <c r="F132" s="67">
        <v>1427749320</v>
      </c>
      <c r="G132" s="400">
        <f t="shared" si="2"/>
        <v>95.262398976771593</v>
      </c>
      <c r="J132" s="25" t="e">
        <f>#REF!-'1.3.sz.mell.'!E132-'1.4.sz.mell.'!E132</f>
        <v>#REF!</v>
      </c>
      <c r="K132" s="25" t="e">
        <f>#REF!-'1.3.sz.mell.'!F132-'1.4.sz.mell.'!F132</f>
        <v>#REF!</v>
      </c>
    </row>
    <row r="133" spans="1:11" ht="7.5" customHeight="1">
      <c r="J133" s="25" t="e">
        <f>#REF!-'1.3.sz.mell.'!E133-'1.4.sz.mell.'!E133</f>
        <v>#REF!</v>
      </c>
      <c r="K133" s="25" t="e">
        <f>#REF!-'1.3.sz.mell.'!F133-'1.4.sz.mell.'!F133</f>
        <v>#REF!</v>
      </c>
    </row>
    <row r="134" spans="1:11">
      <c r="A134" s="846" t="s">
        <v>164</v>
      </c>
      <c r="B134" s="846"/>
      <c r="C134" s="846"/>
      <c r="D134" s="846"/>
      <c r="E134" s="356"/>
      <c r="F134" s="321"/>
      <c r="G134" s="321"/>
      <c r="J134" s="25" t="e">
        <f>#REF!-'1.3.sz.mell.'!E134-'1.4.sz.mell.'!E134</f>
        <v>#REF!</v>
      </c>
      <c r="K134" s="25" t="e">
        <f>#REF!-'1.3.sz.mell.'!F134-'1.4.sz.mell.'!F134</f>
        <v>#REF!</v>
      </c>
    </row>
    <row r="135" spans="1:11" ht="15" customHeight="1" thickBot="1">
      <c r="A135" s="843" t="s">
        <v>165</v>
      </c>
      <c r="B135" s="843"/>
      <c r="C135" s="843"/>
      <c r="D135" s="16"/>
      <c r="E135" s="16"/>
      <c r="F135" s="16"/>
      <c r="G135" s="16"/>
      <c r="J135" s="25" t="e">
        <f>#REF!-'1.3.sz.mell.'!E135-'1.4.sz.mell.'!E135</f>
        <v>#REF!</v>
      </c>
      <c r="K135" s="25" t="e">
        <f>#REF!-'1.3.sz.mell.'!F135-'1.4.sz.mell.'!F135</f>
        <v>#REF!</v>
      </c>
    </row>
    <row r="136" spans="1:11" ht="13.5" customHeight="1" thickBot="1">
      <c r="A136" s="23">
        <v>1</v>
      </c>
      <c r="B136" s="134"/>
      <c r="C136" s="63" t="s">
        <v>166</v>
      </c>
      <c r="D136" s="11">
        <f>+D61-D110</f>
        <v>-212786420</v>
      </c>
      <c r="E136" s="11">
        <f t="shared" ref="E136:G136" si="3">+E61-E110</f>
        <v>-212786315</v>
      </c>
      <c r="F136" s="11">
        <f t="shared" si="3"/>
        <v>-28524127</v>
      </c>
      <c r="G136" s="11">
        <f t="shared" si="3"/>
        <v>13.837132547664751</v>
      </c>
      <c r="J136" s="25" t="e">
        <f>#REF!-'1.3.sz.mell.'!E136-'1.4.sz.mell.'!E136</f>
        <v>#REF!</v>
      </c>
      <c r="K136" s="25" t="e">
        <f>#REF!-'1.3.sz.mell.'!F136-'1.4.sz.mell.'!F136</f>
        <v>#REF!</v>
      </c>
    </row>
    <row r="137" spans="1:11" ht="27.75" customHeight="1" thickBot="1">
      <c r="A137" s="23" t="s">
        <v>17</v>
      </c>
      <c r="B137" s="134"/>
      <c r="C137" s="63" t="s">
        <v>167</v>
      </c>
      <c r="D137" s="11">
        <f>+D87-D131</f>
        <v>212786420</v>
      </c>
      <c r="E137" s="11">
        <f t="shared" ref="E137:G137" si="4">+E87-E131</f>
        <v>212786315</v>
      </c>
      <c r="F137" s="11">
        <f t="shared" si="4"/>
        <v>240551995</v>
      </c>
      <c r="G137" s="11">
        <f t="shared" si="4"/>
        <v>11.503109968695242</v>
      </c>
      <c r="J137" s="25" t="e">
        <f>#REF!-'1.3.sz.mell.'!E137-'1.4.sz.mell.'!E137</f>
        <v>#REF!</v>
      </c>
      <c r="K137" s="25" t="e">
        <f>#REF!-'1.3.sz.mell.'!F137-'1.4.sz.mell.'!F137</f>
        <v>#REF!</v>
      </c>
    </row>
    <row r="139" spans="1:11">
      <c r="D139" s="133">
        <f>D132-D88</f>
        <v>0</v>
      </c>
    </row>
    <row r="140" spans="1:11">
      <c r="E140" s="133">
        <f>E132-E88</f>
        <v>0</v>
      </c>
      <c r="F140" s="133"/>
      <c r="G140" s="133"/>
    </row>
  </sheetData>
  <mergeCells count="6">
    <mergeCell ref="A1:G1"/>
    <mergeCell ref="A135:C135"/>
    <mergeCell ref="A2:C2"/>
    <mergeCell ref="A91:C91"/>
    <mergeCell ref="A134:D134"/>
    <mergeCell ref="A90:G90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Header xml:space="preserve">&amp;C&amp;"Times New Roman CE,Félkövér"&amp;12BONYHÁD VÁROS ÖNKORMÁNYZATA
 2016. ÉVI KÖLTSÉGVETÉS KÖTELEZŐ FELADATAINAK ÖSSZEVONT MÉRLEGE&amp;R&amp;"Times New Roman CE,Félkövér dőlt" 1.2. melléklet
</oddHeader>
  </headerFooter>
  <rowBreaks count="1" manualBreakCount="1">
    <brk id="88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P253"/>
  <sheetViews>
    <sheetView view="pageBreakPreview" zoomScale="85" zoomScaleNormal="100" zoomScaleSheetLayoutView="85" workbookViewId="0">
      <pane xSplit="5" ySplit="10" topLeftCell="F151" activePane="bottomRight" state="frozen"/>
      <selection activeCell="G12" sqref="G12"/>
      <selection pane="topRight" activeCell="G12" sqref="G12"/>
      <selection pane="bottomLeft" activeCell="G12" sqref="G12"/>
      <selection pane="bottomRight" activeCell="H174" sqref="H174"/>
    </sheetView>
  </sheetViews>
  <sheetFormatPr defaultColWidth="5" defaultRowHeight="15.75"/>
  <cols>
    <col min="1" max="1" width="4.85546875" style="235" customWidth="1"/>
    <col min="2" max="2" width="4.140625" style="235" customWidth="1"/>
    <col min="3" max="3" width="5.28515625" style="235" customWidth="1"/>
    <col min="4" max="4" width="6" style="235" customWidth="1"/>
    <col min="5" max="5" width="52" style="147" customWidth="1"/>
    <col min="6" max="6" width="18.5703125" style="235" customWidth="1"/>
    <col min="7" max="8" width="18.28515625" style="235" customWidth="1"/>
    <col min="9" max="11" width="5" style="147" customWidth="1"/>
    <col min="12" max="12" width="19.5703125" style="147" bestFit="1" customWidth="1"/>
    <col min="13" max="13" width="19.7109375" style="147" customWidth="1"/>
    <col min="14" max="14" width="5" style="147"/>
    <col min="15" max="16" width="16.42578125" style="147" bestFit="1" customWidth="1"/>
    <col min="17" max="16384" width="5" style="147"/>
  </cols>
  <sheetData>
    <row r="1" spans="1:13">
      <c r="A1" s="975" t="s">
        <v>557</v>
      </c>
      <c r="B1" s="976"/>
      <c r="C1" s="976"/>
      <c r="D1" s="976"/>
      <c r="E1" s="976"/>
      <c r="F1" s="976"/>
      <c r="G1" s="976"/>
      <c r="H1" s="976"/>
    </row>
    <row r="2" spans="1:13">
      <c r="A2" s="977" t="s">
        <v>372</v>
      </c>
      <c r="B2" s="978"/>
      <c r="C2" s="978"/>
      <c r="D2" s="978"/>
      <c r="E2" s="978"/>
      <c r="F2" s="978"/>
      <c r="G2" s="978"/>
      <c r="H2" s="978"/>
    </row>
    <row r="3" spans="1:13" ht="16.5" thickBot="1">
      <c r="A3" s="979" t="s">
        <v>373</v>
      </c>
      <c r="B3" s="980"/>
      <c r="C3" s="980"/>
      <c r="D3" s="980"/>
      <c r="E3" s="980"/>
      <c r="F3" s="980"/>
      <c r="G3" s="980"/>
      <c r="H3" s="980"/>
    </row>
    <row r="4" spans="1:13" s="149" customFormat="1">
      <c r="A4" s="985" t="s">
        <v>374</v>
      </c>
      <c r="B4" s="985"/>
      <c r="C4" s="985"/>
      <c r="D4" s="985"/>
      <c r="E4" s="148"/>
      <c r="F4" s="148"/>
      <c r="G4" s="148"/>
      <c r="H4" s="148"/>
    </row>
    <row r="5" spans="1:13" ht="16.5" thickBot="1">
      <c r="A5" s="985"/>
      <c r="B5" s="985"/>
      <c r="C5" s="985"/>
      <c r="D5" s="985"/>
      <c r="E5" s="983"/>
      <c r="F5" s="983"/>
      <c r="G5" s="364"/>
      <c r="H5" s="364"/>
    </row>
    <row r="6" spans="1:13" ht="15.75" customHeight="1">
      <c r="A6" s="962" t="s">
        <v>375</v>
      </c>
      <c r="B6" s="965" t="s">
        <v>376</v>
      </c>
      <c r="C6" s="965" t="s">
        <v>377</v>
      </c>
      <c r="D6" s="965" t="s">
        <v>378</v>
      </c>
      <c r="E6" s="150" t="s">
        <v>379</v>
      </c>
      <c r="F6" s="971" t="s">
        <v>578</v>
      </c>
      <c r="G6" s="956" t="s">
        <v>636</v>
      </c>
      <c r="H6" s="956" t="s">
        <v>585</v>
      </c>
    </row>
    <row r="7" spans="1:13">
      <c r="A7" s="963"/>
      <c r="B7" s="966"/>
      <c r="C7" s="968"/>
      <c r="D7" s="968"/>
      <c r="E7" s="151" t="s">
        <v>380</v>
      </c>
      <c r="F7" s="972"/>
      <c r="G7" s="957"/>
      <c r="H7" s="957"/>
    </row>
    <row r="8" spans="1:13">
      <c r="A8" s="963"/>
      <c r="B8" s="966"/>
      <c r="C8" s="968"/>
      <c r="D8" s="968"/>
      <c r="E8" s="151" t="s">
        <v>381</v>
      </c>
      <c r="F8" s="972"/>
      <c r="G8" s="957"/>
      <c r="H8" s="957"/>
      <c r="L8" s="152"/>
    </row>
    <row r="9" spans="1:13">
      <c r="A9" s="963"/>
      <c r="B9" s="966"/>
      <c r="C9" s="968"/>
      <c r="D9" s="968"/>
      <c r="E9" s="151"/>
      <c r="F9" s="972"/>
      <c r="G9" s="957"/>
      <c r="H9" s="957"/>
      <c r="L9" s="152"/>
    </row>
    <row r="10" spans="1:13" ht="16.5" thickBot="1">
      <c r="A10" s="964"/>
      <c r="B10" s="986"/>
      <c r="C10" s="969"/>
      <c r="D10" s="969"/>
      <c r="E10" s="153" t="s">
        <v>382</v>
      </c>
      <c r="F10" s="973"/>
      <c r="G10" s="958"/>
      <c r="H10" s="958"/>
    </row>
    <row r="11" spans="1:13">
      <c r="A11" s="154">
        <v>102</v>
      </c>
      <c r="B11" s="155"/>
      <c r="C11" s="156"/>
      <c r="D11" s="156"/>
      <c r="E11" s="157" t="s">
        <v>383</v>
      </c>
      <c r="F11" s="158"/>
      <c r="G11" s="158"/>
      <c r="H11" s="158"/>
    </row>
    <row r="12" spans="1:13">
      <c r="A12" s="360"/>
      <c r="B12" s="159"/>
      <c r="C12" s="156"/>
      <c r="D12" s="156"/>
      <c r="E12" s="157" t="s">
        <v>255</v>
      </c>
      <c r="F12" s="158"/>
      <c r="G12" s="158"/>
      <c r="H12" s="158"/>
    </row>
    <row r="13" spans="1:13">
      <c r="A13" s="360"/>
      <c r="B13" s="155"/>
      <c r="C13" s="156">
        <v>1</v>
      </c>
      <c r="D13" s="156"/>
      <c r="E13" s="160" t="s">
        <v>438</v>
      </c>
      <c r="F13" s="158"/>
      <c r="G13" s="158"/>
      <c r="H13" s="158"/>
    </row>
    <row r="14" spans="1:13">
      <c r="A14" s="360"/>
      <c r="B14" s="155"/>
      <c r="C14" s="156"/>
      <c r="D14" s="156">
        <v>1</v>
      </c>
      <c r="E14" s="160" t="s">
        <v>175</v>
      </c>
      <c r="F14" s="158">
        <v>43501000</v>
      </c>
      <c r="G14" s="158">
        <v>46686981</v>
      </c>
      <c r="H14" s="158">
        <v>45933110</v>
      </c>
      <c r="L14" s="161">
        <v>46347581</v>
      </c>
      <c r="M14" s="161" t="e">
        <f>#REF!-L14</f>
        <v>#REF!</v>
      </c>
    </row>
    <row r="15" spans="1:13">
      <c r="A15" s="360"/>
      <c r="B15" s="155"/>
      <c r="C15" s="156"/>
      <c r="D15" s="156">
        <v>2</v>
      </c>
      <c r="E15" s="160" t="s">
        <v>384</v>
      </c>
      <c r="F15" s="158">
        <v>11988000</v>
      </c>
      <c r="G15" s="158">
        <v>12769531</v>
      </c>
      <c r="H15" s="158">
        <v>12144167</v>
      </c>
      <c r="L15" s="161">
        <v>12686182</v>
      </c>
      <c r="M15" s="161" t="e">
        <f>#REF!-L15</f>
        <v>#REF!</v>
      </c>
    </row>
    <row r="16" spans="1:13">
      <c r="A16" s="360"/>
      <c r="B16" s="155"/>
      <c r="C16" s="156"/>
      <c r="D16" s="156">
        <v>3</v>
      </c>
      <c r="E16" s="160" t="s">
        <v>385</v>
      </c>
      <c r="F16" s="158">
        <v>153131000</v>
      </c>
      <c r="G16" s="158">
        <v>163847000</v>
      </c>
      <c r="H16" s="158">
        <v>160778140</v>
      </c>
      <c r="L16" s="161">
        <v>163847000</v>
      </c>
      <c r="M16" s="161" t="e">
        <f>#REF!-L16</f>
        <v>#REF!</v>
      </c>
    </row>
    <row r="17" spans="1:13" hidden="1">
      <c r="A17" s="360"/>
      <c r="B17" s="155"/>
      <c r="C17" s="156"/>
      <c r="D17" s="156">
        <v>4</v>
      </c>
      <c r="E17" s="298" t="s">
        <v>128</v>
      </c>
      <c r="F17" s="158"/>
      <c r="G17" s="158">
        <v>0</v>
      </c>
      <c r="H17" s="158">
        <v>0</v>
      </c>
      <c r="L17" s="161">
        <v>0</v>
      </c>
      <c r="M17" s="161" t="e">
        <f>#REF!-L17</f>
        <v>#REF!</v>
      </c>
    </row>
    <row r="18" spans="1:13">
      <c r="A18" s="360"/>
      <c r="B18" s="155"/>
      <c r="C18" s="156"/>
      <c r="D18" s="156">
        <v>5</v>
      </c>
      <c r="E18" s="298" t="s">
        <v>130</v>
      </c>
      <c r="F18" s="158">
        <v>1322000</v>
      </c>
      <c r="G18" s="158">
        <v>0</v>
      </c>
      <c r="H18" s="158">
        <v>0</v>
      </c>
      <c r="L18" s="161">
        <v>0</v>
      </c>
      <c r="M18" s="161" t="e">
        <f>#REF!-L18</f>
        <v>#REF!</v>
      </c>
    </row>
    <row r="19" spans="1:13">
      <c r="A19" s="360"/>
      <c r="B19" s="155"/>
      <c r="C19" s="156"/>
      <c r="D19" s="156">
        <v>6</v>
      </c>
      <c r="E19" s="298" t="s">
        <v>132</v>
      </c>
      <c r="F19" s="158">
        <v>3640000</v>
      </c>
      <c r="G19" s="158">
        <v>4162000</v>
      </c>
      <c r="H19" s="158">
        <v>3788279</v>
      </c>
      <c r="L19" s="161">
        <v>4162000</v>
      </c>
      <c r="M19" s="161" t="e">
        <f>#REF!-L19</f>
        <v>#REF!</v>
      </c>
    </row>
    <row r="20" spans="1:13" hidden="1">
      <c r="A20" s="360"/>
      <c r="B20" s="155"/>
      <c r="C20" s="156"/>
      <c r="D20" s="156">
        <v>7</v>
      </c>
      <c r="E20" s="298" t="s">
        <v>134</v>
      </c>
      <c r="F20" s="158"/>
      <c r="G20" s="158">
        <v>0</v>
      </c>
      <c r="H20" s="158">
        <v>0</v>
      </c>
      <c r="L20" s="161">
        <v>0</v>
      </c>
      <c r="M20" s="161" t="e">
        <f>#REF!-L20</f>
        <v>#REF!</v>
      </c>
    </row>
    <row r="21" spans="1:13" hidden="1">
      <c r="A21" s="360"/>
      <c r="B21" s="155"/>
      <c r="C21" s="156"/>
      <c r="D21" s="156">
        <v>8</v>
      </c>
      <c r="E21" s="298" t="s">
        <v>439</v>
      </c>
      <c r="F21" s="158"/>
      <c r="G21" s="158">
        <v>0</v>
      </c>
      <c r="H21" s="158">
        <v>0</v>
      </c>
      <c r="L21" s="161">
        <v>0</v>
      </c>
      <c r="M21" s="161" t="e">
        <f>#REF!-L21</f>
        <v>#REF!</v>
      </c>
    </row>
    <row r="22" spans="1:13" hidden="1">
      <c r="A22" s="360"/>
      <c r="B22" s="155"/>
      <c r="C22" s="156"/>
      <c r="D22" s="156">
        <v>9</v>
      </c>
      <c r="E22" s="298" t="s">
        <v>268</v>
      </c>
      <c r="F22" s="158"/>
      <c r="G22" s="158">
        <v>0</v>
      </c>
      <c r="H22" s="158">
        <v>0</v>
      </c>
      <c r="L22" s="161">
        <v>0</v>
      </c>
      <c r="M22" s="161" t="e">
        <f>#REF!-L22</f>
        <v>#REF!</v>
      </c>
    </row>
    <row r="23" spans="1:13" hidden="1">
      <c r="A23" s="360"/>
      <c r="B23" s="155"/>
      <c r="C23" s="156"/>
      <c r="D23" s="156">
        <v>10</v>
      </c>
      <c r="E23" s="160" t="s">
        <v>181</v>
      </c>
      <c r="F23" s="158"/>
      <c r="G23" s="158">
        <v>0</v>
      </c>
      <c r="H23" s="158">
        <v>0</v>
      </c>
      <c r="L23" s="161">
        <v>0</v>
      </c>
      <c r="M23" s="161" t="e">
        <f>#REF!-L23</f>
        <v>#REF!</v>
      </c>
    </row>
    <row r="24" spans="1:13">
      <c r="A24" s="162"/>
      <c r="B24" s="163"/>
      <c r="C24" s="164"/>
      <c r="D24" s="164"/>
      <c r="E24" s="165" t="s">
        <v>386</v>
      </c>
      <c r="F24" s="166">
        <f>SUM(F14:F23)</f>
        <v>213582000</v>
      </c>
      <c r="G24" s="166">
        <f t="shared" ref="G24:H24" si="0">SUM(G14:G23)</f>
        <v>227465512</v>
      </c>
      <c r="H24" s="166">
        <f t="shared" si="0"/>
        <v>222643696</v>
      </c>
      <c r="L24" s="161">
        <v>227042763</v>
      </c>
      <c r="M24" s="161" t="e">
        <f>#REF!-L24</f>
        <v>#REF!</v>
      </c>
    </row>
    <row r="25" spans="1:13">
      <c r="A25" s="167"/>
      <c r="B25" s="159">
        <v>1</v>
      </c>
      <c r="C25" s="168"/>
      <c r="D25" s="168"/>
      <c r="E25" s="157" t="s">
        <v>387</v>
      </c>
      <c r="F25" s="158"/>
      <c r="G25" s="158">
        <v>0</v>
      </c>
      <c r="H25" s="158">
        <v>0</v>
      </c>
      <c r="L25" s="161">
        <v>0</v>
      </c>
      <c r="M25" s="161" t="e">
        <f>#REF!-L25</f>
        <v>#REF!</v>
      </c>
    </row>
    <row r="26" spans="1:13">
      <c r="A26" s="360"/>
      <c r="B26" s="155"/>
      <c r="C26" s="156">
        <v>1</v>
      </c>
      <c r="D26" s="156"/>
      <c r="E26" s="160" t="s">
        <v>438</v>
      </c>
      <c r="F26" s="158"/>
      <c r="G26" s="158">
        <v>0</v>
      </c>
      <c r="H26" s="158">
        <v>0</v>
      </c>
      <c r="L26" s="161">
        <v>0</v>
      </c>
      <c r="M26" s="161" t="e">
        <f>#REF!-L26</f>
        <v>#REF!</v>
      </c>
    </row>
    <row r="27" spans="1:13">
      <c r="A27" s="360"/>
      <c r="B27" s="155"/>
      <c r="C27" s="156"/>
      <c r="D27" s="156">
        <v>1</v>
      </c>
      <c r="E27" s="160" t="s">
        <v>175</v>
      </c>
      <c r="F27" s="158">
        <v>242142000</v>
      </c>
      <c r="G27" s="158">
        <v>243440437</v>
      </c>
      <c r="H27" s="158">
        <v>241581627</v>
      </c>
      <c r="L27" s="161">
        <v>242943733</v>
      </c>
      <c r="M27" s="161" t="e">
        <f>#REF!-L27</f>
        <v>#REF!</v>
      </c>
    </row>
    <row r="28" spans="1:13">
      <c r="A28" s="360"/>
      <c r="B28" s="155"/>
      <c r="C28" s="156"/>
      <c r="D28" s="156">
        <v>2</v>
      </c>
      <c r="E28" s="160" t="s">
        <v>388</v>
      </c>
      <c r="F28" s="158">
        <v>69845000</v>
      </c>
      <c r="G28" s="158">
        <v>70295078</v>
      </c>
      <c r="H28" s="158">
        <v>69775687</v>
      </c>
      <c r="L28" s="161">
        <v>70160969</v>
      </c>
      <c r="M28" s="161" t="e">
        <f>#REF!-L28</f>
        <v>#REF!</v>
      </c>
    </row>
    <row r="29" spans="1:13">
      <c r="A29" s="360"/>
      <c r="B29" s="155"/>
      <c r="C29" s="156"/>
      <c r="D29" s="156">
        <v>3</v>
      </c>
      <c r="E29" s="160" t="s">
        <v>385</v>
      </c>
      <c r="F29" s="158">
        <v>91199000</v>
      </c>
      <c r="G29" s="158">
        <v>98291000</v>
      </c>
      <c r="H29" s="158">
        <v>97784485</v>
      </c>
      <c r="L29" s="161">
        <v>97976000</v>
      </c>
      <c r="M29" s="161" t="e">
        <f>#REF!-L29</f>
        <v>#REF!</v>
      </c>
    </row>
    <row r="30" spans="1:13" hidden="1">
      <c r="A30" s="360"/>
      <c r="B30" s="155"/>
      <c r="C30" s="156"/>
      <c r="D30" s="156">
        <v>4</v>
      </c>
      <c r="E30" s="298" t="s">
        <v>128</v>
      </c>
      <c r="F30" s="158"/>
      <c r="G30" s="158">
        <v>0</v>
      </c>
      <c r="H30" s="158"/>
      <c r="L30" s="161">
        <v>0</v>
      </c>
      <c r="M30" s="161" t="e">
        <f>#REF!-L30</f>
        <v>#REF!</v>
      </c>
    </row>
    <row r="31" spans="1:13">
      <c r="A31" s="360"/>
      <c r="B31" s="155"/>
      <c r="C31" s="156"/>
      <c r="D31" s="156">
        <v>5</v>
      </c>
      <c r="E31" s="298" t="s">
        <v>130</v>
      </c>
      <c r="F31" s="158">
        <v>1317000</v>
      </c>
      <c r="G31" s="158">
        <v>0</v>
      </c>
      <c r="H31" s="158"/>
      <c r="L31" s="161">
        <v>0</v>
      </c>
      <c r="M31" s="161" t="e">
        <f>#REF!-L31</f>
        <v>#REF!</v>
      </c>
    </row>
    <row r="32" spans="1:13">
      <c r="A32" s="360"/>
      <c r="B32" s="155"/>
      <c r="C32" s="156"/>
      <c r="D32" s="156">
        <v>6</v>
      </c>
      <c r="E32" s="298" t="s">
        <v>132</v>
      </c>
      <c r="F32" s="158">
        <v>2780000</v>
      </c>
      <c r="G32" s="158">
        <v>3465880</v>
      </c>
      <c r="H32" s="158">
        <v>3282608</v>
      </c>
      <c r="L32" s="161">
        <v>3465880</v>
      </c>
      <c r="M32" s="161" t="e">
        <f>#REF!-L32</f>
        <v>#REF!</v>
      </c>
    </row>
    <row r="33" spans="1:13" hidden="1">
      <c r="A33" s="360"/>
      <c r="B33" s="155"/>
      <c r="C33" s="156"/>
      <c r="D33" s="156">
        <v>7</v>
      </c>
      <c r="E33" s="298" t="s">
        <v>134</v>
      </c>
      <c r="F33" s="158"/>
      <c r="G33" s="158">
        <v>0</v>
      </c>
      <c r="H33" s="158">
        <v>0</v>
      </c>
      <c r="L33" s="161">
        <v>0</v>
      </c>
      <c r="M33" s="161" t="e">
        <f>#REF!-L33</f>
        <v>#REF!</v>
      </c>
    </row>
    <row r="34" spans="1:13" hidden="1">
      <c r="A34" s="360"/>
      <c r="B34" s="155"/>
      <c r="C34" s="156"/>
      <c r="D34" s="156">
        <v>8</v>
      </c>
      <c r="E34" s="298" t="s">
        <v>439</v>
      </c>
      <c r="F34" s="158"/>
      <c r="G34" s="158">
        <v>0</v>
      </c>
      <c r="H34" s="158">
        <v>0</v>
      </c>
      <c r="L34" s="161">
        <v>0</v>
      </c>
      <c r="M34" s="161" t="e">
        <f>#REF!-L34</f>
        <v>#REF!</v>
      </c>
    </row>
    <row r="35" spans="1:13" hidden="1">
      <c r="A35" s="360"/>
      <c r="B35" s="155"/>
      <c r="C35" s="156"/>
      <c r="D35" s="156">
        <v>9</v>
      </c>
      <c r="E35" s="298" t="s">
        <v>268</v>
      </c>
      <c r="F35" s="158"/>
      <c r="G35" s="158">
        <v>0</v>
      </c>
      <c r="H35" s="158">
        <v>0</v>
      </c>
      <c r="L35" s="161">
        <v>0</v>
      </c>
      <c r="M35" s="161" t="e">
        <f>#REF!-L35</f>
        <v>#REF!</v>
      </c>
    </row>
    <row r="36" spans="1:13" hidden="1">
      <c r="A36" s="360"/>
      <c r="B36" s="155"/>
      <c r="C36" s="156"/>
      <c r="D36" s="156">
        <v>10</v>
      </c>
      <c r="E36" s="160" t="s">
        <v>181</v>
      </c>
      <c r="F36" s="158"/>
      <c r="G36" s="158">
        <v>0</v>
      </c>
      <c r="H36" s="158">
        <v>0</v>
      </c>
      <c r="L36" s="161">
        <v>0</v>
      </c>
      <c r="M36" s="161" t="e">
        <f>#REF!-L36</f>
        <v>#REF!</v>
      </c>
    </row>
    <row r="37" spans="1:13">
      <c r="A37" s="162"/>
      <c r="B37" s="163"/>
      <c r="C37" s="164"/>
      <c r="D37" s="164"/>
      <c r="E37" s="165" t="s">
        <v>389</v>
      </c>
      <c r="F37" s="166">
        <f>SUM(F27:F36,)</f>
        <v>407283000</v>
      </c>
      <c r="G37" s="166">
        <f t="shared" ref="G37:H37" si="1">SUM(G27:G36,)</f>
        <v>415492395</v>
      </c>
      <c r="H37" s="166">
        <f t="shared" si="1"/>
        <v>412424407</v>
      </c>
      <c r="L37" s="161">
        <v>414546582</v>
      </c>
      <c r="M37" s="161" t="e">
        <f>#REF!-L37</f>
        <v>#REF!</v>
      </c>
    </row>
    <row r="38" spans="1:13">
      <c r="A38" s="360"/>
      <c r="B38" s="159">
        <v>2</v>
      </c>
      <c r="C38" s="156"/>
      <c r="D38" s="156"/>
      <c r="E38" s="157" t="s">
        <v>256</v>
      </c>
      <c r="F38" s="158"/>
      <c r="G38" s="158">
        <v>0</v>
      </c>
      <c r="H38" s="158">
        <v>0</v>
      </c>
      <c r="L38" s="161">
        <v>0</v>
      </c>
      <c r="M38" s="161" t="e">
        <f>#REF!-L38</f>
        <v>#REF!</v>
      </c>
    </row>
    <row r="39" spans="1:13">
      <c r="A39" s="360"/>
      <c r="B39" s="155"/>
      <c r="C39" s="156">
        <v>1</v>
      </c>
      <c r="D39" s="156"/>
      <c r="E39" s="160" t="s">
        <v>438</v>
      </c>
      <c r="F39" s="158"/>
      <c r="G39" s="158">
        <v>0</v>
      </c>
      <c r="H39" s="158">
        <v>0</v>
      </c>
      <c r="L39" s="161">
        <v>0</v>
      </c>
      <c r="M39" s="161" t="e">
        <f>#REF!-L39</f>
        <v>#REF!</v>
      </c>
    </row>
    <row r="40" spans="1:13">
      <c r="A40" s="360"/>
      <c r="B40" s="155"/>
      <c r="C40" s="156"/>
      <c r="D40" s="156">
        <v>1</v>
      </c>
      <c r="E40" s="160" t="s">
        <v>175</v>
      </c>
      <c r="F40" s="158">
        <v>24787000</v>
      </c>
      <c r="G40" s="158">
        <v>24090500</v>
      </c>
      <c r="H40" s="158">
        <v>23376207</v>
      </c>
      <c r="L40" s="161">
        <v>23947900</v>
      </c>
      <c r="M40" s="161" t="e">
        <f>#REF!-L40</f>
        <v>#REF!</v>
      </c>
    </row>
    <row r="41" spans="1:13">
      <c r="A41" s="360"/>
      <c r="B41" s="155"/>
      <c r="C41" s="156"/>
      <c r="D41" s="156">
        <v>2</v>
      </c>
      <c r="E41" s="160" t="s">
        <v>388</v>
      </c>
      <c r="F41" s="158">
        <v>6767000</v>
      </c>
      <c r="G41" s="158">
        <v>6712385</v>
      </c>
      <c r="H41" s="158">
        <v>6340066</v>
      </c>
      <c r="L41" s="161">
        <v>6695483</v>
      </c>
      <c r="M41" s="161" t="e">
        <f>#REF!-L41</f>
        <v>#REF!</v>
      </c>
    </row>
    <row r="42" spans="1:13">
      <c r="A42" s="360"/>
      <c r="B42" s="155"/>
      <c r="C42" s="156"/>
      <c r="D42" s="156">
        <v>3</v>
      </c>
      <c r="E42" s="160" t="s">
        <v>385</v>
      </c>
      <c r="F42" s="158">
        <v>17753000</v>
      </c>
      <c r="G42" s="158">
        <v>19367409</v>
      </c>
      <c r="H42" s="158">
        <v>17539360</v>
      </c>
      <c r="L42" s="161">
        <v>17391915</v>
      </c>
      <c r="M42" s="161" t="e">
        <f>#REF!-L42</f>
        <v>#REF!</v>
      </c>
    </row>
    <row r="43" spans="1:13" hidden="1">
      <c r="A43" s="360"/>
      <c r="B43" s="155"/>
      <c r="C43" s="156"/>
      <c r="D43" s="156">
        <v>4</v>
      </c>
      <c r="E43" s="298" t="s">
        <v>128</v>
      </c>
      <c r="F43" s="158"/>
      <c r="G43" s="158">
        <v>0</v>
      </c>
      <c r="H43" s="158"/>
      <c r="L43" s="161">
        <v>0</v>
      </c>
      <c r="M43" s="161" t="e">
        <f>#REF!-L43</f>
        <v>#REF!</v>
      </c>
    </row>
    <row r="44" spans="1:13">
      <c r="A44" s="360"/>
      <c r="B44" s="155"/>
      <c r="C44" s="156"/>
      <c r="D44" s="156">
        <v>5</v>
      </c>
      <c r="E44" s="298" t="s">
        <v>130</v>
      </c>
      <c r="F44" s="158">
        <v>1226000</v>
      </c>
      <c r="G44" s="158">
        <v>0</v>
      </c>
      <c r="H44" s="158"/>
      <c r="L44" s="161">
        <v>0</v>
      </c>
      <c r="M44" s="161" t="e">
        <f>#REF!-L44</f>
        <v>#REF!</v>
      </c>
    </row>
    <row r="45" spans="1:13">
      <c r="A45" s="360"/>
      <c r="B45" s="155"/>
      <c r="C45" s="156"/>
      <c r="D45" s="156">
        <v>6</v>
      </c>
      <c r="E45" s="298" t="s">
        <v>132</v>
      </c>
      <c r="F45" s="158">
        <v>191000</v>
      </c>
      <c r="G45" s="158">
        <v>1965000</v>
      </c>
      <c r="H45" s="158">
        <v>1950669</v>
      </c>
      <c r="L45" s="161">
        <v>1965000</v>
      </c>
      <c r="M45" s="161" t="e">
        <f>#REF!-L45</f>
        <v>#REF!</v>
      </c>
    </row>
    <row r="46" spans="1:13" hidden="1">
      <c r="A46" s="360"/>
      <c r="B46" s="155"/>
      <c r="C46" s="156"/>
      <c r="D46" s="156">
        <v>7</v>
      </c>
      <c r="E46" s="298" t="s">
        <v>134</v>
      </c>
      <c r="F46" s="158"/>
      <c r="G46" s="158">
        <v>0</v>
      </c>
      <c r="H46" s="158">
        <v>0</v>
      </c>
      <c r="L46" s="161">
        <v>0</v>
      </c>
      <c r="M46" s="161" t="e">
        <f>#REF!-L46</f>
        <v>#REF!</v>
      </c>
    </row>
    <row r="47" spans="1:13" hidden="1">
      <c r="A47" s="360"/>
      <c r="B47" s="155"/>
      <c r="C47" s="156"/>
      <c r="D47" s="156">
        <v>8</v>
      </c>
      <c r="E47" s="298" t="s">
        <v>439</v>
      </c>
      <c r="F47" s="158"/>
      <c r="G47" s="158">
        <v>0</v>
      </c>
      <c r="H47" s="158">
        <v>0</v>
      </c>
      <c r="L47" s="161">
        <v>0</v>
      </c>
      <c r="M47" s="161" t="e">
        <f>#REF!-L47</f>
        <v>#REF!</v>
      </c>
    </row>
    <row r="48" spans="1:13" hidden="1">
      <c r="A48" s="360"/>
      <c r="B48" s="155"/>
      <c r="C48" s="156"/>
      <c r="D48" s="156">
        <v>9</v>
      </c>
      <c r="E48" s="298" t="s">
        <v>268</v>
      </c>
      <c r="F48" s="158"/>
      <c r="G48" s="158">
        <v>0</v>
      </c>
      <c r="H48" s="158">
        <v>0</v>
      </c>
      <c r="L48" s="161">
        <v>0</v>
      </c>
      <c r="M48" s="161" t="e">
        <f>#REF!-L48</f>
        <v>#REF!</v>
      </c>
    </row>
    <row r="49" spans="1:13" hidden="1">
      <c r="A49" s="169"/>
      <c r="B49" s="170"/>
      <c r="C49" s="170"/>
      <c r="D49" s="156">
        <v>10</v>
      </c>
      <c r="E49" s="171" t="s">
        <v>181</v>
      </c>
      <c r="F49" s="158"/>
      <c r="G49" s="158">
        <v>0</v>
      </c>
      <c r="H49" s="158">
        <v>0</v>
      </c>
      <c r="L49" s="161">
        <v>0</v>
      </c>
      <c r="M49" s="161" t="e">
        <f>#REF!-L49</f>
        <v>#REF!</v>
      </c>
    </row>
    <row r="50" spans="1:13">
      <c r="A50" s="162"/>
      <c r="B50" s="163"/>
      <c r="C50" s="164"/>
      <c r="D50" s="164"/>
      <c r="E50" s="165" t="s">
        <v>390</v>
      </c>
      <c r="F50" s="166">
        <f>SUM(F40:F49)</f>
        <v>50724000</v>
      </c>
      <c r="G50" s="166">
        <f t="shared" ref="G50:H50" si="2">SUM(G40:G49)</f>
        <v>52135294</v>
      </c>
      <c r="H50" s="166">
        <f t="shared" si="2"/>
        <v>49206302</v>
      </c>
      <c r="L50" s="161">
        <v>50000298</v>
      </c>
      <c r="M50" s="161" t="e">
        <f>#REF!-L50</f>
        <v>#REF!</v>
      </c>
    </row>
    <row r="51" spans="1:13">
      <c r="A51" s="360"/>
      <c r="B51" s="159">
        <v>4</v>
      </c>
      <c r="C51" s="156"/>
      <c r="D51" s="156"/>
      <c r="E51" s="157" t="s">
        <v>391</v>
      </c>
      <c r="F51" s="158"/>
      <c r="G51" s="158">
        <v>0</v>
      </c>
      <c r="H51" s="158">
        <v>0</v>
      </c>
      <c r="L51" s="161">
        <v>0</v>
      </c>
      <c r="M51" s="161" t="e">
        <f>#REF!-L51</f>
        <v>#REF!</v>
      </c>
    </row>
    <row r="52" spans="1:13">
      <c r="A52" s="360"/>
      <c r="B52" s="155"/>
      <c r="C52" s="156">
        <v>1</v>
      </c>
      <c r="D52" s="156"/>
      <c r="E52" s="160" t="s">
        <v>438</v>
      </c>
      <c r="F52" s="158"/>
      <c r="G52" s="158">
        <v>0</v>
      </c>
      <c r="H52" s="158">
        <v>0</v>
      </c>
      <c r="L52" s="161">
        <v>0</v>
      </c>
      <c r="M52" s="161" t="e">
        <f>#REF!-L52</f>
        <v>#REF!</v>
      </c>
    </row>
    <row r="53" spans="1:13">
      <c r="A53" s="360"/>
      <c r="B53" s="155"/>
      <c r="C53" s="156"/>
      <c r="D53" s="156">
        <v>1</v>
      </c>
      <c r="E53" s="160" t="s">
        <v>392</v>
      </c>
      <c r="F53" s="158">
        <v>14098000</v>
      </c>
      <c r="G53" s="158">
        <v>14796100</v>
      </c>
      <c r="H53" s="158">
        <v>14696501</v>
      </c>
      <c r="L53" s="161">
        <v>14721500</v>
      </c>
      <c r="M53" s="161" t="e">
        <f>#REF!-L53</f>
        <v>#REF!</v>
      </c>
    </row>
    <row r="54" spans="1:13">
      <c r="A54" s="360"/>
      <c r="B54" s="155"/>
      <c r="C54" s="156"/>
      <c r="D54" s="156">
        <v>2</v>
      </c>
      <c r="E54" s="160" t="s">
        <v>388</v>
      </c>
      <c r="F54" s="158">
        <v>3753000</v>
      </c>
      <c r="G54" s="158">
        <v>3968987</v>
      </c>
      <c r="H54" s="158">
        <v>3916151</v>
      </c>
      <c r="L54" s="161">
        <v>3948845</v>
      </c>
      <c r="M54" s="161" t="e">
        <f>#REF!-L54</f>
        <v>#REF!</v>
      </c>
    </row>
    <row r="55" spans="1:13">
      <c r="A55" s="360"/>
      <c r="B55" s="155"/>
      <c r="C55" s="156"/>
      <c r="D55" s="156">
        <v>3</v>
      </c>
      <c r="E55" s="160" t="s">
        <v>393</v>
      </c>
      <c r="F55" s="158">
        <v>6577000</v>
      </c>
      <c r="G55" s="158">
        <v>7390828</v>
      </c>
      <c r="H55" s="158">
        <v>6818611</v>
      </c>
      <c r="L55" s="161">
        <v>7231828</v>
      </c>
      <c r="M55" s="161" t="e">
        <f>#REF!-L55</f>
        <v>#REF!</v>
      </c>
    </row>
    <row r="56" spans="1:13" hidden="1">
      <c r="A56" s="360"/>
      <c r="B56" s="155"/>
      <c r="C56" s="156"/>
      <c r="D56" s="156">
        <v>4</v>
      </c>
      <c r="E56" s="298" t="s">
        <v>128</v>
      </c>
      <c r="F56" s="158"/>
      <c r="G56" s="158">
        <v>0</v>
      </c>
      <c r="H56" s="158">
        <v>0</v>
      </c>
      <c r="L56" s="161">
        <v>0</v>
      </c>
      <c r="M56" s="161" t="e">
        <f>#REF!-L56</f>
        <v>#REF!</v>
      </c>
    </row>
    <row r="57" spans="1:13">
      <c r="A57" s="360"/>
      <c r="B57" s="155"/>
      <c r="C57" s="156"/>
      <c r="D57" s="156">
        <v>5</v>
      </c>
      <c r="E57" s="298" t="s">
        <v>130</v>
      </c>
      <c r="F57" s="158">
        <v>484000</v>
      </c>
      <c r="G57" s="158">
        <v>0</v>
      </c>
      <c r="H57" s="158">
        <v>0</v>
      </c>
      <c r="L57" s="161">
        <v>0</v>
      </c>
      <c r="M57" s="161" t="e">
        <f>#REF!-L57</f>
        <v>#REF!</v>
      </c>
    </row>
    <row r="58" spans="1:13">
      <c r="A58" s="360"/>
      <c r="B58" s="155"/>
      <c r="C58" s="156"/>
      <c r="D58" s="156">
        <v>6</v>
      </c>
      <c r="E58" s="298" t="s">
        <v>132</v>
      </c>
      <c r="F58" s="158">
        <v>2329000</v>
      </c>
      <c r="G58" s="158">
        <v>4216195</v>
      </c>
      <c r="H58" s="158">
        <v>4215970</v>
      </c>
      <c r="L58" s="161">
        <v>4075195</v>
      </c>
      <c r="M58" s="161" t="e">
        <f>#REF!-L58</f>
        <v>#REF!</v>
      </c>
    </row>
    <row r="59" spans="1:13" hidden="1">
      <c r="A59" s="360"/>
      <c r="B59" s="155"/>
      <c r="C59" s="156"/>
      <c r="D59" s="156">
        <v>7</v>
      </c>
      <c r="E59" s="298" t="s">
        <v>134</v>
      </c>
      <c r="F59" s="158"/>
      <c r="G59" s="158">
        <v>0</v>
      </c>
      <c r="H59" s="158">
        <v>0</v>
      </c>
      <c r="L59" s="161">
        <v>0</v>
      </c>
      <c r="M59" s="161" t="e">
        <f>#REF!-L59</f>
        <v>#REF!</v>
      </c>
    </row>
    <row r="60" spans="1:13" hidden="1">
      <c r="A60" s="360"/>
      <c r="B60" s="155"/>
      <c r="C60" s="156"/>
      <c r="D60" s="156">
        <v>8</v>
      </c>
      <c r="E60" s="298" t="s">
        <v>439</v>
      </c>
      <c r="F60" s="158"/>
      <c r="G60" s="158">
        <v>0</v>
      </c>
      <c r="H60" s="158">
        <v>0</v>
      </c>
      <c r="L60" s="161">
        <v>0</v>
      </c>
      <c r="M60" s="161" t="e">
        <f>#REF!-L60</f>
        <v>#REF!</v>
      </c>
    </row>
    <row r="61" spans="1:13" hidden="1">
      <c r="A61" s="360"/>
      <c r="B61" s="155"/>
      <c r="C61" s="156"/>
      <c r="D61" s="156">
        <v>9</v>
      </c>
      <c r="E61" s="298" t="s">
        <v>268</v>
      </c>
      <c r="F61" s="158"/>
      <c r="G61" s="158">
        <v>0</v>
      </c>
      <c r="H61" s="158">
        <v>0</v>
      </c>
      <c r="L61" s="161">
        <v>0</v>
      </c>
      <c r="M61" s="161" t="e">
        <f>#REF!-L61</f>
        <v>#REF!</v>
      </c>
    </row>
    <row r="62" spans="1:13" hidden="1">
      <c r="A62" s="360"/>
      <c r="B62" s="155"/>
      <c r="C62" s="156"/>
      <c r="D62" s="156">
        <v>10</v>
      </c>
      <c r="E62" s="160" t="s">
        <v>265</v>
      </c>
      <c r="F62" s="158"/>
      <c r="G62" s="158">
        <v>0</v>
      </c>
      <c r="H62" s="158">
        <v>0</v>
      </c>
      <c r="L62" s="161">
        <v>0</v>
      </c>
      <c r="M62" s="161" t="e">
        <f>#REF!-L62</f>
        <v>#REF!</v>
      </c>
    </row>
    <row r="63" spans="1:13">
      <c r="A63" s="162"/>
      <c r="B63" s="163"/>
      <c r="C63" s="164"/>
      <c r="D63" s="164"/>
      <c r="E63" s="165" t="s">
        <v>394</v>
      </c>
      <c r="F63" s="166">
        <f>SUM(F53:F62)</f>
        <v>27241000</v>
      </c>
      <c r="G63" s="166">
        <f t="shared" ref="G63:H63" si="3">SUM(G53:G62)</f>
        <v>30372110</v>
      </c>
      <c r="H63" s="166">
        <f t="shared" si="3"/>
        <v>29647233</v>
      </c>
      <c r="L63" s="161">
        <v>29977368</v>
      </c>
      <c r="M63" s="161" t="e">
        <f>#REF!-L63</f>
        <v>#REF!</v>
      </c>
    </row>
    <row r="64" spans="1:13">
      <c r="A64" s="360"/>
      <c r="B64" s="159">
        <v>5</v>
      </c>
      <c r="C64" s="156"/>
      <c r="D64" s="156"/>
      <c r="E64" s="157" t="s">
        <v>257</v>
      </c>
      <c r="F64" s="158"/>
      <c r="G64" s="158">
        <v>0</v>
      </c>
      <c r="H64" s="158">
        <v>0</v>
      </c>
      <c r="L64" s="161">
        <v>0</v>
      </c>
      <c r="M64" s="161" t="e">
        <f>#REF!-L64</f>
        <v>#REF!</v>
      </c>
    </row>
    <row r="65" spans="1:13">
      <c r="A65" s="360"/>
      <c r="B65" s="155"/>
      <c r="C65" s="156">
        <v>1</v>
      </c>
      <c r="D65" s="156"/>
      <c r="E65" s="160" t="s">
        <v>438</v>
      </c>
      <c r="F65" s="158"/>
      <c r="G65" s="158">
        <v>0</v>
      </c>
      <c r="H65" s="158">
        <v>0</v>
      </c>
      <c r="L65" s="161">
        <v>0</v>
      </c>
      <c r="M65" s="161" t="e">
        <f>#REF!-L65</f>
        <v>#REF!</v>
      </c>
    </row>
    <row r="66" spans="1:13">
      <c r="A66" s="360"/>
      <c r="B66" s="155"/>
      <c r="C66" s="156"/>
      <c r="D66" s="156">
        <v>1</v>
      </c>
      <c r="E66" s="160" t="s">
        <v>175</v>
      </c>
      <c r="F66" s="158">
        <v>7800000</v>
      </c>
      <c r="G66" s="158">
        <v>7906000</v>
      </c>
      <c r="H66" s="158">
        <v>7838428</v>
      </c>
      <c r="L66" s="161">
        <v>7906000</v>
      </c>
      <c r="M66" s="161" t="e">
        <f>#REF!-L66</f>
        <v>#REF!</v>
      </c>
    </row>
    <row r="67" spans="1:13">
      <c r="A67" s="360"/>
      <c r="B67" s="155"/>
      <c r="C67" s="156"/>
      <c r="D67" s="156">
        <v>2</v>
      </c>
      <c r="E67" s="160" t="s">
        <v>388</v>
      </c>
      <c r="F67" s="158">
        <v>2126000</v>
      </c>
      <c r="G67" s="158">
        <v>2217000</v>
      </c>
      <c r="H67" s="158">
        <v>2186038</v>
      </c>
      <c r="L67" s="161">
        <v>2217000</v>
      </c>
      <c r="M67" s="161" t="e">
        <f>#REF!-L67</f>
        <v>#REF!</v>
      </c>
    </row>
    <row r="68" spans="1:13">
      <c r="A68" s="360"/>
      <c r="B68" s="155"/>
      <c r="C68" s="156"/>
      <c r="D68" s="156">
        <v>3</v>
      </c>
      <c r="E68" s="160" t="s">
        <v>385</v>
      </c>
      <c r="F68" s="158">
        <v>2864000</v>
      </c>
      <c r="G68" s="158">
        <v>4117000</v>
      </c>
      <c r="H68" s="158">
        <v>4066717</v>
      </c>
      <c r="L68" s="161">
        <v>4117000</v>
      </c>
      <c r="M68" s="161" t="e">
        <f>#REF!-L68</f>
        <v>#REF!</v>
      </c>
    </row>
    <row r="69" spans="1:13" hidden="1">
      <c r="A69" s="360"/>
      <c r="B69" s="155"/>
      <c r="C69" s="156"/>
      <c r="D69" s="156">
        <v>4</v>
      </c>
      <c r="E69" s="298" t="s">
        <v>128</v>
      </c>
      <c r="F69" s="158"/>
      <c r="G69" s="158">
        <v>0</v>
      </c>
      <c r="H69" s="158">
        <v>0</v>
      </c>
      <c r="L69" s="161">
        <v>0</v>
      </c>
      <c r="M69" s="161" t="e">
        <f>#REF!-L69</f>
        <v>#REF!</v>
      </c>
    </row>
    <row r="70" spans="1:13">
      <c r="A70" s="360"/>
      <c r="B70" s="155"/>
      <c r="C70" s="156"/>
      <c r="D70" s="156">
        <v>5</v>
      </c>
      <c r="E70" s="298" t="s">
        <v>130</v>
      </c>
      <c r="F70" s="158">
        <v>741000</v>
      </c>
      <c r="G70" s="158">
        <v>0</v>
      </c>
      <c r="H70" s="158">
        <v>0</v>
      </c>
      <c r="L70" s="161">
        <v>0</v>
      </c>
      <c r="M70" s="161" t="e">
        <f>#REF!-L70</f>
        <v>#REF!</v>
      </c>
    </row>
    <row r="71" spans="1:13">
      <c r="A71" s="360"/>
      <c r="B71" s="155"/>
      <c r="C71" s="156"/>
      <c r="D71" s="156">
        <v>6</v>
      </c>
      <c r="E71" s="298" t="s">
        <v>132</v>
      </c>
      <c r="F71" s="158">
        <v>127000</v>
      </c>
      <c r="G71" s="158">
        <v>218000</v>
      </c>
      <c r="H71" s="158">
        <v>201535</v>
      </c>
      <c r="L71" s="161">
        <v>218000</v>
      </c>
      <c r="M71" s="161" t="e">
        <f>#REF!-L71</f>
        <v>#REF!</v>
      </c>
    </row>
    <row r="72" spans="1:13" hidden="1">
      <c r="A72" s="360"/>
      <c r="B72" s="155"/>
      <c r="C72" s="156"/>
      <c r="D72" s="156">
        <v>7</v>
      </c>
      <c r="E72" s="298" t="s">
        <v>134</v>
      </c>
      <c r="F72" s="158"/>
      <c r="G72" s="158">
        <v>0</v>
      </c>
      <c r="H72" s="158">
        <v>0</v>
      </c>
      <c r="L72" s="161">
        <v>0</v>
      </c>
      <c r="M72" s="161" t="e">
        <f>#REF!-L72</f>
        <v>#REF!</v>
      </c>
    </row>
    <row r="73" spans="1:13" hidden="1">
      <c r="A73" s="360"/>
      <c r="B73" s="155"/>
      <c r="C73" s="156"/>
      <c r="D73" s="156">
        <v>8</v>
      </c>
      <c r="E73" s="298" t="s">
        <v>439</v>
      </c>
      <c r="F73" s="158"/>
      <c r="G73" s="158">
        <v>0</v>
      </c>
      <c r="H73" s="158">
        <v>0</v>
      </c>
      <c r="L73" s="161">
        <v>0</v>
      </c>
      <c r="M73" s="161" t="e">
        <f>#REF!-L73</f>
        <v>#REF!</v>
      </c>
    </row>
    <row r="74" spans="1:13" hidden="1">
      <c r="A74" s="360"/>
      <c r="B74" s="155"/>
      <c r="C74" s="156"/>
      <c r="D74" s="156">
        <v>9</v>
      </c>
      <c r="E74" s="298" t="s">
        <v>268</v>
      </c>
      <c r="F74" s="158"/>
      <c r="G74" s="158">
        <v>0</v>
      </c>
      <c r="H74" s="158">
        <v>0</v>
      </c>
      <c r="L74" s="161">
        <v>0</v>
      </c>
      <c r="M74" s="161" t="e">
        <f>#REF!-L74</f>
        <v>#REF!</v>
      </c>
    </row>
    <row r="75" spans="1:13" hidden="1">
      <c r="A75" s="360"/>
      <c r="B75" s="155"/>
      <c r="C75" s="156"/>
      <c r="D75" s="156">
        <v>10</v>
      </c>
      <c r="E75" s="160" t="s">
        <v>265</v>
      </c>
      <c r="F75" s="158"/>
      <c r="G75" s="158">
        <v>0</v>
      </c>
      <c r="H75" s="158">
        <v>0</v>
      </c>
      <c r="L75" s="161">
        <v>0</v>
      </c>
      <c r="M75" s="161" t="e">
        <f>#REF!-L75</f>
        <v>#REF!</v>
      </c>
    </row>
    <row r="76" spans="1:13" ht="16.5" thickBot="1">
      <c r="A76" s="162"/>
      <c r="B76" s="163"/>
      <c r="C76" s="164"/>
      <c r="D76" s="164"/>
      <c r="E76" s="165" t="s">
        <v>395</v>
      </c>
      <c r="F76" s="166">
        <f>SUM(F66:F75)</f>
        <v>13658000</v>
      </c>
      <c r="G76" s="166">
        <f t="shared" ref="G76:H76" si="4">SUM(G66:G75)</f>
        <v>14458000</v>
      </c>
      <c r="H76" s="166">
        <f t="shared" si="4"/>
        <v>14292718</v>
      </c>
      <c r="L76" s="161">
        <v>14458000</v>
      </c>
      <c r="M76" s="161" t="e">
        <f>#REF!-L76</f>
        <v>#REF!</v>
      </c>
    </row>
    <row r="77" spans="1:13" ht="16.5" thickBot="1">
      <c r="A77" s="175"/>
      <c r="B77" s="176"/>
      <c r="C77" s="176"/>
      <c r="D77" s="176"/>
      <c r="E77" s="177" t="s">
        <v>396</v>
      </c>
      <c r="F77" s="178">
        <f>F76+F63+F50+F37+F24</f>
        <v>712488000</v>
      </c>
      <c r="G77" s="178">
        <f t="shared" ref="G77:H77" si="5">G76+G63+G50+G37+G24</f>
        <v>739923311</v>
      </c>
      <c r="H77" s="178">
        <f t="shared" si="5"/>
        <v>728214356</v>
      </c>
      <c r="L77" s="161">
        <v>736025011</v>
      </c>
      <c r="M77" s="161" t="e">
        <f>#REF!-L77</f>
        <v>#REF!</v>
      </c>
    </row>
    <row r="78" spans="1:13">
      <c r="A78" s="154">
        <v>103</v>
      </c>
      <c r="B78" s="155"/>
      <c r="C78" s="170"/>
      <c r="D78" s="156"/>
      <c r="E78" s="157" t="s">
        <v>397</v>
      </c>
      <c r="F78" s="158"/>
      <c r="G78" s="158">
        <v>0</v>
      </c>
      <c r="H78" s="158">
        <v>0</v>
      </c>
      <c r="L78" s="161">
        <v>0</v>
      </c>
      <c r="M78" s="161" t="e">
        <f>#REF!-L78</f>
        <v>#REF!</v>
      </c>
    </row>
    <row r="79" spans="1:13">
      <c r="A79" s="360"/>
      <c r="B79" s="155"/>
      <c r="C79" s="156"/>
      <c r="D79" s="156">
        <v>1</v>
      </c>
      <c r="E79" s="160" t="s">
        <v>175</v>
      </c>
      <c r="F79" s="158">
        <v>182571000</v>
      </c>
      <c r="G79" s="158">
        <v>179225600</v>
      </c>
      <c r="H79" s="158">
        <v>172536101</v>
      </c>
      <c r="L79" s="161">
        <v>178665200</v>
      </c>
      <c r="M79" s="161" t="e">
        <f>#REF!-L79</f>
        <v>#REF!</v>
      </c>
    </row>
    <row r="80" spans="1:13">
      <c r="A80" s="360"/>
      <c r="B80" s="155"/>
      <c r="C80" s="156"/>
      <c r="D80" s="156">
        <v>2</v>
      </c>
      <c r="E80" s="160" t="s">
        <v>388</v>
      </c>
      <c r="F80" s="158">
        <v>51582000</v>
      </c>
      <c r="G80" s="158">
        <v>50670507</v>
      </c>
      <c r="H80" s="158">
        <v>50513519</v>
      </c>
      <c r="L80" s="161">
        <v>50583108</v>
      </c>
      <c r="M80" s="161" t="e">
        <f>#REF!-L80</f>
        <v>#REF!</v>
      </c>
    </row>
    <row r="81" spans="1:16" ht="16.5" thickBot="1">
      <c r="A81" s="360"/>
      <c r="B81" s="155"/>
      <c r="C81" s="170"/>
      <c r="D81" s="156">
        <v>3</v>
      </c>
      <c r="E81" s="363" t="s">
        <v>385</v>
      </c>
      <c r="F81" s="179">
        <v>18257354</v>
      </c>
      <c r="G81" s="179">
        <v>19084999</v>
      </c>
      <c r="H81" s="179">
        <v>18681724</v>
      </c>
      <c r="L81" s="161">
        <v>19171770</v>
      </c>
      <c r="M81" s="161" t="e">
        <f>#REF!-L81</f>
        <v>#REF!</v>
      </c>
    </row>
    <row r="82" spans="1:16" ht="16.5" thickBot="1">
      <c r="A82" s="175"/>
      <c r="B82" s="176"/>
      <c r="C82" s="176"/>
      <c r="D82" s="176"/>
      <c r="E82" s="177" t="s">
        <v>398</v>
      </c>
      <c r="F82" s="178">
        <f>SUM(F79:F81)</f>
        <v>252410354</v>
      </c>
      <c r="G82" s="178">
        <f t="shared" ref="G82:H82" si="6">SUM(G79:G81)</f>
        <v>248981106</v>
      </c>
      <c r="H82" s="178">
        <f t="shared" si="6"/>
        <v>241731344</v>
      </c>
      <c r="L82" s="161">
        <v>248420078</v>
      </c>
      <c r="M82" s="161" t="e">
        <f>#REF!-L82</f>
        <v>#REF!</v>
      </c>
    </row>
    <row r="83" spans="1:16">
      <c r="A83" s="188">
        <v>304</v>
      </c>
      <c r="B83" s="189"/>
      <c r="C83" s="181"/>
      <c r="D83" s="181"/>
      <c r="E83" s="190" t="s">
        <v>570</v>
      </c>
      <c r="F83" s="191"/>
      <c r="G83" s="191">
        <v>0</v>
      </c>
      <c r="H83" s="191">
        <v>0</v>
      </c>
      <c r="I83" s="173"/>
      <c r="J83" s="173"/>
      <c r="K83" s="173"/>
      <c r="L83" s="161">
        <v>0</v>
      </c>
      <c r="M83" s="161" t="e">
        <f>#REF!-L83</f>
        <v>#REF!</v>
      </c>
    </row>
    <row r="84" spans="1:16">
      <c r="A84" s="360"/>
      <c r="B84" s="155"/>
      <c r="C84" s="156">
        <v>1</v>
      </c>
      <c r="D84" s="156"/>
      <c r="E84" s="192" t="s">
        <v>571</v>
      </c>
      <c r="F84" s="172"/>
      <c r="G84" s="172">
        <v>0</v>
      </c>
      <c r="H84" s="172">
        <v>0</v>
      </c>
      <c r="I84" s="173"/>
      <c r="J84" s="173"/>
      <c r="K84" s="173"/>
      <c r="L84" s="161">
        <v>0</v>
      </c>
      <c r="M84" s="161" t="e">
        <f>#REF!-L84</f>
        <v>#REF!</v>
      </c>
    </row>
    <row r="85" spans="1:16" ht="16.5" thickBot="1">
      <c r="A85" s="360"/>
      <c r="B85" s="155"/>
      <c r="C85" s="156"/>
      <c r="D85" s="156"/>
      <c r="E85" s="192" t="s">
        <v>572</v>
      </c>
      <c r="F85" s="172">
        <v>2743000</v>
      </c>
      <c r="G85" s="172">
        <v>2743000</v>
      </c>
      <c r="H85" s="172">
        <v>2743000</v>
      </c>
      <c r="I85" s="173"/>
      <c r="J85" s="173"/>
      <c r="K85" s="173"/>
      <c r="L85" s="161">
        <v>2743000</v>
      </c>
      <c r="M85" s="161" t="e">
        <f>#REF!-L85</f>
        <v>#REF!</v>
      </c>
    </row>
    <row r="86" spans="1:16" s="195" customFormat="1" ht="16.5" thickBot="1">
      <c r="A86" s="175"/>
      <c r="B86" s="176"/>
      <c r="C86" s="176"/>
      <c r="D86" s="176"/>
      <c r="E86" s="177" t="s">
        <v>573</v>
      </c>
      <c r="F86" s="193">
        <f t="shared" ref="F86:H86" si="7">SUM(F84:F85)</f>
        <v>2743000</v>
      </c>
      <c r="G86" s="193">
        <f t="shared" si="7"/>
        <v>2743000</v>
      </c>
      <c r="H86" s="193">
        <f t="shared" si="7"/>
        <v>2743000</v>
      </c>
      <c r="I86" s="194"/>
      <c r="J86" s="194"/>
      <c r="K86" s="194"/>
      <c r="L86" s="161">
        <v>2743000</v>
      </c>
      <c r="M86" s="161" t="e">
        <f>#REF!-L86</f>
        <v>#REF!</v>
      </c>
      <c r="O86" s="196"/>
      <c r="P86" s="196"/>
    </row>
    <row r="87" spans="1:16">
      <c r="A87" s="188">
        <v>307</v>
      </c>
      <c r="B87" s="189"/>
      <c r="C87" s="181"/>
      <c r="D87" s="181"/>
      <c r="E87" s="190" t="s">
        <v>624</v>
      </c>
      <c r="F87" s="191"/>
      <c r="G87" s="191">
        <v>0</v>
      </c>
      <c r="H87" s="191">
        <v>0</v>
      </c>
      <c r="I87" s="173"/>
      <c r="J87" s="173"/>
      <c r="K87" s="173"/>
      <c r="L87" s="161">
        <v>0</v>
      </c>
      <c r="M87" s="161" t="e">
        <f>#REF!-L87</f>
        <v>#REF!</v>
      </c>
    </row>
    <row r="88" spans="1:16">
      <c r="A88" s="360"/>
      <c r="B88" s="155"/>
      <c r="C88" s="156">
        <v>1</v>
      </c>
      <c r="D88" s="156"/>
      <c r="E88" s="192" t="s">
        <v>625</v>
      </c>
      <c r="F88" s="172"/>
      <c r="G88" s="172">
        <v>0</v>
      </c>
      <c r="H88" s="172">
        <v>0</v>
      </c>
      <c r="I88" s="173"/>
      <c r="J88" s="173"/>
      <c r="K88" s="173"/>
      <c r="L88" s="161">
        <v>0</v>
      </c>
      <c r="M88" s="161" t="e">
        <f>#REF!-L88</f>
        <v>#REF!</v>
      </c>
    </row>
    <row r="89" spans="1:16" ht="16.5" thickBot="1">
      <c r="A89" s="360"/>
      <c r="B89" s="155"/>
      <c r="C89" s="156"/>
      <c r="D89" s="156"/>
      <c r="E89" s="192" t="s">
        <v>626</v>
      </c>
      <c r="F89" s="172">
        <v>0</v>
      </c>
      <c r="G89" s="172">
        <v>7203</v>
      </c>
      <c r="H89" s="172">
        <v>7203</v>
      </c>
      <c r="I89" s="173"/>
      <c r="J89" s="173"/>
      <c r="K89" s="173"/>
      <c r="L89" s="161">
        <v>7203</v>
      </c>
      <c r="M89" s="161" t="e">
        <f>#REF!-L89</f>
        <v>#REF!</v>
      </c>
    </row>
    <row r="90" spans="1:16" s="195" customFormat="1" ht="16.5" thickBot="1">
      <c r="A90" s="175"/>
      <c r="B90" s="176"/>
      <c r="C90" s="176"/>
      <c r="D90" s="176"/>
      <c r="E90" s="177" t="s">
        <v>627</v>
      </c>
      <c r="F90" s="193">
        <f t="shared" ref="F90:H90" si="8">SUM(F88:F89)</f>
        <v>0</v>
      </c>
      <c r="G90" s="193">
        <f t="shared" si="8"/>
        <v>7203</v>
      </c>
      <c r="H90" s="193">
        <f t="shared" si="8"/>
        <v>7203</v>
      </c>
      <c r="I90" s="194"/>
      <c r="J90" s="194"/>
      <c r="K90" s="194"/>
      <c r="L90" s="161">
        <v>7203</v>
      </c>
      <c r="M90" s="161" t="e">
        <f>#REF!-L90</f>
        <v>#REF!</v>
      </c>
      <c r="O90" s="196"/>
      <c r="P90" s="196"/>
    </row>
    <row r="91" spans="1:16">
      <c r="A91" s="188">
        <v>310</v>
      </c>
      <c r="B91" s="189"/>
      <c r="C91" s="181"/>
      <c r="D91" s="181"/>
      <c r="E91" s="190" t="s">
        <v>132</v>
      </c>
      <c r="F91" s="191"/>
      <c r="G91" s="191">
        <v>0</v>
      </c>
      <c r="H91" s="191">
        <v>0</v>
      </c>
      <c r="I91" s="173"/>
      <c r="J91" s="173"/>
      <c r="K91" s="173"/>
      <c r="L91" s="161">
        <v>0</v>
      </c>
      <c r="M91" s="161" t="e">
        <f>#REF!-L91</f>
        <v>#REF!</v>
      </c>
    </row>
    <row r="92" spans="1:16">
      <c r="A92" s="360"/>
      <c r="B92" s="155"/>
      <c r="C92" s="156">
        <v>1</v>
      </c>
      <c r="D92" s="156"/>
      <c r="E92" s="192" t="s">
        <v>264</v>
      </c>
      <c r="F92" s="172">
        <v>2362200</v>
      </c>
      <c r="G92" s="172">
        <v>2016700</v>
      </c>
      <c r="H92" s="172">
        <v>1198609</v>
      </c>
      <c r="I92" s="173"/>
      <c r="J92" s="173"/>
      <c r="K92" s="173"/>
      <c r="L92" s="161">
        <v>2126200</v>
      </c>
      <c r="M92" s="161" t="e">
        <f>#REF!-L92</f>
        <v>#REF!</v>
      </c>
    </row>
    <row r="93" spans="1:16">
      <c r="A93" s="365"/>
      <c r="B93" s="155"/>
      <c r="C93" s="156">
        <v>2</v>
      </c>
      <c r="D93" s="156"/>
      <c r="E93" s="192" t="s">
        <v>637</v>
      </c>
      <c r="F93" s="172">
        <v>0</v>
      </c>
      <c r="G93" s="172">
        <v>109500</v>
      </c>
      <c r="H93" s="172">
        <v>109440</v>
      </c>
      <c r="I93" s="173"/>
      <c r="J93" s="173"/>
      <c r="K93" s="173"/>
      <c r="L93" s="161"/>
      <c r="M93" s="161"/>
    </row>
    <row r="94" spans="1:16" ht="16.5" thickBot="1">
      <c r="A94" s="360"/>
      <c r="B94" s="155"/>
      <c r="C94" s="156"/>
      <c r="D94" s="156"/>
      <c r="E94" s="192" t="s">
        <v>261</v>
      </c>
      <c r="F94" s="172">
        <v>637800</v>
      </c>
      <c r="G94" s="172">
        <v>573800</v>
      </c>
      <c r="H94" s="172">
        <v>353173</v>
      </c>
      <c r="I94" s="173"/>
      <c r="J94" s="173"/>
      <c r="K94" s="173"/>
      <c r="L94" s="161">
        <v>573800</v>
      </c>
      <c r="M94" s="161" t="e">
        <f>#REF!-L94</f>
        <v>#REF!</v>
      </c>
    </row>
    <row r="95" spans="1:16" ht="16.5" hidden="1" thickBot="1">
      <c r="A95" s="360"/>
      <c r="B95" s="155"/>
      <c r="C95" s="156">
        <v>2</v>
      </c>
      <c r="D95" s="156"/>
      <c r="E95" s="160" t="s">
        <v>447</v>
      </c>
      <c r="F95" s="158"/>
      <c r="G95" s="158">
        <v>0</v>
      </c>
      <c r="H95" s="158">
        <v>0</v>
      </c>
      <c r="L95" s="161">
        <v>0</v>
      </c>
      <c r="M95" s="161" t="e">
        <f>#REF!-L95</f>
        <v>#REF!</v>
      </c>
    </row>
    <row r="96" spans="1:16" ht="16.5" hidden="1" thickBot="1">
      <c r="A96" s="360"/>
      <c r="B96" s="155"/>
      <c r="C96" s="156"/>
      <c r="D96" s="156"/>
      <c r="E96" s="160" t="s">
        <v>261</v>
      </c>
      <c r="F96" s="158"/>
      <c r="G96" s="158">
        <v>0</v>
      </c>
      <c r="H96" s="158">
        <v>0</v>
      </c>
      <c r="L96" s="161">
        <v>0</v>
      </c>
      <c r="M96" s="161" t="e">
        <f>#REF!-L96</f>
        <v>#REF!</v>
      </c>
    </row>
    <row r="97" spans="1:16" s="195" customFormat="1" ht="16.5" thickBot="1">
      <c r="A97" s="175"/>
      <c r="B97" s="176"/>
      <c r="C97" s="176"/>
      <c r="D97" s="176"/>
      <c r="E97" s="177" t="s">
        <v>452</v>
      </c>
      <c r="F97" s="193">
        <f>SUM(F92:F96)</f>
        <v>3000000</v>
      </c>
      <c r="G97" s="193">
        <f t="shared" ref="G97:H97" si="9">SUM(G92:G96)</f>
        <v>2700000</v>
      </c>
      <c r="H97" s="193">
        <f t="shared" si="9"/>
        <v>1661222</v>
      </c>
      <c r="I97" s="194"/>
      <c r="J97" s="194"/>
      <c r="K97" s="194"/>
      <c r="L97" s="161">
        <v>2700000</v>
      </c>
      <c r="M97" s="161" t="e">
        <f>#REF!-L97</f>
        <v>#REF!</v>
      </c>
      <c r="O97" s="196"/>
      <c r="P97" s="196"/>
    </row>
    <row r="98" spans="1:16">
      <c r="A98" s="154">
        <v>104</v>
      </c>
      <c r="B98" s="155"/>
      <c r="C98" s="170"/>
      <c r="D98" s="156"/>
      <c r="E98" s="157" t="s">
        <v>400</v>
      </c>
      <c r="F98" s="158"/>
      <c r="G98" s="158">
        <v>0</v>
      </c>
      <c r="H98" s="158">
        <v>0</v>
      </c>
      <c r="L98" s="161">
        <v>0</v>
      </c>
      <c r="M98" s="161" t="e">
        <f>#REF!-L98</f>
        <v>#REF!</v>
      </c>
    </row>
    <row r="99" spans="1:16">
      <c r="A99" s="360"/>
      <c r="B99" s="155"/>
      <c r="C99" s="156"/>
      <c r="D99" s="156">
        <v>1</v>
      </c>
      <c r="E99" s="160" t="s">
        <v>175</v>
      </c>
      <c r="F99" s="158">
        <v>98215000</v>
      </c>
      <c r="G99" s="158">
        <v>126554200</v>
      </c>
      <c r="H99" s="158">
        <v>122771907</v>
      </c>
      <c r="L99" s="161">
        <v>130930600</v>
      </c>
      <c r="M99" s="161" t="e">
        <f>#REF!-L99</f>
        <v>#REF!</v>
      </c>
    </row>
    <row r="100" spans="1:16">
      <c r="A100" s="360"/>
      <c r="B100" s="155"/>
      <c r="C100" s="156"/>
      <c r="D100" s="156">
        <v>2</v>
      </c>
      <c r="E100" s="160" t="s">
        <v>388</v>
      </c>
      <c r="F100" s="158">
        <v>23713000</v>
      </c>
      <c r="G100" s="158">
        <v>28140325</v>
      </c>
      <c r="H100" s="158">
        <v>26382171</v>
      </c>
      <c r="L100" s="161">
        <v>28640955</v>
      </c>
      <c r="M100" s="161" t="e">
        <f>#REF!-L100</f>
        <v>#REF!</v>
      </c>
    </row>
    <row r="101" spans="1:16" ht="16.5" thickBot="1">
      <c r="A101" s="360"/>
      <c r="B101" s="155"/>
      <c r="C101" s="170"/>
      <c r="D101" s="156">
        <v>3</v>
      </c>
      <c r="E101" s="363" t="s">
        <v>385</v>
      </c>
      <c r="F101" s="179">
        <v>303553000</v>
      </c>
      <c r="G101" s="179">
        <v>346227380</v>
      </c>
      <c r="H101" s="179">
        <v>320611248</v>
      </c>
      <c r="L101" s="161">
        <v>347895180</v>
      </c>
      <c r="M101" s="161" t="e">
        <f>#REF!-L101</f>
        <v>#REF!</v>
      </c>
    </row>
    <row r="102" spans="1:16" ht="16.5" thickBot="1">
      <c r="A102" s="197"/>
      <c r="B102" s="176"/>
      <c r="C102" s="198"/>
      <c r="D102" s="198"/>
      <c r="E102" s="177" t="s">
        <v>401</v>
      </c>
      <c r="F102" s="178">
        <f>SUM(F99:F101)</f>
        <v>425481000</v>
      </c>
      <c r="G102" s="178">
        <f t="shared" ref="G102:H102" si="10">SUM(G99:G101)</f>
        <v>500921905</v>
      </c>
      <c r="H102" s="178">
        <f t="shared" si="10"/>
        <v>469765326</v>
      </c>
      <c r="L102" s="161">
        <v>507466735</v>
      </c>
      <c r="M102" s="161" t="e">
        <f>#REF!-L102</f>
        <v>#REF!</v>
      </c>
    </row>
    <row r="103" spans="1:16" s="214" customFormat="1">
      <c r="A103" s="209">
        <v>360</v>
      </c>
      <c r="B103" s="210"/>
      <c r="C103" s="210"/>
      <c r="D103" s="211"/>
      <c r="E103" s="212" t="s">
        <v>128</v>
      </c>
      <c r="F103" s="213"/>
      <c r="G103" s="213">
        <v>0</v>
      </c>
      <c r="H103" s="213">
        <v>0</v>
      </c>
      <c r="L103" s="161">
        <v>0</v>
      </c>
      <c r="M103" s="161" t="e">
        <f>#REF!-L103</f>
        <v>#REF!</v>
      </c>
    </row>
    <row r="104" spans="1:16" s="195" customFormat="1">
      <c r="A104" s="360"/>
      <c r="B104" s="156"/>
      <c r="C104" s="170">
        <v>1</v>
      </c>
      <c r="D104" s="215"/>
      <c r="E104" s="363" t="s">
        <v>564</v>
      </c>
      <c r="F104" s="216">
        <v>552000</v>
      </c>
      <c r="G104" s="216">
        <v>3156200</v>
      </c>
      <c r="H104" s="216">
        <v>3263750</v>
      </c>
      <c r="L104" s="161">
        <v>552000</v>
      </c>
      <c r="M104" s="161" t="e">
        <f>#REF!-L104</f>
        <v>#REF!</v>
      </c>
    </row>
    <row r="105" spans="1:16" s="195" customFormat="1">
      <c r="A105" s="360"/>
      <c r="B105" s="156"/>
      <c r="C105" s="170">
        <v>2</v>
      </c>
      <c r="D105" s="215"/>
      <c r="E105" s="363" t="s">
        <v>559</v>
      </c>
      <c r="F105" s="216">
        <v>198000</v>
      </c>
      <c r="G105" s="216">
        <v>198000</v>
      </c>
      <c r="H105" s="216">
        <v>220550</v>
      </c>
      <c r="L105" s="161">
        <v>198000</v>
      </c>
      <c r="M105" s="161" t="e">
        <f>#REF!-L105</f>
        <v>#REF!</v>
      </c>
    </row>
    <row r="106" spans="1:16" s="195" customFormat="1">
      <c r="A106" s="360"/>
      <c r="B106" s="156"/>
      <c r="C106" s="170">
        <v>3</v>
      </c>
      <c r="D106" s="215"/>
      <c r="E106" s="363" t="s">
        <v>560</v>
      </c>
      <c r="F106" s="216">
        <v>285000</v>
      </c>
      <c r="G106" s="216">
        <v>285000</v>
      </c>
      <c r="H106" s="216">
        <v>251469</v>
      </c>
      <c r="L106" s="161">
        <v>285000</v>
      </c>
      <c r="M106" s="161" t="e">
        <f>#REF!-L106</f>
        <v>#REF!</v>
      </c>
    </row>
    <row r="107" spans="1:16" s="195" customFormat="1">
      <c r="A107" s="360"/>
      <c r="B107" s="156"/>
      <c r="C107" s="170">
        <v>4</v>
      </c>
      <c r="D107" s="215"/>
      <c r="E107" s="363" t="s">
        <v>558</v>
      </c>
      <c r="F107" s="216">
        <v>4224000</v>
      </c>
      <c r="G107" s="216">
        <v>5224000</v>
      </c>
      <c r="H107" s="216">
        <v>4644500</v>
      </c>
      <c r="L107" s="161">
        <v>5224000</v>
      </c>
      <c r="M107" s="161" t="e">
        <f>#REF!-L107</f>
        <v>#REF!</v>
      </c>
    </row>
    <row r="108" spans="1:16" s="195" customFormat="1">
      <c r="A108" s="360"/>
      <c r="B108" s="156"/>
      <c r="C108" s="170">
        <v>5</v>
      </c>
      <c r="D108" s="215"/>
      <c r="E108" s="363" t="s">
        <v>561</v>
      </c>
      <c r="F108" s="216">
        <v>4940000</v>
      </c>
      <c r="G108" s="216">
        <v>5489000</v>
      </c>
      <c r="H108" s="216">
        <v>3909124</v>
      </c>
      <c r="L108" s="161">
        <v>5489000</v>
      </c>
      <c r="M108" s="161" t="e">
        <f>#REF!-L108</f>
        <v>#REF!</v>
      </c>
    </row>
    <row r="109" spans="1:16" s="195" customFormat="1">
      <c r="A109" s="360"/>
      <c r="B109" s="156"/>
      <c r="C109" s="170">
        <v>6</v>
      </c>
      <c r="D109" s="215"/>
      <c r="E109" s="363" t="s">
        <v>562</v>
      </c>
      <c r="F109" s="216">
        <v>3750000</v>
      </c>
      <c r="G109" s="216">
        <v>3750000</v>
      </c>
      <c r="H109" s="216">
        <v>3076320</v>
      </c>
      <c r="L109" s="161">
        <v>3750000</v>
      </c>
      <c r="M109" s="161" t="e">
        <f>#REF!-L109</f>
        <v>#REF!</v>
      </c>
    </row>
    <row r="110" spans="1:16" s="195" customFormat="1">
      <c r="A110" s="360"/>
      <c r="B110" s="156"/>
      <c r="C110" s="170">
        <v>7</v>
      </c>
      <c r="D110" s="215"/>
      <c r="E110" s="363" t="s">
        <v>415</v>
      </c>
      <c r="F110" s="216">
        <v>150000</v>
      </c>
      <c r="G110" s="216">
        <v>650000</v>
      </c>
      <c r="H110" s="216">
        <v>254000</v>
      </c>
      <c r="L110" s="161">
        <v>650000</v>
      </c>
      <c r="M110" s="161" t="e">
        <f>#REF!-L110</f>
        <v>#REF!</v>
      </c>
    </row>
    <row r="111" spans="1:16" s="195" customFormat="1">
      <c r="A111" s="360"/>
      <c r="B111" s="156"/>
      <c r="C111" s="170">
        <v>8</v>
      </c>
      <c r="D111" s="217"/>
      <c r="E111" s="218" t="s">
        <v>416</v>
      </c>
      <c r="F111" s="216">
        <v>1000000</v>
      </c>
      <c r="G111" s="216">
        <v>2000000</v>
      </c>
      <c r="H111" s="216">
        <v>1712000</v>
      </c>
      <c r="L111" s="161">
        <v>2000000</v>
      </c>
      <c r="M111" s="161" t="e">
        <f>#REF!-L111</f>
        <v>#REF!</v>
      </c>
    </row>
    <row r="112" spans="1:16" s="195" customFormat="1">
      <c r="A112" s="360"/>
      <c r="B112" s="156"/>
      <c r="C112" s="170">
        <v>9</v>
      </c>
      <c r="D112" s="217"/>
      <c r="E112" s="218" t="s">
        <v>563</v>
      </c>
      <c r="F112" s="216">
        <v>300000</v>
      </c>
      <c r="G112" s="216">
        <v>440000</v>
      </c>
      <c r="H112" s="216">
        <v>280000</v>
      </c>
      <c r="L112" s="161">
        <v>440000</v>
      </c>
      <c r="M112" s="161" t="e">
        <f>#REF!-L112</f>
        <v>#REF!</v>
      </c>
    </row>
    <row r="113" spans="1:13" s="195" customFormat="1" ht="16.5" thickBot="1">
      <c r="A113" s="361"/>
      <c r="B113" s="362"/>
      <c r="C113" s="170">
        <v>10</v>
      </c>
      <c r="D113" s="362"/>
      <c r="E113" s="219" t="s">
        <v>417</v>
      </c>
      <c r="F113" s="220">
        <v>2500000</v>
      </c>
      <c r="G113" s="220">
        <v>2500000</v>
      </c>
      <c r="H113" s="220">
        <v>1740000</v>
      </c>
      <c r="L113" s="161">
        <v>2500000</v>
      </c>
      <c r="M113" s="161" t="e">
        <f>#REF!-L113</f>
        <v>#REF!</v>
      </c>
    </row>
    <row r="114" spans="1:13" s="195" customFormat="1" ht="16.5" thickBot="1">
      <c r="A114" s="358"/>
      <c r="B114" s="176"/>
      <c r="C114" s="176"/>
      <c r="D114" s="176"/>
      <c r="E114" s="177" t="s">
        <v>441</v>
      </c>
      <c r="F114" s="178">
        <f>SUM(F104:F113)</f>
        <v>17899000</v>
      </c>
      <c r="G114" s="178">
        <f t="shared" ref="G114:H114" si="11">SUM(G104:G113)</f>
        <v>23692200</v>
      </c>
      <c r="H114" s="178">
        <f t="shared" si="11"/>
        <v>19351713</v>
      </c>
      <c r="L114" s="161">
        <v>21088000</v>
      </c>
      <c r="M114" s="161" t="e">
        <f>#REF!-L114</f>
        <v>#REF!</v>
      </c>
    </row>
    <row r="115" spans="1:13" s="195" customFormat="1">
      <c r="A115" s="188">
        <v>370</v>
      </c>
      <c r="B115" s="181"/>
      <c r="C115" s="181"/>
      <c r="D115" s="189"/>
      <c r="E115" s="221" t="s">
        <v>596</v>
      </c>
      <c r="F115" s="182"/>
      <c r="G115" s="182">
        <v>0</v>
      </c>
      <c r="H115" s="182">
        <v>0</v>
      </c>
      <c r="L115" s="161">
        <v>0</v>
      </c>
      <c r="M115" s="161" t="e">
        <f>#REF!-L115</f>
        <v>#REF!</v>
      </c>
    </row>
    <row r="116" spans="1:13" s="195" customFormat="1" ht="16.5" thickBot="1">
      <c r="A116" s="222"/>
      <c r="B116" s="223">
        <v>1</v>
      </c>
      <c r="C116" s="223"/>
      <c r="D116" s="223"/>
      <c r="E116" s="186" t="s">
        <v>469</v>
      </c>
      <c r="F116" s="187">
        <v>0</v>
      </c>
      <c r="G116" s="187">
        <v>8938943</v>
      </c>
      <c r="H116" s="187">
        <v>8938943</v>
      </c>
      <c r="L116" s="161">
        <v>8875075</v>
      </c>
      <c r="M116" s="161" t="e">
        <f>#REF!-L116</f>
        <v>#REF!</v>
      </c>
    </row>
    <row r="117" spans="1:13" s="195" customFormat="1" ht="16.5" thickBot="1">
      <c r="A117" s="175"/>
      <c r="B117" s="176"/>
      <c r="C117" s="176"/>
      <c r="D117" s="176"/>
      <c r="E117" s="177" t="s">
        <v>597</v>
      </c>
      <c r="F117" s="178">
        <f>SUM(F116:F116)</f>
        <v>0</v>
      </c>
      <c r="G117" s="178">
        <f t="shared" ref="G117:H117" si="12">SUM(G116:G116)</f>
        <v>8938943</v>
      </c>
      <c r="H117" s="178">
        <f t="shared" si="12"/>
        <v>8938943</v>
      </c>
      <c r="L117" s="161">
        <v>8875075</v>
      </c>
      <c r="M117" s="161" t="e">
        <f>#REF!-L117</f>
        <v>#REF!</v>
      </c>
    </row>
    <row r="118" spans="1:13" ht="31.5">
      <c r="A118" s="180">
        <v>374</v>
      </c>
      <c r="B118" s="181"/>
      <c r="C118" s="181"/>
      <c r="D118" s="181"/>
      <c r="E118" s="300" t="s">
        <v>444</v>
      </c>
      <c r="F118" s="182"/>
      <c r="G118" s="182">
        <v>0</v>
      </c>
      <c r="H118" s="182">
        <v>0</v>
      </c>
      <c r="L118" s="161">
        <v>0</v>
      </c>
      <c r="M118" s="161" t="e">
        <f>#REF!-L118</f>
        <v>#REF!</v>
      </c>
    </row>
    <row r="119" spans="1:13">
      <c r="A119" s="169"/>
      <c r="B119" s="156">
        <v>1</v>
      </c>
      <c r="C119" s="156"/>
      <c r="D119" s="156"/>
      <c r="E119" s="183" t="s">
        <v>402</v>
      </c>
      <c r="F119" s="184"/>
      <c r="G119" s="184">
        <v>0</v>
      </c>
      <c r="H119" s="184">
        <v>0</v>
      </c>
      <c r="L119" s="161">
        <v>0</v>
      </c>
      <c r="M119" s="161" t="e">
        <f>#REF!-L119</f>
        <v>#REF!</v>
      </c>
    </row>
    <row r="120" spans="1:13">
      <c r="A120" s="169"/>
      <c r="B120" s="185"/>
      <c r="C120" s="185">
        <v>1</v>
      </c>
      <c r="D120" s="185"/>
      <c r="E120" s="186" t="s">
        <v>399</v>
      </c>
      <c r="F120" s="187">
        <v>1000000</v>
      </c>
      <c r="G120" s="187">
        <v>4460000</v>
      </c>
      <c r="H120" s="187">
        <v>411000</v>
      </c>
      <c r="L120" s="161">
        <v>4460000</v>
      </c>
      <c r="M120" s="161" t="e">
        <f>#REF!-L120</f>
        <v>#REF!</v>
      </c>
    </row>
    <row r="121" spans="1:13">
      <c r="A121" s="169"/>
      <c r="B121" s="185">
        <v>2</v>
      </c>
      <c r="C121" s="185"/>
      <c r="D121" s="185"/>
      <c r="E121" s="199" t="s">
        <v>445</v>
      </c>
      <c r="F121" s="187"/>
      <c r="G121" s="187">
        <v>0</v>
      </c>
      <c r="H121" s="187">
        <v>0</v>
      </c>
      <c r="L121" s="161">
        <v>0</v>
      </c>
      <c r="M121" s="161" t="e">
        <f>#REF!-L121</f>
        <v>#REF!</v>
      </c>
    </row>
    <row r="122" spans="1:13">
      <c r="A122" s="169"/>
      <c r="B122" s="185"/>
      <c r="C122" s="185"/>
      <c r="D122" s="185"/>
      <c r="E122" s="186" t="s">
        <v>403</v>
      </c>
      <c r="F122" s="187">
        <v>960000</v>
      </c>
      <c r="G122" s="187">
        <v>960000</v>
      </c>
      <c r="H122" s="187">
        <v>960000</v>
      </c>
      <c r="L122" s="161">
        <v>960000</v>
      </c>
      <c r="M122" s="161" t="e">
        <f>#REF!-L122</f>
        <v>#REF!</v>
      </c>
    </row>
    <row r="123" spans="1:13">
      <c r="A123" s="169"/>
      <c r="B123" s="185">
        <v>3</v>
      </c>
      <c r="C123" s="185"/>
      <c r="D123" s="185"/>
      <c r="E123" s="199" t="s">
        <v>608</v>
      </c>
      <c r="F123" s="187"/>
      <c r="G123" s="187">
        <v>0</v>
      </c>
      <c r="H123" s="187">
        <v>0</v>
      </c>
      <c r="L123" s="161">
        <v>0</v>
      </c>
      <c r="M123" s="161" t="e">
        <f>#REF!-L123</f>
        <v>#REF!</v>
      </c>
    </row>
    <row r="124" spans="1:13">
      <c r="A124" s="169"/>
      <c r="B124" s="185"/>
      <c r="C124" s="185"/>
      <c r="D124" s="185"/>
      <c r="E124" s="186" t="s">
        <v>461</v>
      </c>
      <c r="F124" s="187">
        <v>106835000</v>
      </c>
      <c r="G124" s="187">
        <v>130032260</v>
      </c>
      <c r="H124" s="187">
        <v>133289053</v>
      </c>
      <c r="L124" s="161">
        <v>127636151</v>
      </c>
      <c r="M124" s="161" t="e">
        <f>#REF!-L124</f>
        <v>#REF!</v>
      </c>
    </row>
    <row r="125" spans="1:13">
      <c r="A125" s="169"/>
      <c r="B125" s="185">
        <v>4</v>
      </c>
      <c r="C125" s="185"/>
      <c r="D125" s="185"/>
      <c r="E125" s="199" t="s">
        <v>565</v>
      </c>
      <c r="F125" s="187"/>
      <c r="G125" s="187">
        <v>0</v>
      </c>
      <c r="H125" s="187">
        <v>0</v>
      </c>
      <c r="L125" s="161">
        <v>0</v>
      </c>
      <c r="M125" s="161" t="e">
        <f>#REF!-L125</f>
        <v>#REF!</v>
      </c>
    </row>
    <row r="126" spans="1:13">
      <c r="A126" s="169"/>
      <c r="B126" s="185"/>
      <c r="C126" s="185"/>
      <c r="D126" s="185"/>
      <c r="E126" s="186" t="s">
        <v>461</v>
      </c>
      <c r="F126" s="187">
        <v>20636000</v>
      </c>
      <c r="G126" s="187">
        <v>0</v>
      </c>
      <c r="H126" s="187"/>
      <c r="L126" s="161">
        <v>-1742000</v>
      </c>
      <c r="M126" s="161" t="e">
        <f>#REF!-L126</f>
        <v>#REF!</v>
      </c>
    </row>
    <row r="127" spans="1:13">
      <c r="A127" s="169"/>
      <c r="B127" s="185">
        <v>4</v>
      </c>
      <c r="C127" s="185"/>
      <c r="D127" s="185"/>
      <c r="E127" s="199" t="s">
        <v>468</v>
      </c>
      <c r="F127" s="187"/>
      <c r="G127" s="187">
        <v>0</v>
      </c>
      <c r="H127" s="187">
        <v>0</v>
      </c>
      <c r="L127" s="161">
        <v>0</v>
      </c>
      <c r="M127" s="161" t="e">
        <f>#REF!-L127</f>
        <v>#REF!</v>
      </c>
    </row>
    <row r="128" spans="1:13">
      <c r="A128" s="169"/>
      <c r="B128" s="185"/>
      <c r="C128" s="185"/>
      <c r="D128" s="185"/>
      <c r="E128" s="186" t="s">
        <v>469</v>
      </c>
      <c r="F128" s="187">
        <v>3000000</v>
      </c>
      <c r="G128" s="187">
        <v>0</v>
      </c>
      <c r="H128" s="187">
        <v>0</v>
      </c>
      <c r="L128" s="161">
        <v>0</v>
      </c>
      <c r="M128" s="161" t="e">
        <f>#REF!-L128</f>
        <v>#REF!</v>
      </c>
    </row>
    <row r="129" spans="1:13">
      <c r="A129" s="169"/>
      <c r="B129" s="185">
        <v>4</v>
      </c>
      <c r="C129" s="185"/>
      <c r="D129" s="185"/>
      <c r="E129" s="200" t="s">
        <v>404</v>
      </c>
      <c r="F129" s="187"/>
      <c r="G129" s="187">
        <v>0</v>
      </c>
      <c r="H129" s="187">
        <v>0</v>
      </c>
      <c r="L129" s="161">
        <v>0</v>
      </c>
      <c r="M129" s="161" t="e">
        <f>#REF!-L129</f>
        <v>#REF!</v>
      </c>
    </row>
    <row r="130" spans="1:13">
      <c r="A130" s="169"/>
      <c r="B130" s="185"/>
      <c r="C130" s="185">
        <v>1</v>
      </c>
      <c r="D130" s="185"/>
      <c r="E130" s="231" t="s">
        <v>607</v>
      </c>
      <c r="F130" s="187">
        <v>0</v>
      </c>
      <c r="G130" s="187">
        <v>0</v>
      </c>
      <c r="H130" s="187">
        <v>50000</v>
      </c>
      <c r="L130" s="161"/>
      <c r="M130" s="161"/>
    </row>
    <row r="131" spans="1:13">
      <c r="A131" s="169"/>
      <c r="B131" s="185"/>
      <c r="C131" s="185">
        <v>2</v>
      </c>
      <c r="D131" s="185"/>
      <c r="E131" s="160" t="s">
        <v>405</v>
      </c>
      <c r="F131" s="187">
        <v>1294000</v>
      </c>
      <c r="G131" s="187">
        <v>1294000</v>
      </c>
      <c r="H131" s="187">
        <v>1294000</v>
      </c>
      <c r="L131" s="161">
        <v>1294000</v>
      </c>
      <c r="M131" s="161" t="e">
        <f>#REF!-L131</f>
        <v>#REF!</v>
      </c>
    </row>
    <row r="132" spans="1:13" ht="16.5" thickBot="1">
      <c r="A132" s="169"/>
      <c r="B132" s="201"/>
      <c r="C132" s="201">
        <v>3</v>
      </c>
      <c r="D132" s="201"/>
      <c r="E132" s="363" t="s">
        <v>406</v>
      </c>
      <c r="F132" s="202">
        <v>1294000</v>
      </c>
      <c r="G132" s="202">
        <v>1294000</v>
      </c>
      <c r="H132" s="202">
        <v>1294000</v>
      </c>
      <c r="L132" s="161">
        <v>1294000</v>
      </c>
      <c r="M132" s="161" t="e">
        <f>#REF!-L132</f>
        <v>#REF!</v>
      </c>
    </row>
    <row r="133" spans="1:13" ht="16.5" thickBot="1">
      <c r="A133" s="175"/>
      <c r="B133" s="176"/>
      <c r="C133" s="176"/>
      <c r="D133" s="176"/>
      <c r="E133" s="177" t="s">
        <v>407</v>
      </c>
      <c r="F133" s="178">
        <f>SUM(F120:F132)</f>
        <v>135019000</v>
      </c>
      <c r="G133" s="178">
        <f t="shared" ref="G133:H133" si="13">SUM(G120:G132)</f>
        <v>138040260</v>
      </c>
      <c r="H133" s="178">
        <f t="shared" si="13"/>
        <v>137298053</v>
      </c>
      <c r="L133" s="161">
        <v>133902151</v>
      </c>
      <c r="M133" s="161" t="e">
        <f>#REF!-L133</f>
        <v>#REF!</v>
      </c>
    </row>
    <row r="134" spans="1:13" s="195" customFormat="1" ht="31.5">
      <c r="A134" s="154">
        <v>376</v>
      </c>
      <c r="B134" s="155"/>
      <c r="C134" s="156"/>
      <c r="D134" s="156"/>
      <c r="E134" s="203" t="s">
        <v>448</v>
      </c>
      <c r="F134" s="158"/>
      <c r="G134" s="158">
        <v>0</v>
      </c>
      <c r="H134" s="158">
        <v>0</v>
      </c>
      <c r="L134" s="161">
        <v>0</v>
      </c>
      <c r="M134" s="161" t="e">
        <f>#REF!-L134</f>
        <v>#REF!</v>
      </c>
    </row>
    <row r="135" spans="1:13" s="195" customFormat="1">
      <c r="A135" s="154"/>
      <c r="B135" s="155">
        <v>1</v>
      </c>
      <c r="C135" s="156"/>
      <c r="D135" s="156"/>
      <c r="E135" s="203" t="s">
        <v>449</v>
      </c>
      <c r="F135" s="158"/>
      <c r="G135" s="158">
        <v>0</v>
      </c>
      <c r="H135" s="158">
        <v>0</v>
      </c>
      <c r="L135" s="161">
        <v>0</v>
      </c>
      <c r="M135" s="161" t="e">
        <f>#REF!-L135</f>
        <v>#REF!</v>
      </c>
    </row>
    <row r="136" spans="1:13" s="195" customFormat="1">
      <c r="A136" s="154"/>
      <c r="B136" s="155"/>
      <c r="C136" s="156">
        <v>1</v>
      </c>
      <c r="D136" s="156"/>
      <c r="E136" s="301" t="s">
        <v>450</v>
      </c>
      <c r="F136" s="158">
        <v>4500000</v>
      </c>
      <c r="G136" s="158">
        <v>4500000</v>
      </c>
      <c r="H136" s="158">
        <v>4500000</v>
      </c>
      <c r="L136" s="161">
        <v>4500000</v>
      </c>
      <c r="M136" s="161" t="e">
        <f>#REF!-L136</f>
        <v>#REF!</v>
      </c>
    </row>
    <row r="137" spans="1:13" s="195" customFormat="1">
      <c r="A137" s="154"/>
      <c r="B137" s="155">
        <v>2</v>
      </c>
      <c r="C137" s="156"/>
      <c r="D137" s="156"/>
      <c r="E137" s="203" t="s">
        <v>566</v>
      </c>
      <c r="F137" s="158"/>
      <c r="G137" s="158">
        <v>0</v>
      </c>
      <c r="H137" s="158">
        <v>0</v>
      </c>
      <c r="L137" s="161">
        <v>0</v>
      </c>
      <c r="M137" s="161" t="e">
        <f>#REF!-L137</f>
        <v>#REF!</v>
      </c>
    </row>
    <row r="138" spans="1:13" s="195" customFormat="1" ht="16.5" thickBot="1">
      <c r="A138" s="154"/>
      <c r="B138" s="155"/>
      <c r="C138" s="156">
        <v>1</v>
      </c>
      <c r="D138" s="156"/>
      <c r="E138" s="301" t="s">
        <v>567</v>
      </c>
      <c r="F138" s="158">
        <v>14431000</v>
      </c>
      <c r="G138" s="158">
        <v>15931000</v>
      </c>
      <c r="H138" s="158">
        <v>15931000</v>
      </c>
      <c r="L138" s="161">
        <v>15931000</v>
      </c>
      <c r="M138" s="161" t="e">
        <f>#REF!-L138</f>
        <v>#REF!</v>
      </c>
    </row>
    <row r="139" spans="1:13" s="195" customFormat="1" ht="16.5" thickBot="1">
      <c r="A139" s="175"/>
      <c r="B139" s="176"/>
      <c r="C139" s="176"/>
      <c r="D139" s="176"/>
      <c r="E139" s="177" t="s">
        <v>465</v>
      </c>
      <c r="F139" s="178">
        <f>SUM(F136:F138)</f>
        <v>18931000</v>
      </c>
      <c r="G139" s="178">
        <f t="shared" ref="G139:H139" si="14">SUM(G136:G138)</f>
        <v>20431000</v>
      </c>
      <c r="H139" s="178">
        <f t="shared" si="14"/>
        <v>20431000</v>
      </c>
      <c r="L139" s="161">
        <v>20431000</v>
      </c>
      <c r="M139" s="161" t="e">
        <f>#REF!-L139</f>
        <v>#REF!</v>
      </c>
    </row>
    <row r="140" spans="1:13" ht="31.5">
      <c r="A140" s="154">
        <v>377</v>
      </c>
      <c r="B140" s="181"/>
      <c r="C140" s="181"/>
      <c r="D140" s="181"/>
      <c r="E140" s="204" t="s">
        <v>442</v>
      </c>
      <c r="F140" s="205"/>
      <c r="G140" s="205">
        <v>0</v>
      </c>
      <c r="H140" s="205">
        <v>0</v>
      </c>
      <c r="L140" s="161">
        <v>0</v>
      </c>
      <c r="M140" s="161" t="e">
        <f>#REF!-L140</f>
        <v>#REF!</v>
      </c>
    </row>
    <row r="141" spans="1:13">
      <c r="A141" s="169"/>
      <c r="B141" s="170"/>
      <c r="C141" s="170">
        <v>1</v>
      </c>
      <c r="D141" s="170"/>
      <c r="E141" s="206" t="s">
        <v>409</v>
      </c>
      <c r="F141" s="207">
        <v>24000000</v>
      </c>
      <c r="G141" s="207">
        <v>30500000</v>
      </c>
      <c r="H141" s="207">
        <v>30500000</v>
      </c>
      <c r="L141" s="161">
        <v>30500000</v>
      </c>
      <c r="M141" s="161" t="e">
        <f>#REF!-L141</f>
        <v>#REF!</v>
      </c>
    </row>
    <row r="142" spans="1:13" s="195" customFormat="1">
      <c r="A142" s="169"/>
      <c r="B142" s="170"/>
      <c r="C142" s="170">
        <v>2</v>
      </c>
      <c r="D142" s="170"/>
      <c r="E142" s="206" t="s">
        <v>410</v>
      </c>
      <c r="F142" s="207">
        <v>2000000</v>
      </c>
      <c r="G142" s="207">
        <v>2000000</v>
      </c>
      <c r="H142" s="207">
        <v>2000000</v>
      </c>
      <c r="L142" s="161">
        <v>2000000</v>
      </c>
      <c r="M142" s="161" t="e">
        <f>#REF!-L142</f>
        <v>#REF!</v>
      </c>
    </row>
    <row r="143" spans="1:13" s="195" customFormat="1">
      <c r="A143" s="169"/>
      <c r="B143" s="170"/>
      <c r="C143" s="170">
        <v>3</v>
      </c>
      <c r="D143" s="170"/>
      <c r="E143" s="206" t="s">
        <v>411</v>
      </c>
      <c r="F143" s="207">
        <v>6000000</v>
      </c>
      <c r="G143" s="207">
        <v>7050000</v>
      </c>
      <c r="H143" s="207">
        <v>6968975</v>
      </c>
      <c r="L143" s="161">
        <v>7050000</v>
      </c>
      <c r="M143" s="161" t="e">
        <f>#REF!-L143</f>
        <v>#REF!</v>
      </c>
    </row>
    <row r="144" spans="1:13" s="195" customFormat="1">
      <c r="A144" s="169"/>
      <c r="B144" s="170"/>
      <c r="C144" s="170">
        <v>4</v>
      </c>
      <c r="D144" s="170"/>
      <c r="E144" s="208" t="s">
        <v>412</v>
      </c>
      <c r="F144" s="207">
        <v>1000000</v>
      </c>
      <c r="G144" s="207">
        <v>1000000</v>
      </c>
      <c r="H144" s="207">
        <v>1000000</v>
      </c>
      <c r="L144" s="161">
        <v>1000000</v>
      </c>
      <c r="M144" s="161" t="e">
        <f>#REF!-L144</f>
        <v>#REF!</v>
      </c>
    </row>
    <row r="145" spans="1:13" s="195" customFormat="1">
      <c r="A145" s="169"/>
      <c r="B145" s="170"/>
      <c r="C145" s="170">
        <v>5</v>
      </c>
      <c r="D145" s="170"/>
      <c r="E145" s="208" t="s">
        <v>413</v>
      </c>
      <c r="F145" s="207">
        <v>1100000</v>
      </c>
      <c r="G145" s="207">
        <v>1100000</v>
      </c>
      <c r="H145" s="207">
        <v>1100000</v>
      </c>
      <c r="L145" s="161">
        <v>1100000</v>
      </c>
      <c r="M145" s="161" t="e">
        <f>#REF!-L145</f>
        <v>#REF!</v>
      </c>
    </row>
    <row r="146" spans="1:13" s="195" customFormat="1">
      <c r="A146" s="169"/>
      <c r="B146" s="170"/>
      <c r="C146" s="170">
        <v>6</v>
      </c>
      <c r="D146" s="170"/>
      <c r="E146" s="208" t="s">
        <v>443</v>
      </c>
      <c r="F146" s="207">
        <v>2000000</v>
      </c>
      <c r="G146" s="207">
        <v>2000000</v>
      </c>
      <c r="H146" s="207">
        <v>2000000</v>
      </c>
      <c r="L146" s="161">
        <v>2000000</v>
      </c>
      <c r="M146" s="161" t="e">
        <f>#REF!-L146</f>
        <v>#REF!</v>
      </c>
    </row>
    <row r="147" spans="1:13" s="195" customFormat="1">
      <c r="A147" s="169"/>
      <c r="B147" s="170"/>
      <c r="C147" s="170">
        <v>7</v>
      </c>
      <c r="D147" s="170"/>
      <c r="E147" s="363" t="s">
        <v>408</v>
      </c>
      <c r="F147" s="207">
        <v>6500000</v>
      </c>
      <c r="G147" s="207">
        <v>6500000</v>
      </c>
      <c r="H147" s="207">
        <v>6350749</v>
      </c>
      <c r="L147" s="161">
        <v>6500000</v>
      </c>
      <c r="M147" s="161" t="e">
        <f>#REF!-L147</f>
        <v>#REF!</v>
      </c>
    </row>
    <row r="148" spans="1:13" s="195" customFormat="1">
      <c r="A148" s="169"/>
      <c r="B148" s="170"/>
      <c r="C148" s="170">
        <v>8</v>
      </c>
      <c r="D148" s="170"/>
      <c r="E148" s="171" t="s">
        <v>446</v>
      </c>
      <c r="F148" s="207">
        <v>34280000</v>
      </c>
      <c r="G148" s="207">
        <v>34280000</v>
      </c>
      <c r="H148" s="207">
        <v>34280000</v>
      </c>
      <c r="L148" s="161">
        <v>34280000</v>
      </c>
      <c r="M148" s="161" t="e">
        <f>#REF!-L148</f>
        <v>#REF!</v>
      </c>
    </row>
    <row r="149" spans="1:13" s="195" customFormat="1">
      <c r="A149" s="169"/>
      <c r="B149" s="170"/>
      <c r="C149" s="170">
        <v>9</v>
      </c>
      <c r="D149" s="170"/>
      <c r="E149" s="363" t="s">
        <v>568</v>
      </c>
      <c r="F149" s="207">
        <v>5000000</v>
      </c>
      <c r="G149" s="207">
        <v>5770000</v>
      </c>
      <c r="H149" s="207">
        <v>5772000</v>
      </c>
      <c r="L149" s="161">
        <v>5770000</v>
      </c>
      <c r="M149" s="161" t="e">
        <f>#REF!-L149</f>
        <v>#REF!</v>
      </c>
    </row>
    <row r="150" spans="1:13" s="195" customFormat="1">
      <c r="A150" s="169"/>
      <c r="B150" s="170"/>
      <c r="C150" s="170">
        <v>10</v>
      </c>
      <c r="D150" s="170"/>
      <c r="E150" s="171" t="s">
        <v>619</v>
      </c>
      <c r="F150" s="207">
        <v>0</v>
      </c>
      <c r="G150" s="207">
        <v>580000</v>
      </c>
      <c r="H150" s="207">
        <v>580000</v>
      </c>
      <c r="L150" s="161">
        <v>580000</v>
      </c>
      <c r="M150" s="161" t="e">
        <f>#REF!-L150</f>
        <v>#REF!</v>
      </c>
    </row>
    <row r="151" spans="1:13" s="195" customFormat="1" ht="16.5" thickBot="1">
      <c r="A151" s="169"/>
      <c r="B151" s="170"/>
      <c r="C151" s="170">
        <v>11</v>
      </c>
      <c r="D151" s="170"/>
      <c r="E151" s="171" t="s">
        <v>569</v>
      </c>
      <c r="F151" s="207">
        <v>3750000</v>
      </c>
      <c r="G151" s="207">
        <v>3750000</v>
      </c>
      <c r="H151" s="207">
        <v>3750000</v>
      </c>
      <c r="L151" s="161">
        <v>3750000</v>
      </c>
      <c r="M151" s="161" t="e">
        <f>#REF!-L151</f>
        <v>#REF!</v>
      </c>
    </row>
    <row r="152" spans="1:13" s="195" customFormat="1" ht="16.5" thickBot="1">
      <c r="A152" s="175"/>
      <c r="B152" s="176"/>
      <c r="C152" s="176"/>
      <c r="D152" s="176"/>
      <c r="E152" s="177" t="s">
        <v>414</v>
      </c>
      <c r="F152" s="178">
        <f>SUM(F141:F151)</f>
        <v>85630000</v>
      </c>
      <c r="G152" s="178">
        <f t="shared" ref="G152:H152" si="15">SUM(G141:G151)</f>
        <v>94530000</v>
      </c>
      <c r="H152" s="178">
        <f t="shared" si="15"/>
        <v>94301724</v>
      </c>
      <c r="L152" s="161">
        <v>94530000</v>
      </c>
      <c r="M152" s="161" t="e">
        <f>#REF!-L152</f>
        <v>#REF!</v>
      </c>
    </row>
    <row r="153" spans="1:13">
      <c r="A153" s="188">
        <v>380</v>
      </c>
      <c r="B153" s="189"/>
      <c r="C153" s="181"/>
      <c r="D153" s="181"/>
      <c r="E153" s="190" t="s">
        <v>132</v>
      </c>
      <c r="F153" s="224"/>
      <c r="G153" s="224">
        <v>0</v>
      </c>
      <c r="H153" s="224">
        <v>0</v>
      </c>
      <c r="L153" s="161">
        <v>0</v>
      </c>
      <c r="M153" s="161" t="e">
        <f>#REF!-L153</f>
        <v>#REF!</v>
      </c>
    </row>
    <row r="154" spans="1:13">
      <c r="A154" s="360"/>
      <c r="B154" s="155"/>
      <c r="C154" s="156">
        <v>1</v>
      </c>
      <c r="D154" s="156"/>
      <c r="E154" s="225" t="s">
        <v>470</v>
      </c>
      <c r="F154" s="158">
        <v>20000000</v>
      </c>
      <c r="G154" s="158">
        <v>2614704</v>
      </c>
      <c r="H154" s="158">
        <v>2614704</v>
      </c>
      <c r="L154" s="161">
        <v>2614704</v>
      </c>
      <c r="M154" s="161" t="e">
        <f>#REF!-L154</f>
        <v>#REF!</v>
      </c>
    </row>
    <row r="155" spans="1:13">
      <c r="A155" s="360"/>
      <c r="B155" s="155"/>
      <c r="C155" s="156"/>
      <c r="D155" s="156"/>
      <c r="E155" s="160" t="s">
        <v>261</v>
      </c>
      <c r="F155" s="158">
        <v>0</v>
      </c>
      <c r="G155" s="158">
        <v>705970</v>
      </c>
      <c r="H155" s="158">
        <v>705970</v>
      </c>
      <c r="L155" s="161">
        <v>705970</v>
      </c>
      <c r="M155" s="161" t="e">
        <f>#REF!-L155</f>
        <v>#REF!</v>
      </c>
    </row>
    <row r="156" spans="1:13">
      <c r="A156" s="360"/>
      <c r="B156" s="155"/>
      <c r="C156" s="156">
        <v>2</v>
      </c>
      <c r="D156" s="156"/>
      <c r="E156" s="225" t="s">
        <v>471</v>
      </c>
      <c r="F156" s="158">
        <v>5000000</v>
      </c>
      <c r="G156" s="158">
        <v>16370750</v>
      </c>
      <c r="H156" s="158">
        <v>14729390</v>
      </c>
      <c r="L156" s="161">
        <v>16370750</v>
      </c>
      <c r="M156" s="161" t="e">
        <f>#REF!-L156</f>
        <v>#REF!</v>
      </c>
    </row>
    <row r="157" spans="1:13">
      <c r="A157" s="360"/>
      <c r="B157" s="155"/>
      <c r="C157" s="156"/>
      <c r="D157" s="156"/>
      <c r="E157" s="160" t="s">
        <v>261</v>
      </c>
      <c r="F157" s="158">
        <v>0</v>
      </c>
      <c r="G157" s="158">
        <v>0</v>
      </c>
      <c r="H157" s="158">
        <v>0</v>
      </c>
      <c r="L157" s="161">
        <v>0</v>
      </c>
      <c r="M157" s="161" t="e">
        <f>#REF!-L157</f>
        <v>#REF!</v>
      </c>
    </row>
    <row r="158" spans="1:13">
      <c r="A158" s="360"/>
      <c r="B158" s="155"/>
      <c r="C158" s="156">
        <v>3</v>
      </c>
      <c r="D158" s="156"/>
      <c r="E158" s="160" t="s">
        <v>472</v>
      </c>
      <c r="F158" s="158">
        <v>7874000</v>
      </c>
      <c r="G158" s="158">
        <v>7087000</v>
      </c>
      <c r="H158" s="158">
        <v>7233932</v>
      </c>
      <c r="L158" s="161">
        <v>7087000</v>
      </c>
      <c r="M158" s="161" t="e">
        <f>#REF!-L158</f>
        <v>#REF!</v>
      </c>
    </row>
    <row r="159" spans="1:13">
      <c r="A159" s="360"/>
      <c r="B159" s="155"/>
      <c r="C159" s="156"/>
      <c r="D159" s="156"/>
      <c r="E159" s="160" t="s">
        <v>261</v>
      </c>
      <c r="F159" s="158">
        <v>2126000</v>
      </c>
      <c r="G159" s="158">
        <v>1913000</v>
      </c>
      <c r="H159" s="158">
        <v>1766051</v>
      </c>
      <c r="L159" s="161">
        <v>1913000</v>
      </c>
      <c r="M159" s="161" t="e">
        <f>#REF!-L159</f>
        <v>#REF!</v>
      </c>
    </row>
    <row r="160" spans="1:13">
      <c r="A160" s="360"/>
      <c r="B160" s="155"/>
      <c r="C160" s="156">
        <v>4</v>
      </c>
      <c r="D160" s="156"/>
      <c r="E160" s="160" t="s">
        <v>473</v>
      </c>
      <c r="F160" s="158">
        <v>1575000</v>
      </c>
      <c r="G160" s="158">
        <v>1575000</v>
      </c>
      <c r="H160" s="158">
        <v>1574803</v>
      </c>
      <c r="L160" s="161">
        <v>1575000</v>
      </c>
      <c r="M160" s="161" t="e">
        <f>#REF!-L160</f>
        <v>#REF!</v>
      </c>
    </row>
    <row r="161" spans="1:13">
      <c r="A161" s="360"/>
      <c r="B161" s="155"/>
      <c r="C161" s="156"/>
      <c r="D161" s="156"/>
      <c r="E161" s="160" t="s">
        <v>261</v>
      </c>
      <c r="F161" s="158">
        <v>425000</v>
      </c>
      <c r="G161" s="158">
        <v>425000</v>
      </c>
      <c r="H161" s="158">
        <v>425197</v>
      </c>
      <c r="L161" s="161">
        <v>425000</v>
      </c>
      <c r="M161" s="161" t="e">
        <f>#REF!-L161</f>
        <v>#REF!</v>
      </c>
    </row>
    <row r="162" spans="1:13">
      <c r="A162" s="360"/>
      <c r="B162" s="155"/>
      <c r="C162" s="156">
        <v>5</v>
      </c>
      <c r="D162" s="156"/>
      <c r="E162" s="160" t="s">
        <v>474</v>
      </c>
      <c r="F162" s="158">
        <v>1066000</v>
      </c>
      <c r="G162" s="158">
        <v>1099300</v>
      </c>
      <c r="H162" s="158">
        <v>1099291</v>
      </c>
      <c r="L162" s="161">
        <v>1066000</v>
      </c>
      <c r="M162" s="161" t="e">
        <f>#REF!-L162</f>
        <v>#REF!</v>
      </c>
    </row>
    <row r="163" spans="1:13">
      <c r="A163" s="360"/>
      <c r="B163" s="155"/>
      <c r="C163" s="156"/>
      <c r="D163" s="156"/>
      <c r="E163" s="160" t="s">
        <v>261</v>
      </c>
      <c r="F163" s="158">
        <v>287000</v>
      </c>
      <c r="G163" s="158">
        <v>296800</v>
      </c>
      <c r="H163" s="158">
        <v>296809</v>
      </c>
      <c r="L163" s="161">
        <v>287000</v>
      </c>
      <c r="M163" s="161" t="e">
        <f>#REF!-L163</f>
        <v>#REF!</v>
      </c>
    </row>
    <row r="164" spans="1:13">
      <c r="A164" s="360"/>
      <c r="B164" s="155"/>
      <c r="C164" s="156">
        <v>6</v>
      </c>
      <c r="D164" s="156"/>
      <c r="E164" s="160" t="s">
        <v>475</v>
      </c>
      <c r="F164" s="158">
        <v>2780000</v>
      </c>
      <c r="G164" s="158">
        <v>1874700</v>
      </c>
      <c r="H164" s="158">
        <v>1721801</v>
      </c>
      <c r="L164" s="161">
        <v>2780000</v>
      </c>
      <c r="M164" s="161" t="e">
        <f>#REF!-L164</f>
        <v>#REF!</v>
      </c>
    </row>
    <row r="165" spans="1:13">
      <c r="A165" s="360"/>
      <c r="B165" s="155"/>
      <c r="C165" s="156"/>
      <c r="D165" s="156"/>
      <c r="E165" s="160" t="s">
        <v>261</v>
      </c>
      <c r="F165" s="158">
        <v>750000</v>
      </c>
      <c r="G165" s="158">
        <v>504200</v>
      </c>
      <c r="H165" s="158">
        <v>464886</v>
      </c>
      <c r="L165" s="161">
        <v>750000</v>
      </c>
      <c r="M165" s="161" t="e">
        <f>#REF!-L165</f>
        <v>#REF!</v>
      </c>
    </row>
    <row r="166" spans="1:13">
      <c r="A166" s="360"/>
      <c r="B166" s="155"/>
      <c r="C166" s="156">
        <v>7</v>
      </c>
      <c r="D166" s="156"/>
      <c r="E166" s="160" t="s">
        <v>476</v>
      </c>
      <c r="F166" s="158">
        <v>3150000</v>
      </c>
      <c r="G166" s="158">
        <v>3150000</v>
      </c>
      <c r="H166" s="158">
        <v>3149606</v>
      </c>
      <c r="L166" s="161">
        <v>3150000</v>
      </c>
      <c r="M166" s="161" t="e">
        <f>#REF!-L166</f>
        <v>#REF!</v>
      </c>
    </row>
    <row r="167" spans="1:13">
      <c r="A167" s="360"/>
      <c r="B167" s="155"/>
      <c r="C167" s="156"/>
      <c r="D167" s="156"/>
      <c r="E167" s="160" t="s">
        <v>261</v>
      </c>
      <c r="F167" s="158">
        <v>850000</v>
      </c>
      <c r="G167" s="158">
        <v>0</v>
      </c>
      <c r="H167" s="158">
        <v>0</v>
      </c>
      <c r="L167" s="161">
        <v>0</v>
      </c>
      <c r="M167" s="161" t="e">
        <f>#REF!-L167</f>
        <v>#REF!</v>
      </c>
    </row>
    <row r="168" spans="1:13">
      <c r="A168" s="360"/>
      <c r="B168" s="155"/>
      <c r="C168" s="156">
        <v>8</v>
      </c>
      <c r="D168" s="156"/>
      <c r="E168" s="160" t="s">
        <v>477</v>
      </c>
      <c r="F168" s="158">
        <v>4567000</v>
      </c>
      <c r="G168" s="158">
        <v>4419000</v>
      </c>
      <c r="H168" s="158">
        <v>4418706</v>
      </c>
      <c r="L168" s="161">
        <v>4419000</v>
      </c>
      <c r="M168" s="161" t="e">
        <f>#REF!-L168</f>
        <v>#REF!</v>
      </c>
    </row>
    <row r="169" spans="1:13">
      <c r="A169" s="360"/>
      <c r="B169" s="155"/>
      <c r="C169" s="156"/>
      <c r="D169" s="156"/>
      <c r="E169" s="160" t="s">
        <v>261</v>
      </c>
      <c r="F169" s="158">
        <v>1233000</v>
      </c>
      <c r="G169" s="158">
        <v>0</v>
      </c>
      <c r="H169" s="158">
        <v>0</v>
      </c>
      <c r="L169" s="161">
        <v>0</v>
      </c>
      <c r="M169" s="161" t="e">
        <f>#REF!-L169</f>
        <v>#REF!</v>
      </c>
    </row>
    <row r="170" spans="1:13">
      <c r="A170" s="360"/>
      <c r="B170" s="155"/>
      <c r="C170" s="156">
        <v>9</v>
      </c>
      <c r="D170" s="156"/>
      <c r="E170" s="160" t="s">
        <v>478</v>
      </c>
      <c r="F170" s="158">
        <v>1969000</v>
      </c>
      <c r="G170" s="158">
        <v>1969000</v>
      </c>
      <c r="H170" s="158">
        <v>1972527</v>
      </c>
      <c r="L170" s="161">
        <v>1969000</v>
      </c>
      <c r="M170" s="161" t="e">
        <f>#REF!-L170</f>
        <v>#REF!</v>
      </c>
    </row>
    <row r="171" spans="1:13">
      <c r="A171" s="360"/>
      <c r="B171" s="155"/>
      <c r="C171" s="156"/>
      <c r="D171" s="156"/>
      <c r="E171" s="160" t="s">
        <v>261</v>
      </c>
      <c r="F171" s="158">
        <v>531000</v>
      </c>
      <c r="G171" s="158">
        <v>531000</v>
      </c>
      <c r="H171" s="158">
        <v>532582</v>
      </c>
      <c r="L171" s="161">
        <v>531000</v>
      </c>
      <c r="M171" s="161" t="e">
        <f>#REF!-L171</f>
        <v>#REF!</v>
      </c>
    </row>
    <row r="172" spans="1:13">
      <c r="A172" s="360"/>
      <c r="B172" s="155"/>
      <c r="C172" s="156">
        <v>10</v>
      </c>
      <c r="D172" s="156"/>
      <c r="E172" s="160" t="s">
        <v>479</v>
      </c>
      <c r="F172" s="158">
        <v>402000</v>
      </c>
      <c r="G172" s="158">
        <v>402000</v>
      </c>
      <c r="H172" s="158">
        <v>402257</v>
      </c>
      <c r="L172" s="161">
        <v>402000</v>
      </c>
      <c r="M172" s="161" t="e">
        <f>#REF!-L172</f>
        <v>#REF!</v>
      </c>
    </row>
    <row r="173" spans="1:13">
      <c r="A173" s="360"/>
      <c r="B173" s="155"/>
      <c r="C173" s="156"/>
      <c r="D173" s="156"/>
      <c r="E173" s="160" t="s">
        <v>261</v>
      </c>
      <c r="F173" s="158">
        <v>109000</v>
      </c>
      <c r="G173" s="158">
        <v>109000</v>
      </c>
      <c r="H173" s="158">
        <v>108610</v>
      </c>
      <c r="L173" s="161">
        <v>109000</v>
      </c>
      <c r="M173" s="161" t="e">
        <f>#REF!-L173</f>
        <v>#REF!</v>
      </c>
    </row>
    <row r="174" spans="1:13">
      <c r="A174" s="360"/>
      <c r="B174" s="155"/>
      <c r="C174" s="156">
        <v>11</v>
      </c>
      <c r="D174" s="156"/>
      <c r="E174" s="160" t="s">
        <v>480</v>
      </c>
      <c r="F174" s="158">
        <v>5906000</v>
      </c>
      <c r="G174" s="158">
        <v>5906000</v>
      </c>
      <c r="H174" s="158">
        <v>5961811</v>
      </c>
      <c r="L174" s="161">
        <v>5906000</v>
      </c>
      <c r="M174" s="161" t="e">
        <f>#REF!-L174</f>
        <v>#REF!</v>
      </c>
    </row>
    <row r="175" spans="1:13">
      <c r="A175" s="360"/>
      <c r="B175" s="155"/>
      <c r="C175" s="156"/>
      <c r="D175" s="156"/>
      <c r="E175" s="160" t="s">
        <v>261</v>
      </c>
      <c r="F175" s="158">
        <v>1594000</v>
      </c>
      <c r="G175" s="158">
        <v>1594000</v>
      </c>
      <c r="H175" s="158">
        <v>121500</v>
      </c>
      <c r="L175" s="161">
        <v>1594000</v>
      </c>
      <c r="M175" s="161" t="e">
        <f>#REF!-L175</f>
        <v>#REF!</v>
      </c>
    </row>
    <row r="176" spans="1:13">
      <c r="A176" s="360"/>
      <c r="B176" s="155"/>
      <c r="C176" s="156">
        <v>12</v>
      </c>
      <c r="D176" s="156"/>
      <c r="E176" s="160" t="s">
        <v>462</v>
      </c>
      <c r="F176" s="158">
        <v>3646000</v>
      </c>
      <c r="G176" s="158">
        <v>3646000</v>
      </c>
      <c r="H176" s="158">
        <v>3646000</v>
      </c>
      <c r="L176" s="161">
        <v>3646000</v>
      </c>
      <c r="M176" s="161" t="e">
        <f>#REF!-L176</f>
        <v>#REF!</v>
      </c>
    </row>
    <row r="177" spans="1:15">
      <c r="A177" s="360"/>
      <c r="B177" s="155"/>
      <c r="C177" s="156"/>
      <c r="D177" s="156"/>
      <c r="E177" s="160" t="s">
        <v>261</v>
      </c>
      <c r="F177" s="158">
        <v>0</v>
      </c>
      <c r="G177" s="158">
        <v>0</v>
      </c>
      <c r="H177" s="158">
        <v>0</v>
      </c>
      <c r="L177" s="161">
        <v>0</v>
      </c>
      <c r="M177" s="161" t="e">
        <f>#REF!-L177</f>
        <v>#REF!</v>
      </c>
    </row>
    <row r="178" spans="1:15">
      <c r="A178" s="360"/>
      <c r="B178" s="155"/>
      <c r="C178" s="156">
        <v>13</v>
      </c>
      <c r="D178" s="156"/>
      <c r="E178" s="160" t="s">
        <v>598</v>
      </c>
      <c r="F178" s="158">
        <v>0</v>
      </c>
      <c r="G178" s="158">
        <v>100000</v>
      </c>
      <c r="H178" s="158">
        <v>100000</v>
      </c>
      <c r="L178" s="161">
        <v>100000</v>
      </c>
      <c r="M178" s="161" t="e">
        <f>#REF!-L178</f>
        <v>#REF!</v>
      </c>
    </row>
    <row r="179" spans="1:15">
      <c r="A179" s="360"/>
      <c r="B179" s="155"/>
      <c r="C179" s="156"/>
      <c r="D179" s="156"/>
      <c r="E179" s="160" t="s">
        <v>261</v>
      </c>
      <c r="F179" s="158">
        <v>0</v>
      </c>
      <c r="G179" s="158">
        <v>0</v>
      </c>
      <c r="H179" s="158">
        <v>0</v>
      </c>
      <c r="L179" s="161">
        <v>0</v>
      </c>
      <c r="M179" s="161" t="e">
        <f>#REF!-L179</f>
        <v>#REF!</v>
      </c>
    </row>
    <row r="180" spans="1:15">
      <c r="A180" s="360"/>
      <c r="B180" s="155"/>
      <c r="C180" s="156">
        <v>14</v>
      </c>
      <c r="D180" s="156"/>
      <c r="E180" s="160" t="s">
        <v>612</v>
      </c>
      <c r="F180" s="158">
        <v>0</v>
      </c>
      <c r="G180" s="158">
        <v>12173000</v>
      </c>
      <c r="H180" s="158">
        <v>12173228</v>
      </c>
      <c r="L180" s="161">
        <v>12173000</v>
      </c>
      <c r="M180" s="161" t="e">
        <f>#REF!-L180</f>
        <v>#REF!</v>
      </c>
    </row>
    <row r="181" spans="1:15">
      <c r="A181" s="360"/>
      <c r="B181" s="155"/>
      <c r="C181" s="156"/>
      <c r="D181" s="156"/>
      <c r="E181" s="160" t="s">
        <v>261</v>
      </c>
      <c r="F181" s="158">
        <v>0</v>
      </c>
      <c r="G181" s="158">
        <v>3287000</v>
      </c>
      <c r="H181" s="158">
        <v>3286772</v>
      </c>
      <c r="L181" s="161">
        <v>3287000</v>
      </c>
      <c r="M181" s="161" t="e">
        <f>#REF!-L181</f>
        <v>#REF!</v>
      </c>
    </row>
    <row r="182" spans="1:15">
      <c r="A182" s="360"/>
      <c r="B182" s="155"/>
      <c r="C182" s="156">
        <v>15</v>
      </c>
      <c r="D182" s="156"/>
      <c r="E182" s="160" t="s">
        <v>613</v>
      </c>
      <c r="F182" s="158">
        <v>0</v>
      </c>
      <c r="G182" s="158">
        <v>4800000</v>
      </c>
      <c r="H182" s="158">
        <v>0</v>
      </c>
      <c r="L182" s="161">
        <v>4800000</v>
      </c>
      <c r="M182" s="161" t="e">
        <f>#REF!-L182</f>
        <v>#REF!</v>
      </c>
    </row>
    <row r="183" spans="1:15">
      <c r="A183" s="360"/>
      <c r="B183" s="155"/>
      <c r="C183" s="156"/>
      <c r="D183" s="156"/>
      <c r="E183" s="160" t="s">
        <v>261</v>
      </c>
      <c r="F183" s="158">
        <v>0</v>
      </c>
      <c r="G183" s="158">
        <v>1296000</v>
      </c>
      <c r="H183" s="158">
        <v>0</v>
      </c>
      <c r="L183" s="161">
        <v>1296000</v>
      </c>
      <c r="M183" s="161" t="e">
        <f>#REF!-L183</f>
        <v>#REF!</v>
      </c>
    </row>
    <row r="184" spans="1:15">
      <c r="A184" s="360"/>
      <c r="B184" s="155"/>
      <c r="C184" s="156">
        <v>16</v>
      </c>
      <c r="D184" s="156"/>
      <c r="E184" s="160" t="s">
        <v>614</v>
      </c>
      <c r="F184" s="158">
        <v>0</v>
      </c>
      <c r="G184" s="158">
        <v>0</v>
      </c>
      <c r="H184" s="158">
        <v>0</v>
      </c>
      <c r="L184" s="161">
        <v>787000</v>
      </c>
      <c r="M184" s="161" t="e">
        <f>#REF!-L184</f>
        <v>#REF!</v>
      </c>
    </row>
    <row r="185" spans="1:15">
      <c r="A185" s="360"/>
      <c r="B185" s="155"/>
      <c r="C185" s="156"/>
      <c r="D185" s="156"/>
      <c r="E185" s="160" t="s">
        <v>261</v>
      </c>
      <c r="F185" s="158">
        <v>0</v>
      </c>
      <c r="G185" s="158">
        <v>0</v>
      </c>
      <c r="H185" s="158">
        <v>0</v>
      </c>
      <c r="L185" s="161">
        <v>213000</v>
      </c>
      <c r="M185" s="161" t="e">
        <f>#REF!-L185</f>
        <v>#REF!</v>
      </c>
    </row>
    <row r="186" spans="1:15">
      <c r="A186" s="360"/>
      <c r="B186" s="155"/>
      <c r="C186" s="156">
        <v>17</v>
      </c>
      <c r="D186" s="156"/>
      <c r="E186" s="160" t="s">
        <v>621</v>
      </c>
      <c r="F186" s="158">
        <v>0</v>
      </c>
      <c r="G186" s="158">
        <v>2352000</v>
      </c>
      <c r="H186" s="158">
        <v>0</v>
      </c>
      <c r="L186" s="161">
        <v>2352000</v>
      </c>
      <c r="M186" s="161" t="e">
        <f>#REF!-L186</f>
        <v>#REF!</v>
      </c>
    </row>
    <row r="187" spans="1:15">
      <c r="A187" s="360"/>
      <c r="B187" s="155"/>
      <c r="C187" s="156"/>
      <c r="D187" s="156"/>
      <c r="E187" s="160" t="s">
        <v>261</v>
      </c>
      <c r="F187" s="158">
        <v>0</v>
      </c>
      <c r="G187" s="158">
        <v>635000</v>
      </c>
      <c r="H187" s="158">
        <v>0</v>
      </c>
      <c r="L187" s="161">
        <v>635000</v>
      </c>
      <c r="M187" s="161" t="e">
        <f>#REF!-L187</f>
        <v>#REF!</v>
      </c>
    </row>
    <row r="188" spans="1:15">
      <c r="A188" s="360"/>
      <c r="B188" s="155"/>
      <c r="C188" s="156">
        <v>18</v>
      </c>
      <c r="D188" s="156"/>
      <c r="E188" s="160" t="s">
        <v>622</v>
      </c>
      <c r="F188" s="158">
        <v>0</v>
      </c>
      <c r="G188" s="158">
        <v>2340600</v>
      </c>
      <c r="H188" s="158">
        <v>2340601</v>
      </c>
      <c r="L188" s="161">
        <v>0</v>
      </c>
      <c r="M188" s="161" t="e">
        <f>#REF!-L188</f>
        <v>#REF!</v>
      </c>
      <c r="O188" s="161" t="e">
        <f>SUM(#REF!,#REF!,#REF!,#REF!,#REF!,#REF!,#REF!,#REF!,#REF!,#REF!)</f>
        <v>#REF!</v>
      </c>
    </row>
    <row r="189" spans="1:15">
      <c r="A189" s="360"/>
      <c r="B189" s="155"/>
      <c r="C189" s="156"/>
      <c r="D189" s="156"/>
      <c r="E189" s="160" t="s">
        <v>261</v>
      </c>
      <c r="F189" s="158">
        <v>0</v>
      </c>
      <c r="G189" s="158">
        <v>632000</v>
      </c>
      <c r="H189" s="158">
        <v>631963</v>
      </c>
      <c r="L189" s="161">
        <v>0</v>
      </c>
      <c r="M189" s="161" t="e">
        <f>#REF!-L189</f>
        <v>#REF!</v>
      </c>
      <c r="O189" s="161" t="e">
        <f>SUM(#REF!,#REF!,#REF!,#REF!,#REF!,#REF!,#REF!,#REF!,#REF!,#REF!)</f>
        <v>#REF!</v>
      </c>
    </row>
    <row r="190" spans="1:15">
      <c r="A190" s="360"/>
      <c r="B190" s="155"/>
      <c r="C190" s="156">
        <v>19</v>
      </c>
      <c r="D190" s="156"/>
      <c r="E190" s="160" t="s">
        <v>623</v>
      </c>
      <c r="F190" s="158">
        <v>0</v>
      </c>
      <c r="G190" s="158">
        <v>976000</v>
      </c>
      <c r="H190" s="158">
        <v>976000</v>
      </c>
      <c r="L190" s="161">
        <v>976000</v>
      </c>
      <c r="M190" s="161" t="e">
        <f>#REF!-L190</f>
        <v>#REF!</v>
      </c>
    </row>
    <row r="191" spans="1:15">
      <c r="A191" s="360"/>
      <c r="B191" s="155"/>
      <c r="C191" s="156"/>
      <c r="D191" s="156"/>
      <c r="E191" s="160" t="s">
        <v>261</v>
      </c>
      <c r="F191" s="158">
        <v>0</v>
      </c>
      <c r="G191" s="158">
        <v>263400</v>
      </c>
      <c r="H191" s="158">
        <v>263520</v>
      </c>
      <c r="L191" s="161">
        <v>263400</v>
      </c>
      <c r="M191" s="161" t="e">
        <f>#REF!-L191</f>
        <v>#REF!</v>
      </c>
    </row>
    <row r="192" spans="1:15">
      <c r="A192" s="360"/>
      <c r="B192" s="155"/>
      <c r="C192" s="156">
        <v>20</v>
      </c>
      <c r="D192" s="156"/>
      <c r="E192" s="160" t="s">
        <v>635</v>
      </c>
      <c r="F192" s="158"/>
      <c r="G192" s="158">
        <v>305000</v>
      </c>
      <c r="H192" s="158">
        <v>304500</v>
      </c>
      <c r="L192" s="161">
        <v>305000</v>
      </c>
      <c r="M192" s="161" t="e">
        <f>#REF!-L192</f>
        <v>#REF!</v>
      </c>
    </row>
    <row r="193" spans="1:13">
      <c r="A193" s="360"/>
      <c r="B193" s="155"/>
      <c r="C193" s="156"/>
      <c r="D193" s="156"/>
      <c r="E193" s="160" t="s">
        <v>261</v>
      </c>
      <c r="F193" s="158"/>
      <c r="G193" s="158">
        <v>82000</v>
      </c>
      <c r="H193" s="158">
        <v>82215</v>
      </c>
      <c r="L193" s="161">
        <v>82000</v>
      </c>
      <c r="M193" s="161" t="e">
        <f>#REF!-L193</f>
        <v>#REF!</v>
      </c>
    </row>
    <row r="194" spans="1:13">
      <c r="A194" s="360"/>
      <c r="B194" s="155"/>
      <c r="C194" s="156">
        <v>21</v>
      </c>
      <c r="D194" s="156"/>
      <c r="E194" s="160" t="s">
        <v>447</v>
      </c>
      <c r="F194" s="158">
        <v>100000</v>
      </c>
      <c r="G194" s="158">
        <v>100000</v>
      </c>
      <c r="H194" s="158">
        <v>122803</v>
      </c>
      <c r="L194" s="161">
        <v>100000</v>
      </c>
      <c r="M194" s="161" t="e">
        <f>#REF!-L194</f>
        <v>#REF!</v>
      </c>
    </row>
    <row r="195" spans="1:13" ht="16.5" thickBot="1">
      <c r="A195" s="360"/>
      <c r="B195" s="155"/>
      <c r="C195" s="156"/>
      <c r="D195" s="156"/>
      <c r="E195" s="160" t="s">
        <v>261</v>
      </c>
      <c r="F195" s="158">
        <v>27000</v>
      </c>
      <c r="G195" s="158">
        <v>27000</v>
      </c>
      <c r="H195" s="158">
        <v>33157</v>
      </c>
      <c r="L195" s="161">
        <v>27000</v>
      </c>
      <c r="M195" s="161" t="e">
        <f>#REF!-L195</f>
        <v>#REF!</v>
      </c>
    </row>
    <row r="196" spans="1:13" s="195" customFormat="1" ht="16.5" thickBot="1">
      <c r="A196" s="175"/>
      <c r="B196" s="176"/>
      <c r="C196" s="176"/>
      <c r="D196" s="176"/>
      <c r="E196" s="177" t="s">
        <v>463</v>
      </c>
      <c r="F196" s="226">
        <f>SUM(F154:F195)</f>
        <v>65967000</v>
      </c>
      <c r="G196" s="226">
        <f t="shared" ref="G196:H196" si="16">SUM(G154:G195)</f>
        <v>85561424</v>
      </c>
      <c r="H196" s="226">
        <f t="shared" si="16"/>
        <v>73261192</v>
      </c>
      <c r="L196" s="161">
        <v>84696824</v>
      </c>
      <c r="M196" s="161" t="e">
        <f>#REF!-L196</f>
        <v>#REF!</v>
      </c>
    </row>
    <row r="197" spans="1:13">
      <c r="A197" s="188">
        <v>381</v>
      </c>
      <c r="B197" s="189"/>
      <c r="C197" s="181"/>
      <c r="D197" s="181"/>
      <c r="E197" s="227" t="s">
        <v>134</v>
      </c>
      <c r="F197" s="224"/>
      <c r="G197" s="224">
        <v>0</v>
      </c>
      <c r="H197" s="224">
        <v>0</v>
      </c>
      <c r="L197" s="161">
        <v>0</v>
      </c>
      <c r="M197" s="161" t="e">
        <f>#REF!-L197</f>
        <v>#REF!</v>
      </c>
    </row>
    <row r="198" spans="1:13">
      <c r="A198" s="360"/>
      <c r="B198" s="155"/>
      <c r="C198" s="228">
        <v>1</v>
      </c>
      <c r="D198" s="156"/>
      <c r="E198" s="229" t="s">
        <v>420</v>
      </c>
      <c r="F198" s="207">
        <v>12598000</v>
      </c>
      <c r="G198" s="207">
        <v>10539000</v>
      </c>
      <c r="H198" s="207">
        <v>9676050</v>
      </c>
      <c r="L198" s="161">
        <v>10539000</v>
      </c>
      <c r="M198" s="161" t="e">
        <f>#REF!-L198</f>
        <v>#REF!</v>
      </c>
    </row>
    <row r="199" spans="1:13">
      <c r="A199" s="360"/>
      <c r="B199" s="155"/>
      <c r="C199" s="156"/>
      <c r="D199" s="156"/>
      <c r="E199" s="160" t="s">
        <v>261</v>
      </c>
      <c r="F199" s="158">
        <v>3402000</v>
      </c>
      <c r="G199" s="158">
        <v>2846000</v>
      </c>
      <c r="H199" s="158">
        <v>2612534</v>
      </c>
      <c r="L199" s="161">
        <v>2846000</v>
      </c>
      <c r="M199" s="161" t="e">
        <f>#REF!-L199</f>
        <v>#REF!</v>
      </c>
    </row>
    <row r="200" spans="1:13">
      <c r="A200" s="360"/>
      <c r="B200" s="155"/>
      <c r="C200" s="156">
        <v>3</v>
      </c>
      <c r="D200" s="156"/>
      <c r="E200" s="160" t="s">
        <v>262</v>
      </c>
      <c r="F200" s="158">
        <v>7874000</v>
      </c>
      <c r="G200" s="158">
        <v>4272000</v>
      </c>
      <c r="H200" s="158">
        <v>4418873</v>
      </c>
      <c r="L200" s="161">
        <v>4272000</v>
      </c>
      <c r="M200" s="161" t="e">
        <f>#REF!-L200</f>
        <v>#REF!</v>
      </c>
    </row>
    <row r="201" spans="1:13">
      <c r="A201" s="360"/>
      <c r="B201" s="155"/>
      <c r="C201" s="156"/>
      <c r="D201" s="156"/>
      <c r="E201" s="160" t="s">
        <v>261</v>
      </c>
      <c r="F201" s="158">
        <v>2126000</v>
      </c>
      <c r="G201" s="158">
        <v>1153000</v>
      </c>
      <c r="H201" s="158">
        <v>1193096</v>
      </c>
      <c r="L201" s="161">
        <v>1153000</v>
      </c>
      <c r="M201" s="161" t="e">
        <f>#REF!-L201</f>
        <v>#REF!</v>
      </c>
    </row>
    <row r="202" spans="1:13">
      <c r="A202" s="360"/>
      <c r="B202" s="155"/>
      <c r="C202" s="156">
        <v>4</v>
      </c>
      <c r="D202" s="156"/>
      <c r="E202" s="352" t="s">
        <v>0</v>
      </c>
      <c r="F202" s="158">
        <v>4724000</v>
      </c>
      <c r="G202" s="158">
        <v>1811000</v>
      </c>
      <c r="H202" s="158">
        <v>1840105</v>
      </c>
      <c r="L202" s="161">
        <v>1811000</v>
      </c>
      <c r="M202" s="161" t="e">
        <f>#REF!-L202</f>
        <v>#REF!</v>
      </c>
    </row>
    <row r="203" spans="1:13">
      <c r="A203" s="360"/>
      <c r="B203" s="155"/>
      <c r="C203" s="156"/>
      <c r="D203" s="156"/>
      <c r="E203" s="160" t="s">
        <v>261</v>
      </c>
      <c r="F203" s="158">
        <v>1276000</v>
      </c>
      <c r="G203" s="158">
        <v>489000</v>
      </c>
      <c r="H203" s="158">
        <v>496830</v>
      </c>
      <c r="L203" s="161">
        <v>489000</v>
      </c>
      <c r="M203" s="161" t="e">
        <f>#REF!-L203</f>
        <v>#REF!</v>
      </c>
    </row>
    <row r="204" spans="1:13">
      <c r="A204" s="360"/>
      <c r="B204" s="155"/>
      <c r="C204" s="156">
        <v>5</v>
      </c>
      <c r="D204" s="156"/>
      <c r="E204" s="299" t="s">
        <v>481</v>
      </c>
      <c r="F204" s="158">
        <v>7874000</v>
      </c>
      <c r="G204" s="158">
        <v>13160000</v>
      </c>
      <c r="H204" s="158">
        <v>13159941</v>
      </c>
      <c r="L204" s="161">
        <v>13160000</v>
      </c>
      <c r="M204" s="161" t="e">
        <f>#REF!-L204</f>
        <v>#REF!</v>
      </c>
    </row>
    <row r="205" spans="1:13">
      <c r="A205" s="360"/>
      <c r="B205" s="155"/>
      <c r="C205" s="156"/>
      <c r="D205" s="156"/>
      <c r="E205" s="160" t="s">
        <v>261</v>
      </c>
      <c r="F205" s="158">
        <v>2126000</v>
      </c>
      <c r="G205" s="158">
        <v>3553000</v>
      </c>
      <c r="H205" s="158">
        <v>3553184</v>
      </c>
      <c r="L205" s="161">
        <v>3553000</v>
      </c>
      <c r="M205" s="161" t="e">
        <f>#REF!-L205</f>
        <v>#REF!</v>
      </c>
    </row>
    <row r="206" spans="1:13">
      <c r="A206" s="360"/>
      <c r="B206" s="155"/>
      <c r="C206" s="156">
        <v>6</v>
      </c>
      <c r="D206" s="156"/>
      <c r="E206" s="160" t="s">
        <v>482</v>
      </c>
      <c r="F206" s="158">
        <v>5118000</v>
      </c>
      <c r="G206" s="158">
        <v>0</v>
      </c>
      <c r="H206" s="158">
        <v>0</v>
      </c>
      <c r="L206" s="161">
        <v>0</v>
      </c>
      <c r="M206" s="161" t="e">
        <f>#REF!-L206</f>
        <v>#REF!</v>
      </c>
    </row>
    <row r="207" spans="1:13">
      <c r="A207" s="360"/>
      <c r="B207" s="155"/>
      <c r="C207" s="156"/>
      <c r="D207" s="156"/>
      <c r="E207" s="160" t="s">
        <v>261</v>
      </c>
      <c r="F207" s="158">
        <v>1382000</v>
      </c>
      <c r="G207" s="158">
        <v>0</v>
      </c>
      <c r="H207" s="158">
        <v>0</v>
      </c>
      <c r="L207" s="161">
        <v>0</v>
      </c>
      <c r="M207" s="161" t="e">
        <f>#REF!-L207</f>
        <v>#REF!</v>
      </c>
    </row>
    <row r="208" spans="1:13">
      <c r="A208" s="360"/>
      <c r="B208" s="155"/>
      <c r="C208" s="156">
        <v>7</v>
      </c>
      <c r="D208" s="156"/>
      <c r="E208" s="160" t="s">
        <v>1</v>
      </c>
      <c r="F208" s="158">
        <v>15000000</v>
      </c>
      <c r="G208" s="158">
        <v>16517000</v>
      </c>
      <c r="H208" s="158">
        <v>16124267</v>
      </c>
      <c r="L208" s="161">
        <v>16517000</v>
      </c>
      <c r="M208" s="161" t="e">
        <f>#REF!-L208</f>
        <v>#REF!</v>
      </c>
    </row>
    <row r="209" spans="1:15">
      <c r="A209" s="360"/>
      <c r="B209" s="155"/>
      <c r="C209" s="156"/>
      <c r="D209" s="156"/>
      <c r="E209" s="160" t="s">
        <v>261</v>
      </c>
      <c r="F209" s="158">
        <v>4050000</v>
      </c>
      <c r="G209" s="158">
        <v>4459000</v>
      </c>
      <c r="H209" s="158">
        <v>4353552</v>
      </c>
      <c r="L209" s="161">
        <v>4459000</v>
      </c>
      <c r="M209" s="161" t="e">
        <f>#REF!-L209</f>
        <v>#REF!</v>
      </c>
    </row>
    <row r="210" spans="1:15">
      <c r="A210" s="360"/>
      <c r="B210" s="155"/>
      <c r="C210" s="156">
        <v>8</v>
      </c>
      <c r="D210" s="156"/>
      <c r="E210" s="160" t="s">
        <v>483</v>
      </c>
      <c r="F210" s="158">
        <v>1575000</v>
      </c>
      <c r="G210" s="158">
        <v>1575000</v>
      </c>
      <c r="H210" s="158">
        <v>1615678</v>
      </c>
      <c r="L210" s="161">
        <v>1575000</v>
      </c>
      <c r="M210" s="161" t="e">
        <f>#REF!-L210</f>
        <v>#REF!</v>
      </c>
    </row>
    <row r="211" spans="1:15">
      <c r="A211" s="360"/>
      <c r="B211" s="155"/>
      <c r="C211" s="156"/>
      <c r="D211" s="156"/>
      <c r="E211" s="160" t="s">
        <v>261</v>
      </c>
      <c r="F211" s="158">
        <v>425000</v>
      </c>
      <c r="G211" s="158">
        <v>425000</v>
      </c>
      <c r="H211" s="158">
        <v>383313</v>
      </c>
      <c r="L211" s="161">
        <v>425000</v>
      </c>
      <c r="M211" s="161" t="e">
        <f>#REF!-L211</f>
        <v>#REF!</v>
      </c>
    </row>
    <row r="212" spans="1:15">
      <c r="A212" s="360"/>
      <c r="B212" s="155"/>
      <c r="C212" s="156">
        <v>9</v>
      </c>
      <c r="D212" s="156"/>
      <c r="E212" s="160" t="s">
        <v>484</v>
      </c>
      <c r="F212" s="158">
        <v>2543000</v>
      </c>
      <c r="G212" s="158">
        <v>3415000</v>
      </c>
      <c r="H212" s="158">
        <v>3414410</v>
      </c>
      <c r="L212" s="161">
        <v>2543000</v>
      </c>
      <c r="M212" s="161" t="e">
        <f>#REF!-L212</f>
        <v>#REF!</v>
      </c>
    </row>
    <row r="213" spans="1:15">
      <c r="A213" s="360"/>
      <c r="B213" s="155"/>
      <c r="C213" s="156"/>
      <c r="D213" s="156"/>
      <c r="E213" s="160" t="s">
        <v>261</v>
      </c>
      <c r="F213" s="158">
        <v>686000</v>
      </c>
      <c r="G213" s="158">
        <v>922000</v>
      </c>
      <c r="H213" s="158">
        <v>921890</v>
      </c>
      <c r="L213" s="161">
        <v>686000</v>
      </c>
      <c r="M213" s="161" t="e">
        <f>#REF!-L213</f>
        <v>#REF!</v>
      </c>
    </row>
    <row r="214" spans="1:15">
      <c r="A214" s="360"/>
      <c r="B214" s="155"/>
      <c r="C214" s="156">
        <v>10</v>
      </c>
      <c r="D214" s="156"/>
      <c r="E214" s="160" t="s">
        <v>485</v>
      </c>
      <c r="F214" s="158">
        <v>2016000</v>
      </c>
      <c r="G214" s="158">
        <v>2016000</v>
      </c>
      <c r="H214" s="158">
        <v>2015748</v>
      </c>
      <c r="L214" s="161">
        <v>2016000</v>
      </c>
      <c r="M214" s="161" t="e">
        <f>#REF!-L214</f>
        <v>#REF!</v>
      </c>
      <c r="O214" s="161">
        <f>SUM(G198,G200,G202,G204,G206,G208,G210,G212,G214,G216,G218,G220,G222)</f>
        <v>77887000</v>
      </c>
    </row>
    <row r="215" spans="1:15">
      <c r="A215" s="360"/>
      <c r="B215" s="155"/>
      <c r="C215" s="156"/>
      <c r="D215" s="156"/>
      <c r="E215" s="160" t="s">
        <v>261</v>
      </c>
      <c r="F215" s="158">
        <v>544000</v>
      </c>
      <c r="G215" s="158">
        <v>544000</v>
      </c>
      <c r="H215" s="158">
        <v>544252</v>
      </c>
      <c r="L215" s="161">
        <v>544000</v>
      </c>
      <c r="M215" s="161" t="e">
        <f>#REF!-L215</f>
        <v>#REF!</v>
      </c>
      <c r="O215" s="161">
        <f>SUM(G199,G201,G203,G205,G207,G209,G211,G213,G215,G217,G219,G221,G223)</f>
        <v>21028350</v>
      </c>
    </row>
    <row r="216" spans="1:15">
      <c r="A216" s="360"/>
      <c r="B216" s="155"/>
      <c r="C216" s="156">
        <v>11</v>
      </c>
      <c r="D216" s="156"/>
      <c r="E216" s="160" t="s">
        <v>486</v>
      </c>
      <c r="F216" s="158">
        <v>1575000</v>
      </c>
      <c r="G216" s="158">
        <v>1575000</v>
      </c>
      <c r="H216" s="158">
        <v>1574698</v>
      </c>
      <c r="L216" s="161">
        <v>1575000</v>
      </c>
      <c r="M216" s="161" t="e">
        <f>#REF!-L216</f>
        <v>#REF!</v>
      </c>
    </row>
    <row r="217" spans="1:15">
      <c r="A217" s="360"/>
      <c r="B217" s="155"/>
      <c r="C217" s="156"/>
      <c r="D217" s="156"/>
      <c r="E217" s="160" t="s">
        <v>261</v>
      </c>
      <c r="F217" s="158">
        <v>425000</v>
      </c>
      <c r="G217" s="158">
        <v>425000</v>
      </c>
      <c r="H217" s="158">
        <v>425168</v>
      </c>
      <c r="L217" s="161">
        <v>425000</v>
      </c>
      <c r="M217" s="161" t="e">
        <f>#REF!-L217</f>
        <v>#REF!</v>
      </c>
    </row>
    <row r="218" spans="1:15">
      <c r="A218" s="360"/>
      <c r="B218" s="155"/>
      <c r="C218" s="156">
        <v>12</v>
      </c>
      <c r="D218" s="156"/>
      <c r="E218" s="160" t="s">
        <v>615</v>
      </c>
      <c r="F218" s="158">
        <v>0</v>
      </c>
      <c r="G218" s="158">
        <v>4705000</v>
      </c>
      <c r="H218" s="158">
        <v>0</v>
      </c>
      <c r="L218" s="161">
        <v>4705000</v>
      </c>
      <c r="M218" s="161" t="e">
        <f>#REF!-L218</f>
        <v>#REF!</v>
      </c>
    </row>
    <row r="219" spans="1:15">
      <c r="A219" s="360"/>
      <c r="B219" s="155"/>
      <c r="C219" s="156"/>
      <c r="D219" s="156"/>
      <c r="E219" s="160" t="s">
        <v>261</v>
      </c>
      <c r="F219" s="158">
        <v>0</v>
      </c>
      <c r="G219" s="158">
        <v>1270350</v>
      </c>
      <c r="H219" s="158">
        <v>0</v>
      </c>
      <c r="L219" s="161">
        <v>1270350</v>
      </c>
      <c r="M219" s="161" t="e">
        <f>#REF!-L219</f>
        <v>#REF!</v>
      </c>
    </row>
    <row r="220" spans="1:15">
      <c r="A220" s="360"/>
      <c r="B220" s="155"/>
      <c r="C220" s="156">
        <v>13</v>
      </c>
      <c r="D220" s="156"/>
      <c r="E220" s="160" t="s">
        <v>620</v>
      </c>
      <c r="F220" s="158">
        <v>0</v>
      </c>
      <c r="G220" s="158">
        <v>4692000</v>
      </c>
      <c r="H220" s="158">
        <v>0</v>
      </c>
      <c r="L220" s="161">
        <v>4692000</v>
      </c>
      <c r="M220" s="161" t="e">
        <f>#REF!-L220</f>
        <v>#REF!</v>
      </c>
    </row>
    <row r="221" spans="1:15">
      <c r="A221" s="360"/>
      <c r="B221" s="155"/>
      <c r="C221" s="156"/>
      <c r="D221" s="156"/>
      <c r="E221" s="160" t="s">
        <v>261</v>
      </c>
      <c r="F221" s="158">
        <v>0</v>
      </c>
      <c r="G221" s="158">
        <v>1267000</v>
      </c>
      <c r="H221" s="158">
        <v>0</v>
      </c>
      <c r="L221" s="161">
        <v>1267000</v>
      </c>
      <c r="M221" s="161" t="e">
        <f>#REF!-L221</f>
        <v>#REF!</v>
      </c>
    </row>
    <row r="222" spans="1:15">
      <c r="A222" s="360"/>
      <c r="B222" s="155"/>
      <c r="C222" s="156">
        <v>14</v>
      </c>
      <c r="D222" s="156"/>
      <c r="E222" s="160" t="s">
        <v>263</v>
      </c>
      <c r="F222" s="158">
        <v>7874000</v>
      </c>
      <c r="G222" s="158">
        <v>13610000</v>
      </c>
      <c r="H222" s="158">
        <v>13517686</v>
      </c>
      <c r="L222" s="161">
        <v>13610000</v>
      </c>
      <c r="M222" s="161" t="e">
        <f>#REF!-L222</f>
        <v>#REF!</v>
      </c>
    </row>
    <row r="223" spans="1:15" ht="16.5" thickBot="1">
      <c r="A223" s="360"/>
      <c r="B223" s="155"/>
      <c r="C223" s="156"/>
      <c r="D223" s="156"/>
      <c r="E223" s="160" t="s">
        <v>261</v>
      </c>
      <c r="F223" s="158">
        <v>2126000</v>
      </c>
      <c r="G223" s="158">
        <v>3675000</v>
      </c>
      <c r="H223" s="158">
        <v>3649774</v>
      </c>
      <c r="L223" s="161">
        <v>3675000</v>
      </c>
      <c r="M223" s="161" t="e">
        <f>#REF!-L223</f>
        <v>#REF!</v>
      </c>
    </row>
    <row r="224" spans="1:15" ht="16.5" thickBot="1">
      <c r="A224" s="175"/>
      <c r="B224" s="176"/>
      <c r="C224" s="176"/>
      <c r="D224" s="176"/>
      <c r="E224" s="177" t="s">
        <v>464</v>
      </c>
      <c r="F224" s="178">
        <f>SUM(F198:F223)</f>
        <v>87339000</v>
      </c>
      <c r="G224" s="178">
        <f t="shared" ref="G224:H224" si="17">SUM(G198:G223)</f>
        <v>98915350</v>
      </c>
      <c r="H224" s="178">
        <f t="shared" si="17"/>
        <v>85491049</v>
      </c>
      <c r="L224" s="161">
        <v>97807350</v>
      </c>
      <c r="M224" s="161" t="e">
        <f>#REF!-L224</f>
        <v>#REF!</v>
      </c>
    </row>
    <row r="225" spans="1:15" s="195" customFormat="1" ht="31.5">
      <c r="A225" s="188">
        <v>389</v>
      </c>
      <c r="B225" s="181"/>
      <c r="C225" s="181"/>
      <c r="D225" s="189"/>
      <c r="E225" s="221" t="s">
        <v>440</v>
      </c>
      <c r="F225" s="182"/>
      <c r="G225" s="182">
        <v>0</v>
      </c>
      <c r="H225" s="182">
        <v>0</v>
      </c>
      <c r="L225" s="161">
        <v>0</v>
      </c>
      <c r="M225" s="161" t="e">
        <f>#REF!-L225</f>
        <v>#REF!</v>
      </c>
    </row>
    <row r="226" spans="1:15" s="357" customFormat="1">
      <c r="A226" s="222"/>
      <c r="B226" s="223">
        <v>1</v>
      </c>
      <c r="C226" s="223"/>
      <c r="D226" s="185"/>
      <c r="E226" s="186" t="s">
        <v>616</v>
      </c>
      <c r="F226" s="187"/>
      <c r="G226" s="187">
        <v>0</v>
      </c>
      <c r="H226" s="187">
        <v>0</v>
      </c>
      <c r="L226" s="161">
        <v>0</v>
      </c>
      <c r="M226" s="161" t="e">
        <f>#REF!-L226</f>
        <v>#REF!</v>
      </c>
    </row>
    <row r="227" spans="1:15" s="357" customFormat="1">
      <c r="A227" s="222"/>
      <c r="B227" s="223"/>
      <c r="C227" s="223">
        <v>1</v>
      </c>
      <c r="D227" s="185"/>
      <c r="E227" s="186" t="s">
        <v>617</v>
      </c>
      <c r="F227" s="187"/>
      <c r="G227" s="187">
        <v>300000</v>
      </c>
      <c r="H227" s="187">
        <v>300000</v>
      </c>
      <c r="L227" s="161">
        <v>300000</v>
      </c>
      <c r="M227" s="161" t="e">
        <f>#REF!-L227</f>
        <v>#REF!</v>
      </c>
    </row>
    <row r="228" spans="1:15" s="195" customFormat="1">
      <c r="A228" s="222"/>
      <c r="B228" s="223">
        <v>2</v>
      </c>
      <c r="C228" s="223"/>
      <c r="D228" s="223"/>
      <c r="E228" s="186" t="s">
        <v>599</v>
      </c>
      <c r="F228" s="187"/>
      <c r="G228" s="187">
        <v>0</v>
      </c>
      <c r="H228" s="187">
        <v>0</v>
      </c>
      <c r="L228" s="161">
        <v>0</v>
      </c>
      <c r="M228" s="161" t="e">
        <f>#REF!-L228</f>
        <v>#REF!</v>
      </c>
    </row>
    <row r="229" spans="1:15" s="195" customFormat="1" ht="16.5" thickBot="1">
      <c r="A229" s="222"/>
      <c r="B229" s="223"/>
      <c r="C229" s="223">
        <v>1</v>
      </c>
      <c r="D229" s="223"/>
      <c r="E229" s="186" t="s">
        <v>600</v>
      </c>
      <c r="F229" s="187">
        <v>0</v>
      </c>
      <c r="G229" s="187">
        <v>2850000</v>
      </c>
      <c r="H229" s="187">
        <v>2850000</v>
      </c>
      <c r="L229" s="161">
        <v>2850000</v>
      </c>
      <c r="M229" s="161" t="e">
        <f>#REF!-L229</f>
        <v>#REF!</v>
      </c>
    </row>
    <row r="230" spans="1:15" s="195" customFormat="1" ht="16.5" thickBot="1">
      <c r="A230" s="175"/>
      <c r="B230" s="176"/>
      <c r="C230" s="176"/>
      <c r="D230" s="176"/>
      <c r="E230" s="177" t="s">
        <v>451</v>
      </c>
      <c r="F230" s="178">
        <f>SUM(F226:F229)</f>
        <v>0</v>
      </c>
      <c r="G230" s="178">
        <f t="shared" ref="G230:H230" si="18">SUM(G226:G229)</f>
        <v>3150000</v>
      </c>
      <c r="H230" s="178">
        <f t="shared" si="18"/>
        <v>3150000</v>
      </c>
      <c r="L230" s="161">
        <v>3150000</v>
      </c>
      <c r="M230" s="161" t="e">
        <f>#REF!-L230</f>
        <v>#REF!</v>
      </c>
    </row>
    <row r="231" spans="1:15" s="195" customFormat="1">
      <c r="A231" s="188">
        <v>390</v>
      </c>
      <c r="B231" s="181"/>
      <c r="C231" s="181"/>
      <c r="D231" s="189"/>
      <c r="E231" s="221" t="s">
        <v>466</v>
      </c>
      <c r="F231" s="182"/>
      <c r="G231" s="182">
        <v>0</v>
      </c>
      <c r="H231" s="182">
        <v>0</v>
      </c>
      <c r="L231" s="161">
        <v>0</v>
      </c>
      <c r="M231" s="161" t="e">
        <f>#REF!-L231</f>
        <v>#REF!</v>
      </c>
    </row>
    <row r="232" spans="1:15" s="195" customFormat="1">
      <c r="A232" s="222"/>
      <c r="B232" s="223">
        <v>1</v>
      </c>
      <c r="C232" s="223"/>
      <c r="D232" s="223"/>
      <c r="E232" s="186" t="s">
        <v>467</v>
      </c>
      <c r="F232" s="187">
        <v>10645000</v>
      </c>
      <c r="G232" s="187">
        <v>10645000</v>
      </c>
      <c r="H232" s="187">
        <v>10644800</v>
      </c>
      <c r="L232" s="161">
        <v>10645000</v>
      </c>
      <c r="M232" s="161" t="e">
        <f>#REF!-L232</f>
        <v>#REF!</v>
      </c>
    </row>
    <row r="233" spans="1:15" s="195" customFormat="1">
      <c r="A233" s="222"/>
      <c r="B233" s="223">
        <v>4</v>
      </c>
      <c r="C233" s="223"/>
      <c r="D233" s="223"/>
      <c r="E233" s="186" t="s">
        <v>601</v>
      </c>
      <c r="F233" s="187">
        <v>0</v>
      </c>
      <c r="G233" s="187">
        <v>150000000</v>
      </c>
      <c r="H233" s="187">
        <v>150000000</v>
      </c>
      <c r="L233" s="161">
        <v>150000000</v>
      </c>
      <c r="M233" s="161" t="e">
        <f>#REF!-L233</f>
        <v>#REF!</v>
      </c>
    </row>
    <row r="234" spans="1:15" s="195" customFormat="1" ht="16.5" thickBot="1">
      <c r="A234" s="222"/>
      <c r="B234" s="223">
        <v>2</v>
      </c>
      <c r="C234" s="223"/>
      <c r="D234" s="223"/>
      <c r="E234" s="319" t="s">
        <v>153</v>
      </c>
      <c r="F234" s="187">
        <v>28589000</v>
      </c>
      <c r="G234" s="187">
        <v>28589105</v>
      </c>
      <c r="H234" s="187">
        <v>28589105</v>
      </c>
      <c r="L234" s="161">
        <v>28589105</v>
      </c>
      <c r="M234" s="161" t="e">
        <f>#REF!-L234</f>
        <v>#REF!</v>
      </c>
    </row>
    <row r="235" spans="1:15" s="195" customFormat="1" ht="16.5" thickBot="1">
      <c r="A235" s="175"/>
      <c r="B235" s="176"/>
      <c r="C235" s="176"/>
      <c r="D235" s="176"/>
      <c r="E235" s="177" t="s">
        <v>583</v>
      </c>
      <c r="F235" s="178">
        <f>SUM(F232:F234)</f>
        <v>39234000</v>
      </c>
      <c r="G235" s="178">
        <f t="shared" ref="G235:H235" si="19">SUM(G232:G234)</f>
        <v>189234105</v>
      </c>
      <c r="H235" s="178">
        <f t="shared" si="19"/>
        <v>189233905</v>
      </c>
      <c r="L235" s="161">
        <v>189234105</v>
      </c>
      <c r="M235" s="161" t="e">
        <f>#REF!-L235</f>
        <v>#REF!</v>
      </c>
    </row>
    <row r="236" spans="1:15">
      <c r="A236" s="154">
        <v>392</v>
      </c>
      <c r="B236" s="159"/>
      <c r="C236" s="230"/>
      <c r="D236" s="230"/>
      <c r="E236" s="231" t="s">
        <v>181</v>
      </c>
      <c r="F236" s="187"/>
      <c r="G236" s="187">
        <v>0</v>
      </c>
      <c r="H236" s="187">
        <v>0</v>
      </c>
      <c r="L236" s="161">
        <v>0</v>
      </c>
      <c r="M236" s="161" t="e">
        <f>#REF!-L236</f>
        <v>#REF!</v>
      </c>
    </row>
    <row r="237" spans="1:15">
      <c r="A237" s="154"/>
      <c r="B237" s="159">
        <v>1</v>
      </c>
      <c r="C237" s="230"/>
      <c r="D237" s="230"/>
      <c r="E237" s="231" t="s">
        <v>138</v>
      </c>
      <c r="F237" s="187">
        <v>5000000</v>
      </c>
      <c r="G237" s="187">
        <v>79901432</v>
      </c>
      <c r="H237" s="187"/>
      <c r="L237" s="161">
        <v>2049297</v>
      </c>
      <c r="M237" s="161" t="e">
        <f>#REF!-L237</f>
        <v>#REF!</v>
      </c>
    </row>
    <row r="238" spans="1:15">
      <c r="A238" s="154"/>
      <c r="B238" s="159">
        <v>2</v>
      </c>
      <c r="C238" s="230"/>
      <c r="D238" s="230"/>
      <c r="E238" s="231" t="s">
        <v>553</v>
      </c>
      <c r="F238" s="187">
        <v>22617366</v>
      </c>
      <c r="G238" s="187">
        <v>352498</v>
      </c>
      <c r="H238" s="187">
        <v>0</v>
      </c>
      <c r="L238" s="161">
        <v>352498</v>
      </c>
      <c r="M238" s="161" t="e">
        <f>#REF!-L238</f>
        <v>#REF!</v>
      </c>
      <c r="O238" s="161"/>
    </row>
    <row r="239" spans="1:15" ht="16.5" thickBot="1">
      <c r="A239" s="154"/>
      <c r="B239" s="159">
        <v>3</v>
      </c>
      <c r="C239" s="230"/>
      <c r="D239" s="230"/>
      <c r="E239" s="231" t="s">
        <v>421</v>
      </c>
      <c r="F239" s="187">
        <v>30000000</v>
      </c>
      <c r="G239" s="187">
        <v>188666</v>
      </c>
      <c r="H239" s="187">
        <v>0</v>
      </c>
      <c r="L239" s="161">
        <v>188666</v>
      </c>
      <c r="M239" s="161" t="e">
        <f>#REF!-L239</f>
        <v>#REF!</v>
      </c>
      <c r="O239" s="161"/>
    </row>
    <row r="240" spans="1:15" ht="16.5" thickBot="1">
      <c r="A240" s="358"/>
      <c r="B240" s="359"/>
      <c r="C240" s="359"/>
      <c r="D240" s="359"/>
      <c r="E240" s="232" t="s">
        <v>582</v>
      </c>
      <c r="F240" s="233">
        <f>SUM(F236:F239)</f>
        <v>57617366</v>
      </c>
      <c r="G240" s="233">
        <f t="shared" ref="G240:H240" si="20">SUM(G236:G239)</f>
        <v>80442596</v>
      </c>
      <c r="H240" s="233">
        <f t="shared" si="20"/>
        <v>0</v>
      </c>
      <c r="L240" s="161">
        <v>2590461</v>
      </c>
      <c r="M240" s="161" t="e">
        <f>#REF!-L240</f>
        <v>#REF!</v>
      </c>
    </row>
    <row r="241" spans="1:16" s="195" customFormat="1" ht="31.5" hidden="1">
      <c r="A241" s="188">
        <v>389</v>
      </c>
      <c r="B241" s="181"/>
      <c r="C241" s="181"/>
      <c r="D241" s="189"/>
      <c r="E241" s="221" t="s">
        <v>440</v>
      </c>
      <c r="F241" s="182"/>
      <c r="G241" s="182">
        <v>0</v>
      </c>
      <c r="H241" s="182">
        <v>0</v>
      </c>
      <c r="L241" s="161">
        <v>0</v>
      </c>
      <c r="M241" s="161" t="e">
        <f>#REF!-L241</f>
        <v>#REF!</v>
      </c>
    </row>
    <row r="242" spans="1:16" s="195" customFormat="1" hidden="1">
      <c r="A242" s="222"/>
      <c r="B242" s="223">
        <v>1</v>
      </c>
      <c r="C242" s="223"/>
      <c r="D242" s="223"/>
      <c r="E242" s="186" t="s">
        <v>418</v>
      </c>
      <c r="F242" s="187"/>
      <c r="G242" s="187">
        <v>0</v>
      </c>
      <c r="H242" s="187">
        <v>0</v>
      </c>
      <c r="L242" s="161">
        <v>0</v>
      </c>
      <c r="M242" s="161" t="e">
        <f>#REF!-L242</f>
        <v>#REF!</v>
      </c>
    </row>
    <row r="243" spans="1:16" s="195" customFormat="1" hidden="1">
      <c r="A243" s="222"/>
      <c r="B243" s="223"/>
      <c r="C243" s="223">
        <v>1</v>
      </c>
      <c r="D243" s="223"/>
      <c r="E243" s="186" t="s">
        <v>419</v>
      </c>
      <c r="F243" s="187"/>
      <c r="G243" s="187">
        <v>0</v>
      </c>
      <c r="H243" s="187">
        <v>0</v>
      </c>
      <c r="L243" s="161">
        <v>0</v>
      </c>
      <c r="M243" s="161" t="e">
        <f>#REF!-L243</f>
        <v>#REF!</v>
      </c>
    </row>
    <row r="244" spans="1:16" s="195" customFormat="1" ht="16.5" hidden="1" thickBot="1">
      <c r="A244" s="175"/>
      <c r="B244" s="176"/>
      <c r="C244" s="176"/>
      <c r="D244" s="176"/>
      <c r="E244" s="177" t="s">
        <v>451</v>
      </c>
      <c r="F244" s="178">
        <f>SUM(F242:F243)</f>
        <v>0</v>
      </c>
      <c r="G244" s="178">
        <v>0</v>
      </c>
      <c r="H244" s="178">
        <v>0</v>
      </c>
      <c r="L244" s="161">
        <v>0</v>
      </c>
      <c r="M244" s="161" t="e">
        <f>#REF!-L244</f>
        <v>#REF!</v>
      </c>
    </row>
    <row r="245" spans="1:16" ht="16.5" thickBot="1">
      <c r="A245" s="159"/>
      <c r="B245" s="155"/>
      <c r="C245" s="155"/>
      <c r="D245" s="155"/>
      <c r="E245" s="157"/>
      <c r="F245" s="234"/>
      <c r="G245" s="234">
        <v>0</v>
      </c>
      <c r="H245" s="234">
        <v>0</v>
      </c>
      <c r="L245" s="161">
        <v>0</v>
      </c>
      <c r="M245" s="161" t="e">
        <f>#REF!-L245</f>
        <v>#REF!</v>
      </c>
    </row>
    <row r="246" spans="1:16" ht="16.5" thickBot="1">
      <c r="A246" s="175"/>
      <c r="B246" s="176"/>
      <c r="C246" s="176"/>
      <c r="D246" s="176"/>
      <c r="E246" s="177" t="s">
        <v>422</v>
      </c>
      <c r="F246" s="178">
        <f>SUM(F244,F240,F224,F196,F152,F139,F133,F114,F102,F97,F82,F77,F235,F86,F230,F117,F90)</f>
        <v>1903758720</v>
      </c>
      <c r="G246" s="178">
        <f t="shared" ref="G246:H246" si="21">SUM(G244,G240,G224,G196,G152,G139,G133,G114,G102,G97,G82,G77,G235,G86,G230,G117,G90)</f>
        <v>2238212403</v>
      </c>
      <c r="H246" s="178">
        <f t="shared" si="21"/>
        <v>2075580030</v>
      </c>
      <c r="L246" s="161">
        <v>2153666993</v>
      </c>
      <c r="M246" s="161" t="e">
        <f>#REF!-L246</f>
        <v>#REF!</v>
      </c>
      <c r="O246" s="161"/>
      <c r="P246" s="161"/>
    </row>
    <row r="248" spans="1:16">
      <c r="F248" s="236"/>
      <c r="G248" s="236"/>
      <c r="H248" s="236"/>
    </row>
    <row r="249" spans="1:16">
      <c r="F249" s="236"/>
      <c r="G249" s="236"/>
      <c r="H249" s="236"/>
    </row>
    <row r="250" spans="1:16">
      <c r="G250" s="236">
        <f>G246-'1.1.sz.mell.'!E132</f>
        <v>0</v>
      </c>
    </row>
    <row r="251" spans="1:16">
      <c r="F251" s="236"/>
      <c r="G251" s="236"/>
      <c r="H251" s="236"/>
    </row>
    <row r="253" spans="1:16">
      <c r="F253" s="236"/>
      <c r="G253" s="236"/>
      <c r="H253" s="236"/>
    </row>
  </sheetData>
  <mergeCells count="12">
    <mergeCell ref="G6:G10"/>
    <mergeCell ref="H6:H10"/>
    <mergeCell ref="A1:H1"/>
    <mergeCell ref="A2:H2"/>
    <mergeCell ref="A3:H3"/>
    <mergeCell ref="A4:D5"/>
    <mergeCell ref="E5:F5"/>
    <mergeCell ref="A6:A10"/>
    <mergeCell ref="B6:B10"/>
    <mergeCell ref="C6:C10"/>
    <mergeCell ref="D6:D10"/>
    <mergeCell ref="F6:F10"/>
  </mergeCells>
  <printOptions horizontalCentered="1"/>
  <pageMargins left="0" right="0" top="0.70866141732283472" bottom="0.35433070866141736" header="0.31496062992125984" footer="0.19685039370078741"/>
  <pageSetup paperSize="9" scale="65" orientation="portrait" r:id="rId1"/>
  <headerFooter alignWithMargins="0">
    <oddFooter>&amp;R&amp;P</oddFooter>
  </headerFooter>
  <rowBreaks count="3" manualBreakCount="3">
    <brk id="102" max="10" man="1"/>
    <brk id="175" max="7" man="1"/>
    <brk id="298" max="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0"/>
  <sheetViews>
    <sheetView view="pageBreakPreview" topLeftCell="C1" zoomScale="130" zoomScaleNormal="120" zoomScaleSheetLayoutView="130" workbookViewId="0">
      <pane xSplit="1" ySplit="3" topLeftCell="D70" activePane="bottomRight" state="frozen"/>
      <selection activeCell="C1" sqref="C1"/>
      <selection pane="topRight" activeCell="D1" sqref="D1"/>
      <selection pane="bottomLeft" activeCell="C4" sqref="C4"/>
      <selection pane="bottomRight" activeCell="G72" sqref="G72"/>
    </sheetView>
  </sheetViews>
  <sheetFormatPr defaultRowHeight="15.75"/>
  <cols>
    <col min="1" max="2" width="8.140625" style="71" customWidth="1"/>
    <col min="3" max="3" width="65.42578125" style="71" customWidth="1"/>
    <col min="4" max="7" width="12.85546875" style="72" customWidth="1"/>
    <col min="8" max="9" width="9.140625" style="15"/>
    <col min="10" max="10" width="10.85546875" style="15" bestFit="1" customWidth="1"/>
    <col min="11" max="11" width="14.42578125" style="72" bestFit="1" customWidth="1"/>
    <col min="12" max="13" width="12.85546875" style="72" customWidth="1"/>
    <col min="14" max="14" width="13.140625" style="15" bestFit="1" customWidth="1"/>
    <col min="15" max="16384" width="9.140625" style="15"/>
  </cols>
  <sheetData>
    <row r="1" spans="1:14" ht="15.95" customHeight="1">
      <c r="A1" s="845" t="s">
        <v>2</v>
      </c>
      <c r="B1" s="845"/>
      <c r="C1" s="845"/>
      <c r="D1" s="845"/>
      <c r="E1" s="845"/>
      <c r="F1" s="845"/>
      <c r="G1" s="845"/>
      <c r="K1" s="15"/>
      <c r="L1" s="15"/>
      <c r="M1" s="15"/>
      <c r="N1" s="818"/>
    </row>
    <row r="2" spans="1:14" ht="15.95" customHeight="1" thickBot="1">
      <c r="A2" s="843" t="s">
        <v>3</v>
      </c>
      <c r="B2" s="843"/>
      <c r="C2" s="843"/>
      <c r="D2" s="16"/>
      <c r="E2" s="16"/>
      <c r="F2" s="16"/>
      <c r="G2" s="16"/>
      <c r="K2" s="16" t="s">
        <v>1094</v>
      </c>
      <c r="L2" s="16" t="s">
        <v>1095</v>
      </c>
      <c r="M2" s="16" t="s">
        <v>1096</v>
      </c>
      <c r="N2" s="819" t="s">
        <v>255</v>
      </c>
    </row>
    <row r="3" spans="1:14" ht="24.75" thickBot="1">
      <c r="A3" s="17" t="s">
        <v>4</v>
      </c>
      <c r="B3" s="131" t="s">
        <v>269</v>
      </c>
      <c r="C3" s="18" t="s">
        <v>5</v>
      </c>
      <c r="D3" s="19" t="s">
        <v>499</v>
      </c>
      <c r="E3" s="146" t="s">
        <v>584</v>
      </c>
      <c r="F3" s="354" t="s">
        <v>585</v>
      </c>
      <c r="G3" s="354" t="s">
        <v>641</v>
      </c>
      <c r="K3" s="354" t="s">
        <v>585</v>
      </c>
      <c r="L3" s="354" t="s">
        <v>585</v>
      </c>
      <c r="M3" s="354" t="s">
        <v>585</v>
      </c>
      <c r="N3" s="820" t="s">
        <v>585</v>
      </c>
    </row>
    <row r="4" spans="1:14" s="22" customFormat="1" ht="12" customHeight="1" thickBot="1">
      <c r="A4" s="20">
        <v>1</v>
      </c>
      <c r="B4" s="20">
        <v>2</v>
      </c>
      <c r="C4" s="21">
        <v>2</v>
      </c>
      <c r="D4" s="20">
        <v>4</v>
      </c>
      <c r="E4" s="20">
        <v>5</v>
      </c>
      <c r="F4" s="20">
        <v>5</v>
      </c>
      <c r="G4" s="20">
        <v>5</v>
      </c>
      <c r="K4" s="20">
        <v>5</v>
      </c>
      <c r="L4" s="20">
        <v>5</v>
      </c>
      <c r="M4" s="20">
        <v>5</v>
      </c>
      <c r="N4" s="821">
        <v>5</v>
      </c>
    </row>
    <row r="5" spans="1:14" s="25" customFormat="1" ht="12" customHeight="1" thickBot="1">
      <c r="A5" s="23" t="s">
        <v>6</v>
      </c>
      <c r="B5" s="134" t="s">
        <v>297</v>
      </c>
      <c r="C5" s="24" t="s">
        <v>7</v>
      </c>
      <c r="D5" s="11">
        <f>+D6+D7+D8+D9+D10+D11</f>
        <v>0</v>
      </c>
      <c r="E5" s="11">
        <v>4857635</v>
      </c>
      <c r="F5" s="11">
        <v>4857635</v>
      </c>
      <c r="G5" s="386">
        <f t="shared" ref="G5:G67" si="0">F5/E5*100</f>
        <v>100</v>
      </c>
      <c r="J5" s="841">
        <f>SUM(K5:N5)</f>
        <v>4857635</v>
      </c>
      <c r="K5" s="11">
        <f t="shared" ref="K5:M5" si="1">+K6+K7+K8+K9+K10+K11</f>
        <v>4857635</v>
      </c>
      <c r="L5" s="11">
        <f t="shared" si="1"/>
        <v>0</v>
      </c>
      <c r="M5" s="11">
        <f t="shared" si="1"/>
        <v>0</v>
      </c>
      <c r="N5" s="822"/>
    </row>
    <row r="6" spans="1:14" s="25" customFormat="1" ht="12" customHeight="1">
      <c r="A6" s="26" t="s">
        <v>8</v>
      </c>
      <c r="B6" s="135" t="s">
        <v>298</v>
      </c>
      <c r="C6" s="27" t="s">
        <v>9</v>
      </c>
      <c r="D6" s="28"/>
      <c r="E6" s="28">
        <v>0</v>
      </c>
      <c r="F6" s="28">
        <v>0</v>
      </c>
      <c r="G6" s="387"/>
      <c r="J6" s="841">
        <f t="shared" ref="J6:J69" si="2">SUM(K6:N6)</f>
        <v>0</v>
      </c>
      <c r="K6" s="28"/>
      <c r="L6" s="28"/>
      <c r="M6" s="28"/>
      <c r="N6" s="823"/>
    </row>
    <row r="7" spans="1:14" s="25" customFormat="1" ht="12" customHeight="1">
      <c r="A7" s="29" t="s">
        <v>10</v>
      </c>
      <c r="B7" s="136" t="s">
        <v>299</v>
      </c>
      <c r="C7" s="30" t="s">
        <v>11</v>
      </c>
      <c r="D7" s="31"/>
      <c r="E7" s="31">
        <v>0</v>
      </c>
      <c r="F7" s="31">
        <v>0</v>
      </c>
      <c r="G7" s="388"/>
      <c r="J7" s="841">
        <f t="shared" si="2"/>
        <v>0</v>
      </c>
      <c r="K7" s="31"/>
      <c r="L7" s="31"/>
      <c r="M7" s="31"/>
      <c r="N7" s="823"/>
    </row>
    <row r="8" spans="1:14" s="25" customFormat="1" ht="12" customHeight="1">
      <c r="A8" s="29" t="s">
        <v>12</v>
      </c>
      <c r="B8" s="136" t="s">
        <v>300</v>
      </c>
      <c r="C8" s="30" t="s">
        <v>487</v>
      </c>
      <c r="D8" s="31"/>
      <c r="E8" s="31">
        <v>0</v>
      </c>
      <c r="F8" s="31">
        <v>0</v>
      </c>
      <c r="G8" s="388"/>
      <c r="J8" s="841">
        <f t="shared" si="2"/>
        <v>0</v>
      </c>
      <c r="K8" s="31"/>
      <c r="L8" s="31"/>
      <c r="M8" s="31"/>
      <c r="N8" s="823"/>
    </row>
    <row r="9" spans="1:14" s="25" customFormat="1" ht="12" customHeight="1">
      <c r="A9" s="29" t="s">
        <v>13</v>
      </c>
      <c r="B9" s="136" t="s">
        <v>301</v>
      </c>
      <c r="C9" s="30" t="s">
        <v>14</v>
      </c>
      <c r="D9" s="31"/>
      <c r="E9" s="31">
        <v>0</v>
      </c>
      <c r="F9" s="31">
        <v>0</v>
      </c>
      <c r="G9" s="388"/>
      <c r="J9" s="841">
        <f t="shared" si="2"/>
        <v>0</v>
      </c>
      <c r="K9" s="31"/>
      <c r="L9" s="31"/>
      <c r="M9" s="31"/>
      <c r="N9" s="823"/>
    </row>
    <row r="10" spans="1:14" s="25" customFormat="1" ht="12" customHeight="1">
      <c r="A10" s="29" t="s">
        <v>15</v>
      </c>
      <c r="B10" s="136" t="s">
        <v>302</v>
      </c>
      <c r="C10" s="30" t="s">
        <v>488</v>
      </c>
      <c r="D10" s="31"/>
      <c r="E10" s="31">
        <v>4857635</v>
      </c>
      <c r="F10" s="31">
        <v>4857635</v>
      </c>
      <c r="G10" s="388">
        <f t="shared" si="0"/>
        <v>100</v>
      </c>
      <c r="J10" s="841">
        <f t="shared" si="2"/>
        <v>4857635</v>
      </c>
      <c r="K10" s="31">
        <v>4857635</v>
      </c>
      <c r="L10" s="31"/>
      <c r="M10" s="31"/>
      <c r="N10" s="823"/>
    </row>
    <row r="11" spans="1:14" s="25" customFormat="1" ht="12" customHeight="1" thickBot="1">
      <c r="A11" s="32" t="s">
        <v>16</v>
      </c>
      <c r="B11" s="137" t="s">
        <v>303</v>
      </c>
      <c r="C11" s="33" t="s">
        <v>489</v>
      </c>
      <c r="D11" s="31"/>
      <c r="E11" s="31">
        <v>0</v>
      </c>
      <c r="F11" s="31">
        <v>0</v>
      </c>
      <c r="G11" s="388"/>
      <c r="J11" s="841">
        <f t="shared" si="2"/>
        <v>0</v>
      </c>
      <c r="K11" s="31"/>
      <c r="L11" s="31"/>
      <c r="M11" s="31"/>
      <c r="N11" s="823"/>
    </row>
    <row r="12" spans="1:14" s="25" customFormat="1" ht="12" customHeight="1" thickBot="1">
      <c r="A12" s="23" t="s">
        <v>17</v>
      </c>
      <c r="B12" s="134"/>
      <c r="C12" s="34" t="s">
        <v>18</v>
      </c>
      <c r="D12" s="11">
        <f>+D13+D14+D15+D16+D17</f>
        <v>1332000</v>
      </c>
      <c r="E12" s="11">
        <v>17957655</v>
      </c>
      <c r="F12" s="11">
        <v>8919897</v>
      </c>
      <c r="G12" s="386">
        <f t="shared" si="0"/>
        <v>49.671836328295647</v>
      </c>
      <c r="J12" s="841">
        <f t="shared" si="2"/>
        <v>8919897</v>
      </c>
      <c r="K12" s="11">
        <f t="shared" ref="K12:N12" si="3">+K13+K14+K15+K16+K17</f>
        <v>7276655</v>
      </c>
      <c r="L12" s="11">
        <f t="shared" si="3"/>
        <v>0</v>
      </c>
      <c r="M12" s="11">
        <f t="shared" si="3"/>
        <v>800000</v>
      </c>
      <c r="N12" s="11">
        <f t="shared" si="3"/>
        <v>843242</v>
      </c>
    </row>
    <row r="13" spans="1:14" s="25" customFormat="1" ht="12" customHeight="1">
      <c r="A13" s="26" t="s">
        <v>19</v>
      </c>
      <c r="B13" s="135" t="s">
        <v>304</v>
      </c>
      <c r="C13" s="27" t="s">
        <v>20</v>
      </c>
      <c r="D13" s="28"/>
      <c r="E13" s="28">
        <v>0</v>
      </c>
      <c r="F13" s="28">
        <v>0</v>
      </c>
      <c r="G13" s="387"/>
      <c r="J13" s="841">
        <f t="shared" si="2"/>
        <v>0</v>
      </c>
      <c r="K13" s="28"/>
      <c r="L13" s="28"/>
      <c r="M13" s="28"/>
      <c r="N13" s="823"/>
    </row>
    <row r="14" spans="1:14" s="25" customFormat="1" ht="12" customHeight="1">
      <c r="A14" s="29" t="s">
        <v>21</v>
      </c>
      <c r="B14" s="136" t="s">
        <v>305</v>
      </c>
      <c r="C14" s="30" t="s">
        <v>22</v>
      </c>
      <c r="D14" s="31"/>
      <c r="E14" s="31">
        <v>0</v>
      </c>
      <c r="F14" s="31">
        <v>0</v>
      </c>
      <c r="G14" s="388"/>
      <c r="J14" s="841">
        <f t="shared" si="2"/>
        <v>0</v>
      </c>
      <c r="K14" s="31"/>
      <c r="L14" s="31"/>
      <c r="M14" s="31"/>
      <c r="N14" s="823"/>
    </row>
    <row r="15" spans="1:14" s="25" customFormat="1" ht="12" customHeight="1">
      <c r="A15" s="29" t="s">
        <v>23</v>
      </c>
      <c r="B15" s="136" t="s">
        <v>306</v>
      </c>
      <c r="C15" s="30" t="s">
        <v>24</v>
      </c>
      <c r="D15" s="31"/>
      <c r="E15" s="31">
        <v>0</v>
      </c>
      <c r="F15" s="31">
        <v>0</v>
      </c>
      <c r="G15" s="388"/>
      <c r="J15" s="841">
        <f t="shared" si="2"/>
        <v>0</v>
      </c>
      <c r="K15" s="31"/>
      <c r="L15" s="31"/>
      <c r="M15" s="31"/>
      <c r="N15" s="823"/>
    </row>
    <row r="16" spans="1:14" s="25" customFormat="1" ht="12" customHeight="1">
      <c r="A16" s="29" t="s">
        <v>25</v>
      </c>
      <c r="B16" s="136" t="s">
        <v>307</v>
      </c>
      <c r="C16" s="30" t="s">
        <v>26</v>
      </c>
      <c r="D16" s="31"/>
      <c r="E16" s="31">
        <v>0</v>
      </c>
      <c r="F16" s="31">
        <v>0</v>
      </c>
      <c r="G16" s="388"/>
      <c r="J16" s="841">
        <f t="shared" si="2"/>
        <v>0</v>
      </c>
      <c r="K16" s="31"/>
      <c r="L16" s="31"/>
      <c r="M16" s="31"/>
      <c r="N16" s="823"/>
    </row>
    <row r="17" spans="1:14" s="25" customFormat="1" ht="12" customHeight="1" thickBot="1">
      <c r="A17" s="29" t="s">
        <v>27</v>
      </c>
      <c r="B17" s="136" t="s">
        <v>308</v>
      </c>
      <c r="C17" s="30" t="s">
        <v>28</v>
      </c>
      <c r="D17" s="31">
        <v>1332000</v>
      </c>
      <c r="E17" s="31">
        <v>17957655</v>
      </c>
      <c r="F17" s="31">
        <v>8919897</v>
      </c>
      <c r="G17" s="388">
        <f t="shared" si="0"/>
        <v>49.671836328295647</v>
      </c>
      <c r="J17" s="841">
        <f t="shared" si="2"/>
        <v>8919897</v>
      </c>
      <c r="K17" s="31">
        <v>7276655</v>
      </c>
      <c r="L17" s="31"/>
      <c r="M17" s="31">
        <v>800000</v>
      </c>
      <c r="N17" s="823">
        <v>843242</v>
      </c>
    </row>
    <row r="18" spans="1:14" s="25" customFormat="1" ht="12" customHeight="1" thickBot="1">
      <c r="A18" s="23" t="s">
        <v>29</v>
      </c>
      <c r="B18" s="134" t="s">
        <v>309</v>
      </c>
      <c r="C18" s="24" t="s">
        <v>30</v>
      </c>
      <c r="D18" s="11">
        <f>+D19+D20+D21+D22+D23</f>
        <v>0</v>
      </c>
      <c r="E18" s="11">
        <v>70132000</v>
      </c>
      <c r="F18" s="11">
        <v>70132000</v>
      </c>
      <c r="G18" s="386">
        <f t="shared" si="0"/>
        <v>100</v>
      </c>
      <c r="J18" s="841">
        <f t="shared" si="2"/>
        <v>70132000</v>
      </c>
      <c r="K18" s="11">
        <f t="shared" ref="K18:M18" si="4">+K19+K20+K21+K22+K23</f>
        <v>70132000</v>
      </c>
      <c r="L18" s="11">
        <f t="shared" si="4"/>
        <v>0</v>
      </c>
      <c r="M18" s="11">
        <f t="shared" si="4"/>
        <v>0</v>
      </c>
      <c r="N18" s="822"/>
    </row>
    <row r="19" spans="1:14" s="25" customFormat="1" ht="12" customHeight="1">
      <c r="A19" s="26" t="s">
        <v>31</v>
      </c>
      <c r="B19" s="135" t="s">
        <v>310</v>
      </c>
      <c r="C19" s="27" t="s">
        <v>32</v>
      </c>
      <c r="D19" s="28"/>
      <c r="E19" s="28">
        <v>14382000</v>
      </c>
      <c r="F19" s="28">
        <v>14382000</v>
      </c>
      <c r="G19" s="387">
        <f t="shared" si="0"/>
        <v>100</v>
      </c>
      <c r="J19" s="841">
        <f t="shared" si="2"/>
        <v>14382000</v>
      </c>
      <c r="K19" s="28">
        <v>14382000</v>
      </c>
      <c r="L19" s="28"/>
      <c r="M19" s="28"/>
      <c r="N19" s="823"/>
    </row>
    <row r="20" spans="1:14" s="25" customFormat="1" ht="12" customHeight="1">
      <c r="A20" s="29" t="s">
        <v>33</v>
      </c>
      <c r="B20" s="136" t="s">
        <v>311</v>
      </c>
      <c r="C20" s="30" t="s">
        <v>34</v>
      </c>
      <c r="D20" s="31"/>
      <c r="E20" s="31">
        <v>0</v>
      </c>
      <c r="F20" s="31">
        <v>0</v>
      </c>
      <c r="G20" s="388"/>
      <c r="J20" s="841">
        <f t="shared" si="2"/>
        <v>0</v>
      </c>
      <c r="K20" s="31"/>
      <c r="L20" s="31"/>
      <c r="M20" s="31"/>
      <c r="N20" s="823"/>
    </row>
    <row r="21" spans="1:14" s="25" customFormat="1" ht="12" customHeight="1">
      <c r="A21" s="29" t="s">
        <v>35</v>
      </c>
      <c r="B21" s="136" t="s">
        <v>312</v>
      </c>
      <c r="C21" s="30" t="s">
        <v>36</v>
      </c>
      <c r="D21" s="31"/>
      <c r="E21" s="31">
        <v>0</v>
      </c>
      <c r="F21" s="31">
        <v>0</v>
      </c>
      <c r="G21" s="388"/>
      <c r="J21" s="841">
        <f t="shared" si="2"/>
        <v>0</v>
      </c>
      <c r="K21" s="31"/>
      <c r="L21" s="31"/>
      <c r="M21" s="31"/>
      <c r="N21" s="823"/>
    </row>
    <row r="22" spans="1:14" s="25" customFormat="1" ht="12" customHeight="1">
      <c r="A22" s="29" t="s">
        <v>37</v>
      </c>
      <c r="B22" s="136" t="s">
        <v>313</v>
      </c>
      <c r="C22" s="30" t="s">
        <v>38</v>
      </c>
      <c r="D22" s="31"/>
      <c r="E22" s="31">
        <v>0</v>
      </c>
      <c r="F22" s="31">
        <v>0</v>
      </c>
      <c r="G22" s="388"/>
      <c r="J22" s="841">
        <f t="shared" si="2"/>
        <v>0</v>
      </c>
      <c r="K22" s="31"/>
      <c r="L22" s="31"/>
      <c r="M22" s="31"/>
      <c r="N22" s="823"/>
    </row>
    <row r="23" spans="1:14" s="25" customFormat="1" ht="12" customHeight="1" thickBot="1">
      <c r="A23" s="29" t="s">
        <v>39</v>
      </c>
      <c r="B23" s="136" t="s">
        <v>314</v>
      </c>
      <c r="C23" s="30" t="s">
        <v>40</v>
      </c>
      <c r="D23" s="31"/>
      <c r="E23" s="31">
        <v>55750000</v>
      </c>
      <c r="F23" s="31">
        <v>55750000</v>
      </c>
      <c r="G23" s="388">
        <f t="shared" si="0"/>
        <v>100</v>
      </c>
      <c r="J23" s="841">
        <f t="shared" si="2"/>
        <v>55750000</v>
      </c>
      <c r="K23" s="31">
        <v>55750000</v>
      </c>
      <c r="L23" s="31"/>
      <c r="M23" s="31"/>
      <c r="N23" s="823"/>
    </row>
    <row r="24" spans="1:14" s="25" customFormat="1" ht="12" customHeight="1" thickBot="1">
      <c r="A24" s="23" t="s">
        <v>41</v>
      </c>
      <c r="B24" s="134" t="s">
        <v>315</v>
      </c>
      <c r="C24" s="24" t="s">
        <v>42</v>
      </c>
      <c r="D24" s="14">
        <f>SUM(D25:D31)</f>
        <v>336085000</v>
      </c>
      <c r="E24" s="14">
        <f t="shared" ref="E24:F24" si="5">SUM(E25:E31)</f>
        <v>351303622</v>
      </c>
      <c r="F24" s="14">
        <f t="shared" si="5"/>
        <v>296801910</v>
      </c>
      <c r="G24" s="389">
        <f t="shared" si="0"/>
        <v>84.485866758299466</v>
      </c>
      <c r="J24" s="841">
        <f t="shared" si="2"/>
        <v>209562548</v>
      </c>
      <c r="K24" s="14">
        <f t="shared" ref="K24:M24" si="6">SUM(K25:K31)</f>
        <v>184529568</v>
      </c>
      <c r="L24" s="14">
        <f t="shared" si="6"/>
        <v>13147730</v>
      </c>
      <c r="M24" s="14">
        <f t="shared" si="6"/>
        <v>11885250</v>
      </c>
      <c r="N24" s="824"/>
    </row>
    <row r="25" spans="1:14" s="25" customFormat="1" ht="12" customHeight="1">
      <c r="A25" s="26" t="s">
        <v>366</v>
      </c>
      <c r="B25" s="135" t="s">
        <v>316</v>
      </c>
      <c r="C25" s="27" t="s">
        <v>494</v>
      </c>
      <c r="D25" s="36"/>
      <c r="E25" s="36">
        <v>0</v>
      </c>
      <c r="F25" s="36">
        <v>0</v>
      </c>
      <c r="G25" s="390"/>
      <c r="J25" s="841">
        <f t="shared" si="2"/>
        <v>0</v>
      </c>
      <c r="K25" s="36"/>
      <c r="L25" s="36"/>
      <c r="M25" s="36"/>
      <c r="N25" s="825"/>
    </row>
    <row r="26" spans="1:14" s="25" customFormat="1" ht="12" customHeight="1">
      <c r="A26" s="26" t="s">
        <v>367</v>
      </c>
      <c r="B26" s="135" t="s">
        <v>555</v>
      </c>
      <c r="C26" s="27" t="s">
        <v>554</v>
      </c>
      <c r="D26" s="36"/>
      <c r="E26" s="36">
        <v>0</v>
      </c>
      <c r="F26" s="36">
        <v>0</v>
      </c>
      <c r="G26" s="390"/>
      <c r="J26" s="841">
        <f t="shared" si="2"/>
        <v>0</v>
      </c>
      <c r="K26" s="36"/>
      <c r="L26" s="36"/>
      <c r="M26" s="36"/>
      <c r="N26" s="825"/>
    </row>
    <row r="27" spans="1:14" s="25" customFormat="1" ht="12" customHeight="1">
      <c r="A27" s="26" t="s">
        <v>368</v>
      </c>
      <c r="B27" s="136" t="s">
        <v>490</v>
      </c>
      <c r="C27" s="30" t="s">
        <v>495</v>
      </c>
      <c r="D27" s="36">
        <v>336085000</v>
      </c>
      <c r="E27" s="31">
        <v>351303622</v>
      </c>
      <c r="F27" s="31">
        <v>296801910</v>
      </c>
      <c r="G27" s="388">
        <f t="shared" si="0"/>
        <v>84.485866758299466</v>
      </c>
      <c r="J27" s="841">
        <f t="shared" si="2"/>
        <v>296801910</v>
      </c>
      <c r="K27" s="31">
        <v>184529568</v>
      </c>
      <c r="L27" s="31">
        <v>13147730</v>
      </c>
      <c r="M27" s="31">
        <v>11885250</v>
      </c>
      <c r="N27" s="823">
        <v>87239362</v>
      </c>
    </row>
    <row r="28" spans="1:14" s="25" customFormat="1" ht="12" customHeight="1">
      <c r="A28" s="26" t="s">
        <v>369</v>
      </c>
      <c r="B28" s="136" t="s">
        <v>491</v>
      </c>
      <c r="C28" s="30" t="s">
        <v>496</v>
      </c>
      <c r="D28" s="31"/>
      <c r="E28" s="31">
        <v>0</v>
      </c>
      <c r="F28" s="31">
        <v>0</v>
      </c>
      <c r="G28" s="388"/>
      <c r="J28" s="841">
        <f t="shared" si="2"/>
        <v>0</v>
      </c>
      <c r="K28" s="31"/>
      <c r="L28" s="31"/>
      <c r="M28" s="31"/>
      <c r="N28" s="823"/>
    </row>
    <row r="29" spans="1:14" s="25" customFormat="1" ht="12" customHeight="1">
      <c r="A29" s="26" t="s">
        <v>370</v>
      </c>
      <c r="B29" s="136" t="s">
        <v>317</v>
      </c>
      <c r="C29" s="30" t="s">
        <v>497</v>
      </c>
      <c r="D29" s="31"/>
      <c r="E29" s="31">
        <v>0</v>
      </c>
      <c r="F29" s="31">
        <v>0</v>
      </c>
      <c r="G29" s="388"/>
      <c r="J29" s="841">
        <f t="shared" si="2"/>
        <v>0</v>
      </c>
      <c r="K29" s="31"/>
      <c r="L29" s="31"/>
      <c r="M29" s="31"/>
      <c r="N29" s="823"/>
    </row>
    <row r="30" spans="1:14" s="25" customFormat="1" ht="12" customHeight="1">
      <c r="A30" s="26" t="s">
        <v>371</v>
      </c>
      <c r="B30" s="137" t="s">
        <v>318</v>
      </c>
      <c r="C30" s="33" t="s">
        <v>498</v>
      </c>
      <c r="D30" s="31"/>
      <c r="E30" s="35">
        <v>0</v>
      </c>
      <c r="F30" s="35">
        <v>0</v>
      </c>
      <c r="G30" s="397"/>
      <c r="J30" s="841">
        <f t="shared" si="2"/>
        <v>0</v>
      </c>
      <c r="K30" s="35"/>
      <c r="L30" s="35"/>
      <c r="M30" s="35"/>
      <c r="N30" s="826"/>
    </row>
    <row r="31" spans="1:14" s="25" customFormat="1" ht="12" customHeight="1" thickBot="1">
      <c r="A31" s="26" t="s">
        <v>556</v>
      </c>
      <c r="B31" s="137" t="s">
        <v>319</v>
      </c>
      <c r="C31" s="33" t="s">
        <v>493</v>
      </c>
      <c r="D31" s="35"/>
      <c r="E31" s="35">
        <v>0</v>
      </c>
      <c r="F31" s="35">
        <v>0</v>
      </c>
      <c r="G31" s="397"/>
      <c r="J31" s="841">
        <f t="shared" si="2"/>
        <v>0</v>
      </c>
      <c r="K31" s="35"/>
      <c r="L31" s="35"/>
      <c r="M31" s="35"/>
      <c r="N31" s="827"/>
    </row>
    <row r="32" spans="1:14" s="25" customFormat="1" ht="12" customHeight="1" thickBot="1">
      <c r="A32" s="23" t="s">
        <v>43</v>
      </c>
      <c r="B32" s="134" t="s">
        <v>320</v>
      </c>
      <c r="C32" s="24" t="s">
        <v>44</v>
      </c>
      <c r="D32" s="11">
        <f>SUM(D33:D42)</f>
        <v>28234000</v>
      </c>
      <c r="E32" s="11">
        <v>36134700</v>
      </c>
      <c r="F32" s="11">
        <v>28577358</v>
      </c>
      <c r="G32" s="386">
        <f t="shared" si="0"/>
        <v>79.085637904839388</v>
      </c>
      <c r="J32" s="841">
        <f t="shared" si="2"/>
        <v>28577358</v>
      </c>
      <c r="K32" s="11">
        <f t="shared" ref="K32:N32" si="7">SUM(K33:K42)</f>
        <v>12126734</v>
      </c>
      <c r="L32" s="11">
        <f t="shared" si="7"/>
        <v>0</v>
      </c>
      <c r="M32" s="11">
        <f t="shared" si="7"/>
        <v>871468</v>
      </c>
      <c r="N32" s="11">
        <f t="shared" si="7"/>
        <v>15579156</v>
      </c>
    </row>
    <row r="33" spans="1:14" s="25" customFormat="1" ht="12" customHeight="1">
      <c r="A33" s="26" t="s">
        <v>45</v>
      </c>
      <c r="B33" s="135" t="s">
        <v>321</v>
      </c>
      <c r="C33" s="27" t="s">
        <v>46</v>
      </c>
      <c r="D33" s="28"/>
      <c r="E33" s="28">
        <v>1619000</v>
      </c>
      <c r="F33" s="28">
        <v>1767521</v>
      </c>
      <c r="G33" s="387">
        <f t="shared" si="0"/>
        <v>109.17362569487339</v>
      </c>
      <c r="J33" s="841">
        <f t="shared" si="2"/>
        <v>1767521</v>
      </c>
      <c r="K33" s="28"/>
      <c r="L33" s="28"/>
      <c r="M33" s="28">
        <v>492200</v>
      </c>
      <c r="N33" s="823">
        <v>1275321</v>
      </c>
    </row>
    <row r="34" spans="1:14" s="25" customFormat="1" ht="12" customHeight="1">
      <c r="A34" s="29" t="s">
        <v>47</v>
      </c>
      <c r="B34" s="136" t="s">
        <v>322</v>
      </c>
      <c r="C34" s="30" t="s">
        <v>48</v>
      </c>
      <c r="D34" s="31"/>
      <c r="E34" s="31">
        <v>26619000</v>
      </c>
      <c r="F34" s="31">
        <v>17393441</v>
      </c>
      <c r="G34" s="388">
        <f t="shared" si="0"/>
        <v>65.342202937751225</v>
      </c>
      <c r="J34" s="841">
        <f t="shared" si="2"/>
        <v>17393441</v>
      </c>
      <c r="K34" s="31">
        <v>8464220</v>
      </c>
      <c r="L34" s="31"/>
      <c r="M34" s="31">
        <v>326500</v>
      </c>
      <c r="N34" s="823">
        <v>8602721</v>
      </c>
    </row>
    <row r="35" spans="1:14" s="25" customFormat="1" ht="12" customHeight="1">
      <c r="A35" s="29" t="s">
        <v>49</v>
      </c>
      <c r="B35" s="136" t="s">
        <v>323</v>
      </c>
      <c r="C35" s="30" t="s">
        <v>50</v>
      </c>
      <c r="D35" s="31"/>
      <c r="E35" s="31">
        <v>2960000</v>
      </c>
      <c r="F35" s="31">
        <v>2567504</v>
      </c>
      <c r="G35" s="388">
        <f t="shared" si="0"/>
        <v>86.74</v>
      </c>
      <c r="J35" s="841">
        <f t="shared" si="2"/>
        <v>2567504</v>
      </c>
      <c r="K35" s="31"/>
      <c r="L35" s="31"/>
      <c r="M35" s="31">
        <v>50000</v>
      </c>
      <c r="N35" s="823">
        <v>2517504</v>
      </c>
    </row>
    <row r="36" spans="1:14" s="25" customFormat="1" ht="12" customHeight="1">
      <c r="A36" s="29" t="s">
        <v>51</v>
      </c>
      <c r="B36" s="136" t="s">
        <v>324</v>
      </c>
      <c r="C36" s="30" t="s">
        <v>52</v>
      </c>
      <c r="D36" s="31">
        <v>1400000</v>
      </c>
      <c r="E36" s="31">
        <v>2035700</v>
      </c>
      <c r="F36" s="31">
        <v>0</v>
      </c>
      <c r="G36" s="388">
        <f t="shared" si="0"/>
        <v>0</v>
      </c>
      <c r="J36" s="841">
        <f t="shared" si="2"/>
        <v>0</v>
      </c>
      <c r="K36" s="31"/>
      <c r="L36" s="31"/>
      <c r="M36" s="31"/>
      <c r="N36" s="823"/>
    </row>
    <row r="37" spans="1:14" s="25" customFormat="1" ht="12" customHeight="1">
      <c r="A37" s="29" t="s">
        <v>53</v>
      </c>
      <c r="B37" s="136" t="s">
        <v>325</v>
      </c>
      <c r="C37" s="30" t="s">
        <v>54</v>
      </c>
      <c r="D37" s="31"/>
      <c r="E37" s="31">
        <v>0</v>
      </c>
      <c r="F37" s="31">
        <v>0</v>
      </c>
      <c r="G37" s="388"/>
      <c r="J37" s="841">
        <f t="shared" si="2"/>
        <v>0</v>
      </c>
      <c r="K37" s="31"/>
      <c r="L37" s="31"/>
      <c r="M37" s="31"/>
      <c r="N37" s="823"/>
    </row>
    <row r="38" spans="1:14" s="25" customFormat="1" ht="12" customHeight="1">
      <c r="A38" s="29" t="s">
        <v>55</v>
      </c>
      <c r="B38" s="136" t="s">
        <v>326</v>
      </c>
      <c r="C38" s="30" t="s">
        <v>56</v>
      </c>
      <c r="D38" s="31"/>
      <c r="E38" s="31">
        <v>2900000</v>
      </c>
      <c r="F38" s="31">
        <v>4809639</v>
      </c>
      <c r="G38" s="388">
        <f t="shared" si="0"/>
        <v>165.84962068965515</v>
      </c>
      <c r="J38" s="841">
        <f t="shared" si="2"/>
        <v>4809639</v>
      </c>
      <c r="K38" s="31">
        <v>1626029</v>
      </c>
      <c r="L38" s="31"/>
      <c r="M38" s="31"/>
      <c r="N38" s="823">
        <v>3183610</v>
      </c>
    </row>
    <row r="39" spans="1:14" s="25" customFormat="1" ht="12" customHeight="1">
      <c r="A39" s="29" t="s">
        <v>57</v>
      </c>
      <c r="B39" s="136" t="s">
        <v>327</v>
      </c>
      <c r="C39" s="30" t="s">
        <v>58</v>
      </c>
      <c r="D39" s="31"/>
      <c r="E39" s="31">
        <v>0</v>
      </c>
      <c r="F39" s="31">
        <v>0</v>
      </c>
      <c r="G39" s="388"/>
      <c r="J39" s="841">
        <f t="shared" si="2"/>
        <v>0</v>
      </c>
      <c r="K39" s="31"/>
      <c r="L39" s="31"/>
      <c r="M39" s="31"/>
      <c r="N39" s="823"/>
    </row>
    <row r="40" spans="1:14" s="25" customFormat="1" ht="12" customHeight="1">
      <c r="A40" s="29" t="s">
        <v>59</v>
      </c>
      <c r="B40" s="136" t="s">
        <v>328</v>
      </c>
      <c r="C40" s="30" t="s">
        <v>60</v>
      </c>
      <c r="D40" s="31"/>
      <c r="E40" s="31">
        <v>1000</v>
      </c>
      <c r="F40" s="31">
        <v>3553</v>
      </c>
      <c r="G40" s="388">
        <f t="shared" si="0"/>
        <v>355.3</v>
      </c>
      <c r="J40" s="841">
        <f t="shared" si="2"/>
        <v>3553</v>
      </c>
      <c r="K40" s="31">
        <v>785</v>
      </c>
      <c r="L40" s="31"/>
      <c r="M40" s="31">
        <v>2768</v>
      </c>
      <c r="N40" s="823"/>
    </row>
    <row r="41" spans="1:14" s="25" customFormat="1" ht="12" customHeight="1">
      <c r="A41" s="29" t="s">
        <v>61</v>
      </c>
      <c r="B41" s="136" t="s">
        <v>329</v>
      </c>
      <c r="C41" s="30" t="s">
        <v>62</v>
      </c>
      <c r="D41" s="37"/>
      <c r="E41" s="37">
        <v>0</v>
      </c>
      <c r="F41" s="37">
        <v>2035700</v>
      </c>
      <c r="G41" s="391"/>
      <c r="J41" s="841">
        <f t="shared" si="2"/>
        <v>2035700</v>
      </c>
      <c r="K41" s="37">
        <v>2035700</v>
      </c>
      <c r="L41" s="37"/>
      <c r="M41" s="37"/>
      <c r="N41" s="828"/>
    </row>
    <row r="42" spans="1:14" s="25" customFormat="1" ht="12" customHeight="1" thickBot="1">
      <c r="A42" s="32" t="s">
        <v>63</v>
      </c>
      <c r="B42" s="136" t="s">
        <v>330</v>
      </c>
      <c r="C42" s="33" t="s">
        <v>64</v>
      </c>
      <c r="D42" s="38">
        <v>26834000</v>
      </c>
      <c r="E42" s="38">
        <v>0</v>
      </c>
      <c r="F42" s="38">
        <v>0</v>
      </c>
      <c r="G42" s="392"/>
      <c r="J42" s="841">
        <f t="shared" si="2"/>
        <v>0</v>
      </c>
      <c r="K42" s="38"/>
      <c r="L42" s="38"/>
      <c r="M42" s="38"/>
      <c r="N42" s="829"/>
    </row>
    <row r="43" spans="1:14" s="25" customFormat="1" ht="12" customHeight="1" thickBot="1">
      <c r="A43" s="23" t="s">
        <v>65</v>
      </c>
      <c r="B43" s="134" t="s">
        <v>331</v>
      </c>
      <c r="C43" s="24" t="s">
        <v>66</v>
      </c>
      <c r="D43" s="11">
        <f>SUM(D44:D48)</f>
        <v>40000000</v>
      </c>
      <c r="E43" s="11">
        <v>20000000</v>
      </c>
      <c r="F43" s="11">
        <v>41583</v>
      </c>
      <c r="G43" s="386">
        <f t="shared" si="0"/>
        <v>0.20791500000000002</v>
      </c>
      <c r="J43" s="841">
        <f t="shared" si="2"/>
        <v>41583</v>
      </c>
      <c r="K43" s="11">
        <f t="shared" ref="K43:M43" si="8">SUM(K44:K48)</f>
        <v>41583</v>
      </c>
      <c r="L43" s="11">
        <f t="shared" si="8"/>
        <v>0</v>
      </c>
      <c r="M43" s="11">
        <f t="shared" si="8"/>
        <v>0</v>
      </c>
      <c r="N43" s="822"/>
    </row>
    <row r="44" spans="1:14" s="25" customFormat="1" ht="12" customHeight="1">
      <c r="A44" s="26" t="s">
        <v>67</v>
      </c>
      <c r="B44" s="135" t="s">
        <v>332</v>
      </c>
      <c r="C44" s="27" t="s">
        <v>68</v>
      </c>
      <c r="D44" s="39"/>
      <c r="E44" s="39">
        <v>0</v>
      </c>
      <c r="F44" s="39">
        <v>0</v>
      </c>
      <c r="G44" s="393"/>
      <c r="J44" s="841">
        <f t="shared" si="2"/>
        <v>0</v>
      </c>
      <c r="K44" s="39"/>
      <c r="L44" s="39"/>
      <c r="M44" s="39"/>
      <c r="N44" s="828"/>
    </row>
    <row r="45" spans="1:14" s="25" customFormat="1" ht="12" customHeight="1">
      <c r="A45" s="29" t="s">
        <v>69</v>
      </c>
      <c r="B45" s="136" t="s">
        <v>333</v>
      </c>
      <c r="C45" s="30" t="s">
        <v>70</v>
      </c>
      <c r="D45" s="37">
        <v>20000000</v>
      </c>
      <c r="E45" s="37">
        <v>20000000</v>
      </c>
      <c r="F45" s="37">
        <v>41583</v>
      </c>
      <c r="G45" s="391">
        <f t="shared" si="0"/>
        <v>0.20791500000000002</v>
      </c>
      <c r="J45" s="841">
        <f t="shared" si="2"/>
        <v>41583</v>
      </c>
      <c r="K45" s="37">
        <v>41583</v>
      </c>
      <c r="L45" s="37"/>
      <c r="M45" s="37"/>
      <c r="N45" s="828"/>
    </row>
    <row r="46" spans="1:14" s="25" customFormat="1" ht="12" customHeight="1">
      <c r="A46" s="29" t="s">
        <v>71</v>
      </c>
      <c r="B46" s="136" t="s">
        <v>334</v>
      </c>
      <c r="C46" s="30" t="s">
        <v>72</v>
      </c>
      <c r="D46" s="37">
        <v>20000000</v>
      </c>
      <c r="E46" s="37">
        <v>0</v>
      </c>
      <c r="F46" s="37">
        <v>0</v>
      </c>
      <c r="G46" s="391"/>
      <c r="J46" s="841">
        <f t="shared" si="2"/>
        <v>0</v>
      </c>
      <c r="K46" s="37"/>
      <c r="L46" s="37"/>
      <c r="M46" s="37"/>
      <c r="N46" s="828"/>
    </row>
    <row r="47" spans="1:14" s="25" customFormat="1" ht="12" customHeight="1">
      <c r="A47" s="29" t="s">
        <v>73</v>
      </c>
      <c r="B47" s="136" t="s">
        <v>335</v>
      </c>
      <c r="C47" s="30" t="s">
        <v>74</v>
      </c>
      <c r="D47" s="37"/>
      <c r="E47" s="37">
        <v>0</v>
      </c>
      <c r="F47" s="37">
        <v>0</v>
      </c>
      <c r="G47" s="391"/>
      <c r="J47" s="841">
        <f t="shared" si="2"/>
        <v>0</v>
      </c>
      <c r="K47" s="37"/>
      <c r="L47" s="37"/>
      <c r="M47" s="37"/>
      <c r="N47" s="828"/>
    </row>
    <row r="48" spans="1:14" s="25" customFormat="1" ht="12" customHeight="1" thickBot="1">
      <c r="A48" s="32" t="s">
        <v>75</v>
      </c>
      <c r="B48" s="136" t="s">
        <v>336</v>
      </c>
      <c r="C48" s="33" t="s">
        <v>76</v>
      </c>
      <c r="D48" s="38"/>
      <c r="E48" s="38">
        <v>0</v>
      </c>
      <c r="F48" s="38">
        <v>0</v>
      </c>
      <c r="G48" s="392"/>
      <c r="J48" s="841">
        <f t="shared" si="2"/>
        <v>0</v>
      </c>
      <c r="K48" s="38"/>
      <c r="L48" s="38"/>
      <c r="M48" s="38"/>
      <c r="N48" s="829"/>
    </row>
    <row r="49" spans="1:14" s="25" customFormat="1" ht="12" customHeight="1" thickBot="1">
      <c r="A49" s="23" t="s">
        <v>77</v>
      </c>
      <c r="B49" s="134" t="s">
        <v>337</v>
      </c>
      <c r="C49" s="24" t="s">
        <v>78</v>
      </c>
      <c r="D49" s="11">
        <f>SUM(D50:D54)</f>
        <v>0</v>
      </c>
      <c r="E49" s="11">
        <v>3500000</v>
      </c>
      <c r="F49" s="11">
        <v>11243230</v>
      </c>
      <c r="G49" s="386">
        <f t="shared" si="0"/>
        <v>321.23514285714288</v>
      </c>
      <c r="J49" s="841">
        <f t="shared" si="2"/>
        <v>11243230</v>
      </c>
      <c r="K49" s="11">
        <f t="shared" ref="K49:M49" si="9">SUM(K50:K54)</f>
        <v>11243230</v>
      </c>
      <c r="L49" s="11">
        <f t="shared" si="9"/>
        <v>0</v>
      </c>
      <c r="M49" s="11">
        <f t="shared" si="9"/>
        <v>0</v>
      </c>
      <c r="N49" s="822"/>
    </row>
    <row r="50" spans="1:14" s="25" customFormat="1" ht="12" customHeight="1">
      <c r="A50" s="26" t="s">
        <v>504</v>
      </c>
      <c r="B50" s="135" t="s">
        <v>338</v>
      </c>
      <c r="C50" s="27" t="s">
        <v>501</v>
      </c>
      <c r="D50" s="28"/>
      <c r="E50" s="28">
        <v>0</v>
      </c>
      <c r="F50" s="28">
        <v>0</v>
      </c>
      <c r="G50" s="387"/>
      <c r="J50" s="841">
        <f t="shared" si="2"/>
        <v>0</v>
      </c>
      <c r="K50" s="28"/>
      <c r="L50" s="28"/>
      <c r="M50" s="28"/>
      <c r="N50" s="823"/>
    </row>
    <row r="51" spans="1:14" s="25" customFormat="1" ht="12" customHeight="1">
      <c r="A51" s="29" t="s">
        <v>505</v>
      </c>
      <c r="B51" s="136" t="s">
        <v>339</v>
      </c>
      <c r="C51" s="30" t="s">
        <v>502</v>
      </c>
      <c r="D51" s="31"/>
      <c r="E51" s="31">
        <v>0</v>
      </c>
      <c r="F51" s="31">
        <v>0</v>
      </c>
      <c r="G51" s="388"/>
      <c r="J51" s="841">
        <f t="shared" si="2"/>
        <v>0</v>
      </c>
      <c r="K51" s="31"/>
      <c r="L51" s="31"/>
      <c r="M51" s="31"/>
      <c r="N51" s="823"/>
    </row>
    <row r="52" spans="1:14" s="25" customFormat="1" ht="12.75">
      <c r="A52" s="29" t="s">
        <v>506</v>
      </c>
      <c r="B52" s="136" t="s">
        <v>340</v>
      </c>
      <c r="C52" s="30" t="s">
        <v>550</v>
      </c>
      <c r="D52" s="31"/>
      <c r="E52" s="31">
        <v>0</v>
      </c>
      <c r="F52" s="31">
        <v>0</v>
      </c>
      <c r="G52" s="388"/>
      <c r="J52" s="841">
        <f t="shared" si="2"/>
        <v>0</v>
      </c>
      <c r="K52" s="31"/>
      <c r="L52" s="31"/>
      <c r="M52" s="31"/>
      <c r="N52" s="823"/>
    </row>
    <row r="53" spans="1:14" s="25" customFormat="1" ht="12" customHeight="1">
      <c r="A53" s="32" t="s">
        <v>507</v>
      </c>
      <c r="B53" s="137" t="s">
        <v>503</v>
      </c>
      <c r="C53" s="33" t="s">
        <v>509</v>
      </c>
      <c r="D53" s="35"/>
      <c r="E53" s="31">
        <v>1500000</v>
      </c>
      <c r="F53" s="31">
        <v>1528000</v>
      </c>
      <c r="G53" s="388">
        <f t="shared" si="0"/>
        <v>101.86666666666666</v>
      </c>
      <c r="J53" s="841">
        <f t="shared" si="2"/>
        <v>1528000</v>
      </c>
      <c r="K53" s="31">
        <v>1528000</v>
      </c>
      <c r="L53" s="31"/>
      <c r="M53" s="31"/>
      <c r="N53" s="823"/>
    </row>
    <row r="54" spans="1:14" s="25" customFormat="1" ht="12" customHeight="1" thickBot="1">
      <c r="A54" s="32" t="s">
        <v>508</v>
      </c>
      <c r="B54" s="137" t="s">
        <v>500</v>
      </c>
      <c r="C54" s="33" t="s">
        <v>510</v>
      </c>
      <c r="D54" s="35"/>
      <c r="E54" s="31">
        <v>2000000</v>
      </c>
      <c r="F54" s="31">
        <v>9715230</v>
      </c>
      <c r="G54" s="388">
        <f t="shared" si="0"/>
        <v>485.76150000000001</v>
      </c>
      <c r="J54" s="841">
        <f t="shared" si="2"/>
        <v>9715230</v>
      </c>
      <c r="K54" s="31">
        <v>9715230</v>
      </c>
      <c r="L54" s="31"/>
      <c r="M54" s="31"/>
      <c r="N54" s="823"/>
    </row>
    <row r="55" spans="1:14" s="25" customFormat="1" ht="12" customHeight="1" thickBot="1">
      <c r="A55" s="23" t="s">
        <v>83</v>
      </c>
      <c r="B55" s="134" t="s">
        <v>341</v>
      </c>
      <c r="C55" s="34" t="s">
        <v>84</v>
      </c>
      <c r="D55" s="11">
        <f>SUM(D56:D60)</f>
        <v>0</v>
      </c>
      <c r="E55" s="11">
        <v>0</v>
      </c>
      <c r="F55" s="11">
        <v>0</v>
      </c>
      <c r="G55" s="386"/>
      <c r="J55" s="841">
        <f t="shared" si="2"/>
        <v>0</v>
      </c>
      <c r="K55" s="11">
        <f t="shared" ref="K55:M55" si="10">SUM(K56:K60)</f>
        <v>0</v>
      </c>
      <c r="L55" s="11">
        <f t="shared" si="10"/>
        <v>0</v>
      </c>
      <c r="M55" s="11">
        <f t="shared" si="10"/>
        <v>0</v>
      </c>
      <c r="N55" s="822"/>
    </row>
    <row r="56" spans="1:14" s="25" customFormat="1" ht="12" customHeight="1">
      <c r="A56" s="26" t="s">
        <v>516</v>
      </c>
      <c r="B56" s="135" t="s">
        <v>342</v>
      </c>
      <c r="C56" s="27" t="s">
        <v>511</v>
      </c>
      <c r="D56" s="37"/>
      <c r="E56" s="37">
        <v>0</v>
      </c>
      <c r="F56" s="37">
        <v>0</v>
      </c>
      <c r="G56" s="391"/>
      <c r="J56" s="841">
        <f t="shared" si="2"/>
        <v>0</v>
      </c>
      <c r="K56" s="37">
        <v>0</v>
      </c>
      <c r="L56" s="37">
        <v>0</v>
      </c>
      <c r="M56" s="37">
        <v>0</v>
      </c>
      <c r="N56" s="830"/>
    </row>
    <row r="57" spans="1:14" s="25" customFormat="1" ht="12" customHeight="1">
      <c r="A57" s="29" t="s">
        <v>517</v>
      </c>
      <c r="B57" s="135" t="s">
        <v>343</v>
      </c>
      <c r="C57" s="30" t="s">
        <v>512</v>
      </c>
      <c r="D57" s="37"/>
      <c r="E57" s="37">
        <v>0</v>
      </c>
      <c r="F57" s="37">
        <v>0</v>
      </c>
      <c r="G57" s="391"/>
      <c r="J57" s="841">
        <f t="shared" si="2"/>
        <v>0</v>
      </c>
      <c r="K57" s="37">
        <v>0</v>
      </c>
      <c r="L57" s="37">
        <v>0</v>
      </c>
      <c r="M57" s="37">
        <v>0</v>
      </c>
      <c r="N57" s="828"/>
    </row>
    <row r="58" spans="1:14" s="25" customFormat="1" ht="11.25" customHeight="1">
      <c r="A58" s="29" t="s">
        <v>518</v>
      </c>
      <c r="B58" s="135" t="s">
        <v>344</v>
      </c>
      <c r="C58" s="30" t="s">
        <v>551</v>
      </c>
      <c r="D58" s="37"/>
      <c r="E58" s="37">
        <v>0</v>
      </c>
      <c r="F58" s="37">
        <v>0</v>
      </c>
      <c r="G58" s="391"/>
      <c r="J58" s="841">
        <f t="shared" si="2"/>
        <v>0</v>
      </c>
      <c r="K58" s="37">
        <v>0</v>
      </c>
      <c r="L58" s="37">
        <v>0</v>
      </c>
      <c r="M58" s="37">
        <v>0</v>
      </c>
      <c r="N58" s="828"/>
    </row>
    <row r="59" spans="1:14" s="25" customFormat="1" ht="12" customHeight="1">
      <c r="A59" s="32" t="s">
        <v>519</v>
      </c>
      <c r="B59" s="141" t="s">
        <v>514</v>
      </c>
      <c r="C59" s="33" t="s">
        <v>513</v>
      </c>
      <c r="D59" s="37"/>
      <c r="E59" s="37">
        <v>0</v>
      </c>
      <c r="F59" s="37">
        <v>0</v>
      </c>
      <c r="G59" s="391"/>
      <c r="J59" s="841">
        <f t="shared" si="2"/>
        <v>0</v>
      </c>
      <c r="K59" s="37">
        <v>0</v>
      </c>
      <c r="L59" s="37">
        <v>0</v>
      </c>
      <c r="M59" s="37">
        <v>0</v>
      </c>
      <c r="N59" s="828"/>
    </row>
    <row r="60" spans="1:14" s="25" customFormat="1" ht="12" customHeight="1" thickBot="1">
      <c r="A60" s="32" t="s">
        <v>520</v>
      </c>
      <c r="B60" s="137" t="s">
        <v>521</v>
      </c>
      <c r="C60" s="33" t="s">
        <v>515</v>
      </c>
      <c r="D60" s="37"/>
      <c r="E60" s="37">
        <v>0</v>
      </c>
      <c r="F60" s="37">
        <v>0</v>
      </c>
      <c r="G60" s="391"/>
      <c r="J60" s="841">
        <f t="shared" si="2"/>
        <v>0</v>
      </c>
      <c r="K60" s="37">
        <v>0</v>
      </c>
      <c r="L60" s="37">
        <v>0</v>
      </c>
      <c r="M60" s="37">
        <v>0</v>
      </c>
      <c r="N60" s="828"/>
    </row>
    <row r="61" spans="1:14" s="25" customFormat="1" ht="12" customHeight="1" thickBot="1">
      <c r="A61" s="23" t="s">
        <v>89</v>
      </c>
      <c r="B61" s="134"/>
      <c r="C61" s="24" t="s">
        <v>90</v>
      </c>
      <c r="D61" s="14">
        <f>+D5+D12+D18+D24+D32+D43+D49+D55</f>
        <v>405651000</v>
      </c>
      <c r="E61" s="14">
        <f t="shared" ref="E61:F61" si="11">+E5+E12+E18+E24+E32+E43+E49+E55</f>
        <v>503885612</v>
      </c>
      <c r="F61" s="14">
        <f t="shared" si="11"/>
        <v>420573613</v>
      </c>
      <c r="G61" s="389">
        <f t="shared" si="0"/>
        <v>83.466088926547883</v>
      </c>
      <c r="J61" s="841">
        <f t="shared" si="2"/>
        <v>333334251</v>
      </c>
      <c r="K61" s="14">
        <f t="shared" ref="K61:N61" si="12">+K5+K12+K18+K24+K32+K43+K49+K55</f>
        <v>290207405</v>
      </c>
      <c r="L61" s="14">
        <f t="shared" si="12"/>
        <v>13147730</v>
      </c>
      <c r="M61" s="14">
        <f t="shared" si="12"/>
        <v>13556718</v>
      </c>
      <c r="N61" s="14">
        <f t="shared" si="12"/>
        <v>16422398</v>
      </c>
    </row>
    <row r="62" spans="1:14" s="25" customFormat="1" ht="12" customHeight="1" thickBot="1">
      <c r="A62" s="40" t="s">
        <v>91</v>
      </c>
      <c r="B62" s="134" t="s">
        <v>346</v>
      </c>
      <c r="C62" s="34" t="s">
        <v>92</v>
      </c>
      <c r="D62" s="11">
        <f>SUM(D63:D65)</f>
        <v>0</v>
      </c>
      <c r="E62" s="11">
        <v>0</v>
      </c>
      <c r="F62" s="11">
        <v>0</v>
      </c>
      <c r="G62" s="386"/>
      <c r="J62" s="841">
        <f t="shared" si="2"/>
        <v>0</v>
      </c>
      <c r="K62" s="11">
        <f t="shared" ref="K62:M62" si="13">SUM(K63:K65)</f>
        <v>0</v>
      </c>
      <c r="L62" s="11">
        <f t="shared" si="13"/>
        <v>0</v>
      </c>
      <c r="M62" s="11">
        <f t="shared" si="13"/>
        <v>0</v>
      </c>
      <c r="N62" s="831"/>
    </row>
    <row r="63" spans="1:14" s="25" customFormat="1" ht="12" customHeight="1">
      <c r="A63" s="26" t="s">
        <v>93</v>
      </c>
      <c r="B63" s="135" t="s">
        <v>347</v>
      </c>
      <c r="C63" s="27" t="s">
        <v>94</v>
      </c>
      <c r="D63" s="37"/>
      <c r="E63" s="37">
        <v>0</v>
      </c>
      <c r="F63" s="37">
        <v>0</v>
      </c>
      <c r="G63" s="391"/>
      <c r="J63" s="841">
        <f t="shared" si="2"/>
        <v>0</v>
      </c>
      <c r="K63" s="37">
        <v>0</v>
      </c>
      <c r="L63" s="37">
        <v>0</v>
      </c>
      <c r="M63" s="37">
        <v>0</v>
      </c>
      <c r="N63" s="830"/>
    </row>
    <row r="64" spans="1:14" s="25" customFormat="1" ht="12" customHeight="1">
      <c r="A64" s="29" t="s">
        <v>95</v>
      </c>
      <c r="B64" s="135" t="s">
        <v>348</v>
      </c>
      <c r="C64" s="30" t="s">
        <v>96</v>
      </c>
      <c r="D64" s="37"/>
      <c r="E64" s="37">
        <v>0</v>
      </c>
      <c r="F64" s="37">
        <v>0</v>
      </c>
      <c r="G64" s="391"/>
      <c r="J64" s="841">
        <f t="shared" si="2"/>
        <v>0</v>
      </c>
      <c r="K64" s="37">
        <v>0</v>
      </c>
      <c r="L64" s="37">
        <v>0</v>
      </c>
      <c r="M64" s="37">
        <v>0</v>
      </c>
      <c r="N64" s="828"/>
    </row>
    <row r="65" spans="1:14" s="25" customFormat="1" ht="12" customHeight="1" thickBot="1">
      <c r="A65" s="32" t="s">
        <v>97</v>
      </c>
      <c r="B65" s="135" t="s">
        <v>349</v>
      </c>
      <c r="C65" s="41" t="s">
        <v>98</v>
      </c>
      <c r="D65" s="37"/>
      <c r="E65" s="37">
        <v>0</v>
      </c>
      <c r="F65" s="37">
        <v>0</v>
      </c>
      <c r="G65" s="391"/>
      <c r="J65" s="841">
        <f t="shared" si="2"/>
        <v>0</v>
      </c>
      <c r="K65" s="37">
        <v>0</v>
      </c>
      <c r="L65" s="37">
        <v>0</v>
      </c>
      <c r="M65" s="37">
        <v>0</v>
      </c>
      <c r="N65" s="828"/>
    </row>
    <row r="66" spans="1:14" s="25" customFormat="1" ht="12" customHeight="1" thickBot="1">
      <c r="A66" s="40" t="s">
        <v>99</v>
      </c>
      <c r="B66" s="134" t="s">
        <v>350</v>
      </c>
      <c r="C66" s="34" t="s">
        <v>100</v>
      </c>
      <c r="D66" s="11">
        <f>SUM(D67:D70)</f>
        <v>0</v>
      </c>
      <c r="E66" s="11">
        <v>150000000</v>
      </c>
      <c r="F66" s="11">
        <v>150000000</v>
      </c>
      <c r="G66" s="386">
        <f t="shared" si="0"/>
        <v>100</v>
      </c>
      <c r="J66" s="841">
        <f t="shared" si="2"/>
        <v>150000000</v>
      </c>
      <c r="K66" s="11">
        <f t="shared" ref="K66:M66" si="14">SUM(K67:K70)</f>
        <v>150000000</v>
      </c>
      <c r="L66" s="11">
        <f t="shared" si="14"/>
        <v>0</v>
      </c>
      <c r="M66" s="11">
        <f t="shared" si="14"/>
        <v>0</v>
      </c>
      <c r="N66" s="822"/>
    </row>
    <row r="67" spans="1:14" s="25" customFormat="1" ht="12" customHeight="1">
      <c r="A67" s="26" t="s">
        <v>101</v>
      </c>
      <c r="B67" s="135" t="s">
        <v>351</v>
      </c>
      <c r="C67" s="27" t="s">
        <v>522</v>
      </c>
      <c r="D67" s="37"/>
      <c r="E67" s="37">
        <v>150000000</v>
      </c>
      <c r="F67" s="37">
        <v>150000000</v>
      </c>
      <c r="G67" s="391">
        <f t="shared" si="0"/>
        <v>100</v>
      </c>
      <c r="J67" s="841">
        <f t="shared" si="2"/>
        <v>150000000</v>
      </c>
      <c r="K67" s="37">
        <v>150000000</v>
      </c>
      <c r="L67" s="37"/>
      <c r="M67" s="37"/>
      <c r="N67" s="830"/>
    </row>
    <row r="68" spans="1:14" s="25" customFormat="1" ht="12" customHeight="1">
      <c r="A68" s="29" t="s">
        <v>102</v>
      </c>
      <c r="B68" s="135" t="s">
        <v>352</v>
      </c>
      <c r="C68" s="30" t="s">
        <v>523</v>
      </c>
      <c r="D68" s="37"/>
      <c r="E68" s="37">
        <v>0</v>
      </c>
      <c r="F68" s="37">
        <v>0</v>
      </c>
      <c r="G68" s="391"/>
      <c r="J68" s="841">
        <f t="shared" si="2"/>
        <v>0</v>
      </c>
      <c r="K68" s="37">
        <v>0</v>
      </c>
      <c r="L68" s="37">
        <v>0</v>
      </c>
      <c r="M68" s="37">
        <v>0</v>
      </c>
      <c r="N68" s="828"/>
    </row>
    <row r="69" spans="1:14" s="25" customFormat="1" ht="12" customHeight="1">
      <c r="A69" s="29" t="s">
        <v>103</v>
      </c>
      <c r="B69" s="135" t="s">
        <v>353</v>
      </c>
      <c r="C69" s="30" t="s">
        <v>524</v>
      </c>
      <c r="D69" s="37"/>
      <c r="E69" s="37">
        <v>0</v>
      </c>
      <c r="F69" s="37">
        <v>0</v>
      </c>
      <c r="G69" s="391"/>
      <c r="J69" s="841">
        <f t="shared" si="2"/>
        <v>0</v>
      </c>
      <c r="K69" s="37">
        <v>0</v>
      </c>
      <c r="L69" s="37">
        <v>0</v>
      </c>
      <c r="M69" s="37">
        <v>0</v>
      </c>
      <c r="N69" s="828"/>
    </row>
    <row r="70" spans="1:14" s="25" customFormat="1" ht="12" customHeight="1" thickBot="1">
      <c r="A70" s="32" t="s">
        <v>104</v>
      </c>
      <c r="B70" s="135" t="s">
        <v>354</v>
      </c>
      <c r="C70" s="33" t="s">
        <v>525</v>
      </c>
      <c r="D70" s="37"/>
      <c r="E70" s="37">
        <v>0</v>
      </c>
      <c r="F70" s="37">
        <v>0</v>
      </c>
      <c r="G70" s="391"/>
      <c r="J70" s="841">
        <f t="shared" ref="J70:J133" si="15">SUM(K70:N70)</f>
        <v>0</v>
      </c>
      <c r="K70" s="37">
        <v>0</v>
      </c>
      <c r="L70" s="37">
        <v>0</v>
      </c>
      <c r="M70" s="37">
        <v>0</v>
      </c>
      <c r="N70" s="828"/>
    </row>
    <row r="71" spans="1:14" s="25" customFormat="1" ht="12" customHeight="1" thickBot="1">
      <c r="A71" s="40" t="s">
        <v>105</v>
      </c>
      <c r="B71" s="134" t="s">
        <v>355</v>
      </c>
      <c r="C71" s="34" t="s">
        <v>106</v>
      </c>
      <c r="D71" s="11">
        <f>SUM(D72:D73)</f>
        <v>13236000</v>
      </c>
      <c r="E71" s="11">
        <v>13236000</v>
      </c>
      <c r="F71" s="11">
        <v>13236000</v>
      </c>
      <c r="G71" s="386">
        <f t="shared" ref="G71:G88" si="16">F71/E71*100</f>
        <v>100</v>
      </c>
      <c r="J71" s="841">
        <f t="shared" si="15"/>
        <v>13236000</v>
      </c>
      <c r="K71" s="11">
        <f t="shared" ref="K71:M71" si="17">SUM(K72:K73)</f>
        <v>12500000</v>
      </c>
      <c r="L71" s="11">
        <f t="shared" si="17"/>
        <v>0</v>
      </c>
      <c r="M71" s="11">
        <f t="shared" si="17"/>
        <v>736000</v>
      </c>
      <c r="N71" s="822"/>
    </row>
    <row r="72" spans="1:14" s="25" customFormat="1" ht="12" customHeight="1">
      <c r="A72" s="26" t="s">
        <v>107</v>
      </c>
      <c r="B72" s="135" t="s">
        <v>356</v>
      </c>
      <c r="C72" s="27" t="s">
        <v>108</v>
      </c>
      <c r="D72" s="37">
        <v>13236000</v>
      </c>
      <c r="E72" s="37">
        <v>13236000</v>
      </c>
      <c r="F72" s="37">
        <v>13236000</v>
      </c>
      <c r="G72" s="391">
        <f t="shared" si="16"/>
        <v>100</v>
      </c>
      <c r="J72" s="841">
        <f t="shared" si="15"/>
        <v>13236000</v>
      </c>
      <c r="K72" s="37">
        <v>12500000</v>
      </c>
      <c r="L72" s="37"/>
      <c r="M72" s="37">
        <v>736000</v>
      </c>
      <c r="N72" s="830"/>
    </row>
    <row r="73" spans="1:14" s="25" customFormat="1" ht="12" customHeight="1" thickBot="1">
      <c r="A73" s="32" t="s">
        <v>109</v>
      </c>
      <c r="B73" s="135" t="s">
        <v>357</v>
      </c>
      <c r="C73" s="33" t="s">
        <v>110</v>
      </c>
      <c r="D73" s="37"/>
      <c r="E73" s="37">
        <v>0</v>
      </c>
      <c r="F73" s="37">
        <v>0</v>
      </c>
      <c r="G73" s="391"/>
      <c r="J73" s="841">
        <f t="shared" si="15"/>
        <v>0</v>
      </c>
      <c r="K73" s="37">
        <v>0</v>
      </c>
      <c r="L73" s="37">
        <v>0</v>
      </c>
      <c r="M73" s="37">
        <v>0</v>
      </c>
      <c r="N73" s="828"/>
    </row>
    <row r="74" spans="1:14" s="25" customFormat="1" ht="12" customHeight="1" thickBot="1">
      <c r="A74" s="40" t="s">
        <v>111</v>
      </c>
      <c r="B74" s="134"/>
      <c r="C74" s="34" t="s">
        <v>549</v>
      </c>
      <c r="D74" s="11">
        <f>SUM(D75:D79)</f>
        <v>0</v>
      </c>
      <c r="E74" s="11">
        <v>0</v>
      </c>
      <c r="F74" s="11">
        <v>0</v>
      </c>
      <c r="G74" s="386"/>
      <c r="J74" s="841">
        <f t="shared" si="15"/>
        <v>0</v>
      </c>
      <c r="K74" s="11">
        <v>0</v>
      </c>
      <c r="L74" s="11">
        <v>0</v>
      </c>
      <c r="M74" s="11">
        <v>0</v>
      </c>
      <c r="N74" s="822"/>
    </row>
    <row r="75" spans="1:14" s="25" customFormat="1" ht="12" customHeight="1">
      <c r="A75" s="26" t="s">
        <v>529</v>
      </c>
      <c r="B75" s="135" t="s">
        <v>358</v>
      </c>
      <c r="C75" s="27" t="s">
        <v>112</v>
      </c>
      <c r="D75" s="37"/>
      <c r="E75" s="37">
        <v>0</v>
      </c>
      <c r="F75" s="37">
        <v>0</v>
      </c>
      <c r="G75" s="391"/>
      <c r="J75" s="841">
        <f t="shared" si="15"/>
        <v>0</v>
      </c>
      <c r="K75" s="37">
        <v>0</v>
      </c>
      <c r="L75" s="37">
        <v>0</v>
      </c>
      <c r="M75" s="37">
        <v>0</v>
      </c>
      <c r="N75" s="830"/>
    </row>
    <row r="76" spans="1:14" s="25" customFormat="1" ht="12" customHeight="1">
      <c r="A76" s="29" t="s">
        <v>530</v>
      </c>
      <c r="B76" s="136" t="s">
        <v>359</v>
      </c>
      <c r="C76" s="30" t="s">
        <v>113</v>
      </c>
      <c r="D76" s="37"/>
      <c r="E76" s="37">
        <v>0</v>
      </c>
      <c r="F76" s="37">
        <v>0</v>
      </c>
      <c r="G76" s="391"/>
      <c r="J76" s="841">
        <f t="shared" si="15"/>
        <v>0</v>
      </c>
      <c r="K76" s="37">
        <v>0</v>
      </c>
      <c r="L76" s="37">
        <v>0</v>
      </c>
      <c r="M76" s="37">
        <v>0</v>
      </c>
      <c r="N76" s="828"/>
    </row>
    <row r="77" spans="1:14" s="25" customFormat="1" ht="12" customHeight="1">
      <c r="A77" s="32" t="s">
        <v>531</v>
      </c>
      <c r="B77" s="137" t="s">
        <v>526</v>
      </c>
      <c r="C77" s="33" t="s">
        <v>534</v>
      </c>
      <c r="D77" s="37"/>
      <c r="E77" s="37">
        <v>0</v>
      </c>
      <c r="F77" s="37">
        <v>0</v>
      </c>
      <c r="G77" s="391"/>
      <c r="J77" s="841">
        <f t="shared" si="15"/>
        <v>0</v>
      </c>
      <c r="K77" s="37">
        <v>0</v>
      </c>
      <c r="L77" s="37">
        <v>0</v>
      </c>
      <c r="M77" s="37">
        <v>0</v>
      </c>
      <c r="N77" s="828"/>
    </row>
    <row r="78" spans="1:14" s="25" customFormat="1" ht="12" customHeight="1">
      <c r="A78" s="32" t="s">
        <v>532</v>
      </c>
      <c r="B78" s="137" t="s">
        <v>527</v>
      </c>
      <c r="C78" s="33" t="s">
        <v>535</v>
      </c>
      <c r="D78" s="37"/>
      <c r="E78" s="37">
        <v>0</v>
      </c>
      <c r="F78" s="37">
        <v>0</v>
      </c>
      <c r="G78" s="391"/>
      <c r="J78" s="841">
        <f t="shared" si="15"/>
        <v>0</v>
      </c>
      <c r="K78" s="37">
        <v>0</v>
      </c>
      <c r="L78" s="37">
        <v>0</v>
      </c>
      <c r="M78" s="37">
        <v>0</v>
      </c>
      <c r="N78" s="828"/>
    </row>
    <row r="79" spans="1:14" s="25" customFormat="1" ht="12" customHeight="1" thickBot="1">
      <c r="A79" s="32" t="s">
        <v>533</v>
      </c>
      <c r="B79" s="137" t="s">
        <v>528</v>
      </c>
      <c r="C79" s="33" t="s">
        <v>536</v>
      </c>
      <c r="D79" s="37"/>
      <c r="E79" s="37">
        <v>0</v>
      </c>
      <c r="F79" s="37">
        <v>0</v>
      </c>
      <c r="G79" s="391"/>
      <c r="J79" s="841">
        <f t="shared" si="15"/>
        <v>0</v>
      </c>
      <c r="K79" s="37">
        <v>0</v>
      </c>
      <c r="L79" s="37">
        <v>0</v>
      </c>
      <c r="M79" s="37">
        <v>0</v>
      </c>
      <c r="N79" s="828"/>
    </row>
    <row r="80" spans="1:14" s="25" customFormat="1" ht="12" customHeight="1" thickBot="1">
      <c r="A80" s="40" t="s">
        <v>114</v>
      </c>
      <c r="B80" s="134" t="s">
        <v>360</v>
      </c>
      <c r="C80" s="34" t="s">
        <v>548</v>
      </c>
      <c r="D80" s="11">
        <f>SUM(D81:D85)</f>
        <v>0</v>
      </c>
      <c r="E80" s="11">
        <v>0</v>
      </c>
      <c r="F80" s="11">
        <v>0</v>
      </c>
      <c r="G80" s="386"/>
      <c r="J80" s="841">
        <f t="shared" si="15"/>
        <v>0</v>
      </c>
      <c r="K80" s="11">
        <v>0</v>
      </c>
      <c r="L80" s="11">
        <v>0</v>
      </c>
      <c r="M80" s="11">
        <v>0</v>
      </c>
      <c r="N80" s="822"/>
    </row>
    <row r="81" spans="1:14" s="25" customFormat="1" ht="12" customHeight="1">
      <c r="A81" s="42" t="s">
        <v>543</v>
      </c>
      <c r="B81" s="135" t="s">
        <v>361</v>
      </c>
      <c r="C81" s="27" t="s">
        <v>537</v>
      </c>
      <c r="D81" s="37"/>
      <c r="E81" s="37">
        <v>0</v>
      </c>
      <c r="F81" s="37">
        <v>0</v>
      </c>
      <c r="G81" s="391"/>
      <c r="J81" s="841">
        <f t="shared" si="15"/>
        <v>0</v>
      </c>
      <c r="K81" s="37">
        <v>0</v>
      </c>
      <c r="L81" s="37">
        <v>0</v>
      </c>
      <c r="M81" s="37">
        <v>0</v>
      </c>
      <c r="N81" s="830"/>
    </row>
    <row r="82" spans="1:14" s="25" customFormat="1" ht="12" customHeight="1">
      <c r="A82" s="43" t="s">
        <v>544</v>
      </c>
      <c r="B82" s="135" t="s">
        <v>362</v>
      </c>
      <c r="C82" s="30" t="s">
        <v>538</v>
      </c>
      <c r="D82" s="37"/>
      <c r="E82" s="37">
        <v>0</v>
      </c>
      <c r="F82" s="37">
        <v>0</v>
      </c>
      <c r="G82" s="391"/>
      <c r="J82" s="841">
        <f t="shared" si="15"/>
        <v>0</v>
      </c>
      <c r="K82" s="37">
        <v>0</v>
      </c>
      <c r="L82" s="37">
        <v>0</v>
      </c>
      <c r="M82" s="37">
        <v>0</v>
      </c>
      <c r="N82" s="828"/>
    </row>
    <row r="83" spans="1:14" s="25" customFormat="1" ht="12" customHeight="1">
      <c r="A83" s="43" t="s">
        <v>545</v>
      </c>
      <c r="B83" s="135" t="s">
        <v>363</v>
      </c>
      <c r="C83" s="30" t="s">
        <v>539</v>
      </c>
      <c r="D83" s="37"/>
      <c r="E83" s="37">
        <v>0</v>
      </c>
      <c r="F83" s="37">
        <v>0</v>
      </c>
      <c r="G83" s="391"/>
      <c r="J83" s="841">
        <f t="shared" si="15"/>
        <v>0</v>
      </c>
      <c r="K83" s="37">
        <v>0</v>
      </c>
      <c r="L83" s="37">
        <v>0</v>
      </c>
      <c r="M83" s="37">
        <v>0</v>
      </c>
      <c r="N83" s="828"/>
    </row>
    <row r="84" spans="1:14" s="25" customFormat="1" ht="12" customHeight="1">
      <c r="A84" s="44" t="s">
        <v>546</v>
      </c>
      <c r="B84" s="135" t="s">
        <v>364</v>
      </c>
      <c r="C84" s="33" t="s">
        <v>540</v>
      </c>
      <c r="D84" s="37"/>
      <c r="E84" s="37">
        <v>0</v>
      </c>
      <c r="F84" s="37">
        <v>0</v>
      </c>
      <c r="G84" s="391"/>
      <c r="J84" s="841">
        <f t="shared" si="15"/>
        <v>0</v>
      </c>
      <c r="K84" s="37">
        <v>0</v>
      </c>
      <c r="L84" s="37">
        <v>0</v>
      </c>
      <c r="M84" s="37">
        <v>0</v>
      </c>
      <c r="N84" s="828"/>
    </row>
    <row r="85" spans="1:14" s="25" customFormat="1" ht="12" customHeight="1" thickBot="1">
      <c r="A85" s="44" t="s">
        <v>547</v>
      </c>
      <c r="B85" s="135" t="s">
        <v>542</v>
      </c>
      <c r="C85" s="33" t="s">
        <v>541</v>
      </c>
      <c r="D85" s="37"/>
      <c r="E85" s="37">
        <v>0</v>
      </c>
      <c r="F85" s="37">
        <v>0</v>
      </c>
      <c r="G85" s="391"/>
      <c r="J85" s="841">
        <f t="shared" si="15"/>
        <v>0</v>
      </c>
      <c r="K85" s="37">
        <v>0</v>
      </c>
      <c r="L85" s="37">
        <v>0</v>
      </c>
      <c r="M85" s="37">
        <v>0</v>
      </c>
      <c r="N85" s="828"/>
    </row>
    <row r="86" spans="1:14" s="25" customFormat="1" ht="13.5" customHeight="1" thickBot="1">
      <c r="A86" s="40" t="s">
        <v>115</v>
      </c>
      <c r="B86" s="134" t="s">
        <v>365</v>
      </c>
      <c r="C86" s="34" t="s">
        <v>116</v>
      </c>
      <c r="D86" s="45"/>
      <c r="E86" s="45">
        <v>0</v>
      </c>
      <c r="F86" s="45">
        <v>0</v>
      </c>
      <c r="G86" s="394"/>
      <c r="J86" s="841">
        <f t="shared" si="15"/>
        <v>0</v>
      </c>
      <c r="K86" s="45">
        <v>0</v>
      </c>
      <c r="L86" s="45">
        <v>0</v>
      </c>
      <c r="M86" s="45">
        <v>0</v>
      </c>
      <c r="N86" s="832"/>
    </row>
    <row r="87" spans="1:14" s="25" customFormat="1" ht="15.75" customHeight="1" thickBot="1">
      <c r="A87" s="40" t="s">
        <v>117</v>
      </c>
      <c r="B87" s="134" t="s">
        <v>345</v>
      </c>
      <c r="C87" s="46" t="s">
        <v>118</v>
      </c>
      <c r="D87" s="14">
        <f>+D62+D66+D71+D74+D80+D86</f>
        <v>13236000</v>
      </c>
      <c r="E87" s="14">
        <f t="shared" ref="E87:F87" si="18">+E62+E66+E71+E74+E80+E86</f>
        <v>163236000</v>
      </c>
      <c r="F87" s="14">
        <f t="shared" si="18"/>
        <v>163236000</v>
      </c>
      <c r="G87" s="389">
        <f t="shared" si="16"/>
        <v>100</v>
      </c>
      <c r="J87" s="841">
        <f t="shared" si="15"/>
        <v>163236000</v>
      </c>
      <c r="K87" s="14">
        <f t="shared" ref="K87:M87" si="19">+K62+K66+K71+K74+K80+K86</f>
        <v>162500000</v>
      </c>
      <c r="L87" s="14">
        <f t="shared" si="19"/>
        <v>0</v>
      </c>
      <c r="M87" s="14">
        <f t="shared" si="19"/>
        <v>736000</v>
      </c>
      <c r="N87" s="14">
        <f t="shared" ref="N87" si="20">+N62+N66+N71+N74+N80+N86</f>
        <v>0</v>
      </c>
    </row>
    <row r="88" spans="1:14" s="25" customFormat="1" ht="16.5" customHeight="1" thickBot="1">
      <c r="A88" s="47" t="s">
        <v>119</v>
      </c>
      <c r="B88" s="138"/>
      <c r="C88" s="48" t="s">
        <v>120</v>
      </c>
      <c r="D88" s="14">
        <f>+D61+D87</f>
        <v>418887000</v>
      </c>
      <c r="E88" s="14">
        <f t="shared" ref="E88:F88" si="21">+E61+E87</f>
        <v>667121612</v>
      </c>
      <c r="F88" s="14">
        <f t="shared" si="21"/>
        <v>583809613</v>
      </c>
      <c r="G88" s="389">
        <f t="shared" si="16"/>
        <v>87.511722375439987</v>
      </c>
      <c r="J88" s="841">
        <f t="shared" si="15"/>
        <v>496570251</v>
      </c>
      <c r="K88" s="14">
        <f t="shared" ref="K88:M88" si="22">+K61+K87</f>
        <v>452707405</v>
      </c>
      <c r="L88" s="14">
        <f t="shared" si="22"/>
        <v>13147730</v>
      </c>
      <c r="M88" s="14">
        <f t="shared" si="22"/>
        <v>14292718</v>
      </c>
      <c r="N88" s="14">
        <f t="shared" ref="N88" si="23">+N61+N87</f>
        <v>16422398</v>
      </c>
    </row>
    <row r="89" spans="1:14" s="25" customFormat="1">
      <c r="A89" s="73"/>
      <c r="B89" s="49"/>
      <c r="C89" s="74"/>
      <c r="D89" s="75"/>
      <c r="E89" s="50"/>
      <c r="F89" s="50"/>
      <c r="G89" s="50"/>
      <c r="J89" s="841">
        <f t="shared" si="15"/>
        <v>0</v>
      </c>
      <c r="K89" s="50"/>
      <c r="L89" s="50"/>
      <c r="M89" s="50"/>
      <c r="N89" s="833"/>
    </row>
    <row r="90" spans="1:14" ht="16.5" customHeight="1">
      <c r="A90" s="845" t="s">
        <v>121</v>
      </c>
      <c r="B90" s="845"/>
      <c r="C90" s="845"/>
      <c r="D90" s="845"/>
      <c r="E90" s="845"/>
      <c r="F90" s="845"/>
      <c r="G90" s="845"/>
      <c r="J90" s="841">
        <f t="shared" si="15"/>
        <v>0</v>
      </c>
      <c r="K90" s="15"/>
      <c r="L90" s="15"/>
      <c r="M90" s="15"/>
      <c r="N90" s="818"/>
    </row>
    <row r="91" spans="1:14" s="52" customFormat="1" ht="16.5" customHeight="1" thickBot="1">
      <c r="A91" s="844" t="s">
        <v>122</v>
      </c>
      <c r="B91" s="844"/>
      <c r="C91" s="844"/>
      <c r="D91" s="51"/>
      <c r="E91" s="51"/>
      <c r="F91" s="51"/>
      <c r="G91" s="51"/>
      <c r="J91" s="841">
        <f t="shared" si="15"/>
        <v>0</v>
      </c>
      <c r="K91" s="51"/>
      <c r="L91" s="51"/>
      <c r="M91" s="51"/>
      <c r="N91" s="834"/>
    </row>
    <row r="92" spans="1:14" ht="24.75" thickBot="1">
      <c r="A92" s="17" t="s">
        <v>4</v>
      </c>
      <c r="B92" s="131" t="s">
        <v>269</v>
      </c>
      <c r="C92" s="18" t="s">
        <v>123</v>
      </c>
      <c r="D92" s="19" t="s">
        <v>499</v>
      </c>
      <c r="E92" s="146" t="s">
        <v>584</v>
      </c>
      <c r="F92" s="354" t="s">
        <v>585</v>
      </c>
      <c r="G92" s="354" t="s">
        <v>641</v>
      </c>
      <c r="J92" s="841">
        <f t="shared" si="15"/>
        <v>0</v>
      </c>
      <c r="K92" s="354" t="s">
        <v>585</v>
      </c>
      <c r="L92" s="354" t="s">
        <v>585</v>
      </c>
      <c r="M92" s="354" t="s">
        <v>585</v>
      </c>
      <c r="N92" s="820" t="s">
        <v>585</v>
      </c>
    </row>
    <row r="93" spans="1:14" s="22" customFormat="1" ht="12" customHeight="1" thickBot="1">
      <c r="A93" s="10">
        <v>1</v>
      </c>
      <c r="B93" s="10">
        <v>2</v>
      </c>
      <c r="C93" s="53">
        <v>2</v>
      </c>
      <c r="D93" s="20">
        <v>4</v>
      </c>
      <c r="E93" s="20">
        <v>5</v>
      </c>
      <c r="F93" s="20">
        <v>5</v>
      </c>
      <c r="G93" s="20">
        <v>5</v>
      </c>
      <c r="J93" s="841">
        <f t="shared" si="15"/>
        <v>20</v>
      </c>
      <c r="K93" s="20">
        <v>5</v>
      </c>
      <c r="L93" s="20">
        <v>5</v>
      </c>
      <c r="M93" s="20">
        <v>5</v>
      </c>
      <c r="N93" s="821">
        <v>5</v>
      </c>
    </row>
    <row r="94" spans="1:14" ht="12" customHeight="1" thickBot="1">
      <c r="A94" s="54" t="s">
        <v>6</v>
      </c>
      <c r="B94" s="139"/>
      <c r="C94" s="55" t="s">
        <v>124</v>
      </c>
      <c r="D94" s="56">
        <f>SUM(D95:D99)</f>
        <v>306924000</v>
      </c>
      <c r="E94" s="56">
        <v>367071822</v>
      </c>
      <c r="F94" s="56">
        <v>355125929</v>
      </c>
      <c r="G94" s="395">
        <f t="shared" ref="G94:G132" si="24">F94/E94*100</f>
        <v>96.74562516542062</v>
      </c>
      <c r="J94" s="841">
        <f t="shared" si="15"/>
        <v>355125929</v>
      </c>
      <c r="K94" s="56">
        <f t="shared" ref="K94:N94" si="25">SUM(K95:K99)</f>
        <v>227606048</v>
      </c>
      <c r="L94" s="56">
        <f t="shared" si="25"/>
        <v>13147730</v>
      </c>
      <c r="M94" s="56">
        <f t="shared" si="25"/>
        <v>14091183</v>
      </c>
      <c r="N94" s="56">
        <f t="shared" si="25"/>
        <v>100280968</v>
      </c>
    </row>
    <row r="95" spans="1:14" ht="12" customHeight="1">
      <c r="A95" s="57" t="s">
        <v>8</v>
      </c>
      <c r="B95" s="140" t="s">
        <v>270</v>
      </c>
      <c r="C95" s="58" t="s">
        <v>125</v>
      </c>
      <c r="D95" s="59">
        <v>51474000</v>
      </c>
      <c r="E95" s="59">
        <v>63678905</v>
      </c>
      <c r="F95" s="59">
        <v>64036020</v>
      </c>
      <c r="G95" s="396">
        <f t="shared" si="24"/>
        <v>100.5608058115949</v>
      </c>
      <c r="J95" s="841">
        <f t="shared" si="15"/>
        <v>64036020</v>
      </c>
      <c r="K95" s="59">
        <v>23531819</v>
      </c>
      <c r="L95" s="59">
        <v>9594173</v>
      </c>
      <c r="M95" s="59">
        <v>7838428</v>
      </c>
      <c r="N95" s="835">
        <v>23071600</v>
      </c>
    </row>
    <row r="96" spans="1:14" ht="12" customHeight="1">
      <c r="A96" s="29" t="s">
        <v>10</v>
      </c>
      <c r="B96" s="136" t="s">
        <v>271</v>
      </c>
      <c r="C96" s="2" t="s">
        <v>126</v>
      </c>
      <c r="D96" s="31">
        <v>14180000</v>
      </c>
      <c r="E96" s="31">
        <v>16294687</v>
      </c>
      <c r="F96" s="31">
        <v>17534848</v>
      </c>
      <c r="G96" s="388">
        <f t="shared" si="24"/>
        <v>107.61083045044069</v>
      </c>
      <c r="J96" s="841">
        <f t="shared" si="15"/>
        <v>17534848</v>
      </c>
      <c r="K96" s="31">
        <v>5896402</v>
      </c>
      <c r="L96" s="31">
        <v>3505127</v>
      </c>
      <c r="M96" s="31">
        <v>2186038</v>
      </c>
      <c r="N96" s="823">
        <v>5947281</v>
      </c>
    </row>
    <row r="97" spans="1:14" ht="12" customHeight="1">
      <c r="A97" s="29" t="s">
        <v>12</v>
      </c>
      <c r="B97" s="136" t="s">
        <v>272</v>
      </c>
      <c r="C97" s="2" t="s">
        <v>127</v>
      </c>
      <c r="D97" s="35">
        <v>108663000</v>
      </c>
      <c r="E97" s="35">
        <v>140529030</v>
      </c>
      <c r="F97" s="35">
        <v>133220576</v>
      </c>
      <c r="G97" s="397">
        <f t="shared" si="24"/>
        <v>94.799327939572336</v>
      </c>
      <c r="J97" s="841">
        <f t="shared" si="15"/>
        <v>133220576</v>
      </c>
      <c r="K97" s="35">
        <v>57843342</v>
      </c>
      <c r="L97" s="35">
        <v>48430</v>
      </c>
      <c r="M97" s="35">
        <v>4066717</v>
      </c>
      <c r="N97" s="826">
        <v>71262087</v>
      </c>
    </row>
    <row r="98" spans="1:14" ht="12" customHeight="1">
      <c r="A98" s="29" t="s">
        <v>13</v>
      </c>
      <c r="B98" s="136" t="s">
        <v>273</v>
      </c>
      <c r="C98" s="60" t="s">
        <v>128</v>
      </c>
      <c r="D98" s="35">
        <v>17047000</v>
      </c>
      <c r="E98" s="35">
        <v>22700200</v>
      </c>
      <c r="F98" s="35">
        <v>18580163</v>
      </c>
      <c r="G98" s="397">
        <f t="shared" si="24"/>
        <v>81.850217178703261</v>
      </c>
      <c r="J98" s="841">
        <f t="shared" si="15"/>
        <v>18580163</v>
      </c>
      <c r="K98" s="35">
        <v>18580163</v>
      </c>
      <c r="L98" s="35"/>
      <c r="M98" s="35"/>
      <c r="N98" s="827"/>
    </row>
    <row r="99" spans="1:14" ht="12" customHeight="1" thickBot="1">
      <c r="A99" s="29" t="s">
        <v>129</v>
      </c>
      <c r="B99" s="143" t="s">
        <v>274</v>
      </c>
      <c r="C99" s="61" t="s">
        <v>130</v>
      </c>
      <c r="D99" s="35">
        <v>115560000</v>
      </c>
      <c r="E99" s="35">
        <v>123869000</v>
      </c>
      <c r="F99" s="35">
        <v>121754322</v>
      </c>
      <c r="G99" s="397">
        <f t="shared" si="24"/>
        <v>98.292810953507342</v>
      </c>
      <c r="J99" s="841">
        <f t="shared" si="15"/>
        <v>121754322</v>
      </c>
      <c r="K99" s="35">
        <v>121754322</v>
      </c>
      <c r="L99" s="35"/>
      <c r="M99" s="35"/>
      <c r="N99" s="827"/>
    </row>
    <row r="100" spans="1:14" ht="12" customHeight="1" thickBot="1">
      <c r="A100" s="23" t="s">
        <v>17</v>
      </c>
      <c r="B100" s="134"/>
      <c r="C100" s="63" t="s">
        <v>131</v>
      </c>
      <c r="D100" s="11">
        <f>+D101+D103+D105</f>
        <v>49818000</v>
      </c>
      <c r="E100" s="11">
        <v>92243424</v>
      </c>
      <c r="F100" s="11">
        <v>68038884</v>
      </c>
      <c r="G100" s="386">
        <f t="shared" si="24"/>
        <v>73.760145763886655</v>
      </c>
      <c r="J100" s="841">
        <f t="shared" si="15"/>
        <v>68038884</v>
      </c>
      <c r="K100" s="11">
        <f t="shared" ref="K100:N100" si="26">+K101+K103+K105</f>
        <v>64456557</v>
      </c>
      <c r="L100" s="11">
        <f t="shared" si="26"/>
        <v>0</v>
      </c>
      <c r="M100" s="11">
        <f t="shared" si="26"/>
        <v>201535</v>
      </c>
      <c r="N100" s="11">
        <f t="shared" si="26"/>
        <v>3380792</v>
      </c>
    </row>
    <row r="101" spans="1:14" ht="12" customHeight="1">
      <c r="A101" s="26" t="s">
        <v>19</v>
      </c>
      <c r="B101" s="135" t="s">
        <v>275</v>
      </c>
      <c r="C101" s="2" t="s">
        <v>132</v>
      </c>
      <c r="D101" s="28">
        <v>18589000</v>
      </c>
      <c r="E101" s="28">
        <v>46384074</v>
      </c>
      <c r="F101" s="28">
        <v>35361513</v>
      </c>
      <c r="G101" s="387">
        <f t="shared" si="24"/>
        <v>76.236324131424936</v>
      </c>
      <c r="J101" s="841">
        <f t="shared" si="15"/>
        <v>35361513</v>
      </c>
      <c r="K101" s="28">
        <v>31779186</v>
      </c>
      <c r="L101" s="28"/>
      <c r="M101" s="28">
        <v>201535</v>
      </c>
      <c r="N101" s="823">
        <v>3380792</v>
      </c>
    </row>
    <row r="102" spans="1:14" ht="12" customHeight="1">
      <c r="A102" s="26" t="s">
        <v>21</v>
      </c>
      <c r="B102" s="144" t="s">
        <v>275</v>
      </c>
      <c r="C102" s="64" t="s">
        <v>133</v>
      </c>
      <c r="D102" s="28">
        <v>0</v>
      </c>
      <c r="E102" s="28">
        <v>0</v>
      </c>
      <c r="F102" s="28">
        <v>0</v>
      </c>
      <c r="G102" s="387"/>
      <c r="J102" s="841">
        <f t="shared" si="15"/>
        <v>0</v>
      </c>
      <c r="K102" s="28"/>
      <c r="L102" s="28"/>
      <c r="M102" s="28"/>
      <c r="N102" s="823"/>
    </row>
    <row r="103" spans="1:14" ht="12" customHeight="1">
      <c r="A103" s="26" t="s">
        <v>23</v>
      </c>
      <c r="B103" s="144" t="s">
        <v>276</v>
      </c>
      <c r="C103" s="64" t="s">
        <v>134</v>
      </c>
      <c r="D103" s="31">
        <v>31229000</v>
      </c>
      <c r="E103" s="31">
        <v>42709350</v>
      </c>
      <c r="F103" s="31">
        <v>29527371</v>
      </c>
      <c r="G103" s="388">
        <f t="shared" si="24"/>
        <v>69.135613161989113</v>
      </c>
      <c r="J103" s="841">
        <f t="shared" si="15"/>
        <v>29527371</v>
      </c>
      <c r="K103" s="31">
        <v>29527371</v>
      </c>
      <c r="L103" s="31"/>
      <c r="M103" s="31"/>
      <c r="N103" s="823"/>
    </row>
    <row r="104" spans="1:14" ht="12" customHeight="1">
      <c r="A104" s="26" t="s">
        <v>25</v>
      </c>
      <c r="B104" s="144" t="s">
        <v>276</v>
      </c>
      <c r="C104" s="64" t="s">
        <v>135</v>
      </c>
      <c r="D104" s="12">
        <v>0</v>
      </c>
      <c r="E104" s="12">
        <v>0</v>
      </c>
      <c r="F104" s="12">
        <v>0</v>
      </c>
      <c r="G104" s="398"/>
      <c r="J104" s="841">
        <f t="shared" si="15"/>
        <v>0</v>
      </c>
      <c r="K104" s="12"/>
      <c r="L104" s="12"/>
      <c r="M104" s="12"/>
      <c r="N104" s="836"/>
    </row>
    <row r="105" spans="1:14" ht="12" customHeight="1" thickBot="1">
      <c r="A105" s="26" t="s">
        <v>27</v>
      </c>
      <c r="B105" s="141" t="s">
        <v>277</v>
      </c>
      <c r="C105" s="65" t="s">
        <v>136</v>
      </c>
      <c r="D105" s="12">
        <v>0</v>
      </c>
      <c r="E105" s="12">
        <v>3150000</v>
      </c>
      <c r="F105" s="12">
        <v>3150000</v>
      </c>
      <c r="G105" s="398">
        <f t="shared" si="24"/>
        <v>100</v>
      </c>
      <c r="J105" s="841">
        <f t="shared" si="15"/>
        <v>3150000</v>
      </c>
      <c r="K105" s="12">
        <v>3150000</v>
      </c>
      <c r="L105" s="12"/>
      <c r="M105" s="12"/>
      <c r="N105" s="836"/>
    </row>
    <row r="106" spans="1:14" ht="12" customHeight="1" thickBot="1">
      <c r="A106" s="23" t="s">
        <v>29</v>
      </c>
      <c r="B106" s="134" t="s">
        <v>278</v>
      </c>
      <c r="C106" s="5" t="s">
        <v>137</v>
      </c>
      <c r="D106" s="11">
        <f>SUM(D107:D109)</f>
        <v>51500000</v>
      </c>
      <c r="E106" s="11">
        <v>47161366</v>
      </c>
      <c r="F106" s="11">
        <v>0</v>
      </c>
      <c r="G106" s="386">
        <f t="shared" si="24"/>
        <v>0</v>
      </c>
      <c r="J106" s="841">
        <f t="shared" si="15"/>
        <v>0</v>
      </c>
      <c r="K106" s="11">
        <f t="shared" ref="K106:M106" si="27">SUM(K107:K109)</f>
        <v>0</v>
      </c>
      <c r="L106" s="11">
        <f t="shared" si="27"/>
        <v>0</v>
      </c>
      <c r="M106" s="11">
        <f t="shared" si="27"/>
        <v>0</v>
      </c>
      <c r="N106" s="822"/>
    </row>
    <row r="107" spans="1:14" ht="12" customHeight="1">
      <c r="A107" s="26" t="s">
        <v>31</v>
      </c>
      <c r="B107" s="135" t="s">
        <v>278</v>
      </c>
      <c r="C107" s="4" t="s">
        <v>138</v>
      </c>
      <c r="D107" s="28"/>
      <c r="E107" s="28">
        <v>46620700</v>
      </c>
      <c r="F107" s="28">
        <v>0</v>
      </c>
      <c r="G107" s="387">
        <f t="shared" si="24"/>
        <v>0</v>
      </c>
      <c r="J107" s="841">
        <f t="shared" si="15"/>
        <v>0</v>
      </c>
      <c r="K107" s="28"/>
      <c r="L107" s="28"/>
      <c r="M107" s="28"/>
      <c r="N107" s="823"/>
    </row>
    <row r="108" spans="1:14" ht="12" customHeight="1">
      <c r="A108" s="62"/>
      <c r="B108" s="141" t="s">
        <v>278</v>
      </c>
      <c r="C108" s="145" t="s">
        <v>553</v>
      </c>
      <c r="D108" s="132">
        <v>21500000</v>
      </c>
      <c r="E108" s="35">
        <v>352000</v>
      </c>
      <c r="F108" s="35">
        <v>0</v>
      </c>
      <c r="G108" s="397">
        <f t="shared" si="24"/>
        <v>0</v>
      </c>
      <c r="J108" s="841">
        <f t="shared" si="15"/>
        <v>0</v>
      </c>
      <c r="K108" s="35"/>
      <c r="L108" s="35"/>
      <c r="M108" s="35"/>
      <c r="N108" s="826"/>
    </row>
    <row r="109" spans="1:14" ht="12" customHeight="1" thickBot="1">
      <c r="A109" s="32" t="s">
        <v>33</v>
      </c>
      <c r="B109" s="137" t="s">
        <v>278</v>
      </c>
      <c r="C109" s="64" t="s">
        <v>552</v>
      </c>
      <c r="D109" s="35">
        <v>30000000</v>
      </c>
      <c r="E109" s="35">
        <v>188666</v>
      </c>
      <c r="F109" s="35">
        <v>0</v>
      </c>
      <c r="G109" s="397">
        <f t="shared" si="24"/>
        <v>0</v>
      </c>
      <c r="J109" s="841">
        <f t="shared" si="15"/>
        <v>0</v>
      </c>
      <c r="K109" s="35"/>
      <c r="L109" s="35"/>
      <c r="M109" s="35"/>
      <c r="N109" s="827"/>
    </row>
    <row r="110" spans="1:14" ht="12" customHeight="1" thickBot="1">
      <c r="A110" s="23" t="s">
        <v>139</v>
      </c>
      <c r="B110" s="134"/>
      <c r="C110" s="5" t="s">
        <v>140</v>
      </c>
      <c r="D110" s="11">
        <f>+D94+D100+D106</f>
        <v>408242000</v>
      </c>
      <c r="E110" s="11">
        <v>506476612</v>
      </c>
      <c r="F110" s="11">
        <v>423164813</v>
      </c>
      <c r="G110" s="386">
        <f t="shared" si="24"/>
        <v>83.550711518343519</v>
      </c>
      <c r="J110" s="841">
        <f>SUM(K110:N110)</f>
        <v>423164813</v>
      </c>
      <c r="K110" s="11">
        <f t="shared" ref="K110:L110" si="28">+K94+K100+K106</f>
        <v>292062605</v>
      </c>
      <c r="L110" s="11">
        <f t="shared" si="28"/>
        <v>13147730</v>
      </c>
      <c r="M110" s="11">
        <f>+M94+M100+M106</f>
        <v>14292718</v>
      </c>
      <c r="N110" s="11">
        <f>+N94+N100+N106</f>
        <v>103661760</v>
      </c>
    </row>
    <row r="111" spans="1:14" ht="12" customHeight="1" thickBot="1">
      <c r="A111" s="23" t="s">
        <v>43</v>
      </c>
      <c r="B111" s="134"/>
      <c r="C111" s="5" t="s">
        <v>141</v>
      </c>
      <c r="D111" s="11">
        <f>+D112+D113+D114</f>
        <v>10645000</v>
      </c>
      <c r="E111" s="11">
        <v>10645000</v>
      </c>
      <c r="F111" s="11">
        <v>10644800</v>
      </c>
      <c r="G111" s="386">
        <f t="shared" si="24"/>
        <v>99.998121183654291</v>
      </c>
      <c r="J111" s="841">
        <f t="shared" si="15"/>
        <v>10644800</v>
      </c>
      <c r="K111" s="11">
        <f t="shared" ref="K111:M111" si="29">+K112+K113+K114</f>
        <v>10644800</v>
      </c>
      <c r="L111" s="11">
        <f t="shared" si="29"/>
        <v>0</v>
      </c>
      <c r="M111" s="11">
        <f t="shared" si="29"/>
        <v>0</v>
      </c>
      <c r="N111" s="831"/>
    </row>
    <row r="112" spans="1:14" ht="12" customHeight="1">
      <c r="A112" s="26" t="s">
        <v>45</v>
      </c>
      <c r="B112" s="135" t="s">
        <v>279</v>
      </c>
      <c r="C112" s="4" t="s">
        <v>142</v>
      </c>
      <c r="D112" s="12">
        <v>10645000</v>
      </c>
      <c r="E112" s="12">
        <v>10645000</v>
      </c>
      <c r="F112" s="12">
        <v>10644800</v>
      </c>
      <c r="G112" s="398">
        <f t="shared" si="24"/>
        <v>99.998121183654291</v>
      </c>
      <c r="J112" s="841">
        <f t="shared" si="15"/>
        <v>10644800</v>
      </c>
      <c r="K112" s="12">
        <v>10644800</v>
      </c>
      <c r="L112" s="12"/>
      <c r="M112" s="12"/>
      <c r="N112" s="401"/>
    </row>
    <row r="113" spans="1:14" ht="12" customHeight="1">
      <c r="A113" s="26" t="s">
        <v>47</v>
      </c>
      <c r="B113" s="135" t="s">
        <v>280</v>
      </c>
      <c r="C113" s="4" t="s">
        <v>143</v>
      </c>
      <c r="D113" s="12"/>
      <c r="E113" s="12">
        <v>0</v>
      </c>
      <c r="F113" s="12">
        <v>0</v>
      </c>
      <c r="G113" s="398"/>
      <c r="J113" s="841">
        <f t="shared" si="15"/>
        <v>0</v>
      </c>
      <c r="K113" s="12">
        <v>0</v>
      </c>
      <c r="L113" s="12">
        <v>0</v>
      </c>
      <c r="M113" s="12">
        <v>0</v>
      </c>
      <c r="N113" s="836"/>
    </row>
    <row r="114" spans="1:14" ht="12" customHeight="1" thickBot="1">
      <c r="A114" s="62" t="s">
        <v>49</v>
      </c>
      <c r="B114" s="141" t="s">
        <v>281</v>
      </c>
      <c r="C114" s="13" t="s">
        <v>144</v>
      </c>
      <c r="D114" s="12"/>
      <c r="E114" s="12">
        <v>0</v>
      </c>
      <c r="F114" s="12">
        <v>0</v>
      </c>
      <c r="G114" s="398"/>
      <c r="J114" s="841">
        <f t="shared" si="15"/>
        <v>0</v>
      </c>
      <c r="K114" s="12">
        <v>0</v>
      </c>
      <c r="L114" s="12">
        <v>0</v>
      </c>
      <c r="M114" s="12">
        <v>0</v>
      </c>
      <c r="N114" s="836"/>
    </row>
    <row r="115" spans="1:14" ht="12" customHeight="1" thickBot="1">
      <c r="A115" s="23" t="s">
        <v>65</v>
      </c>
      <c r="B115" s="134" t="s">
        <v>282</v>
      </c>
      <c r="C115" s="5" t="s">
        <v>145</v>
      </c>
      <c r="D115" s="11">
        <f>+D116+D117+D118+D119</f>
        <v>0</v>
      </c>
      <c r="E115" s="11">
        <v>150000000</v>
      </c>
      <c r="F115" s="11">
        <v>150000000</v>
      </c>
      <c r="G115" s="386">
        <f t="shared" si="24"/>
        <v>100</v>
      </c>
      <c r="J115" s="841">
        <f t="shared" si="15"/>
        <v>150000000</v>
      </c>
      <c r="K115" s="11">
        <f t="shared" ref="K115:M115" si="30">+K116+K117+K118+K119</f>
        <v>150000000</v>
      </c>
      <c r="L115" s="11">
        <f t="shared" si="30"/>
        <v>0</v>
      </c>
      <c r="M115" s="11">
        <f t="shared" si="30"/>
        <v>0</v>
      </c>
      <c r="N115" s="822"/>
    </row>
    <row r="116" spans="1:14" ht="12" customHeight="1">
      <c r="A116" s="26" t="s">
        <v>67</v>
      </c>
      <c r="B116" s="135" t="s">
        <v>283</v>
      </c>
      <c r="C116" s="4" t="s">
        <v>146</v>
      </c>
      <c r="D116" s="12"/>
      <c r="E116" s="12">
        <v>150000000</v>
      </c>
      <c r="F116" s="12">
        <v>150000000</v>
      </c>
      <c r="G116" s="398">
        <f t="shared" si="24"/>
        <v>100</v>
      </c>
      <c r="J116" s="841">
        <f t="shared" si="15"/>
        <v>150000000</v>
      </c>
      <c r="K116" s="12">
        <v>150000000</v>
      </c>
      <c r="L116" s="12"/>
      <c r="M116" s="12"/>
      <c r="N116" s="401"/>
    </row>
    <row r="117" spans="1:14" ht="12" customHeight="1">
      <c r="A117" s="26" t="s">
        <v>69</v>
      </c>
      <c r="B117" s="135" t="s">
        <v>284</v>
      </c>
      <c r="C117" s="4" t="s">
        <v>147</v>
      </c>
      <c r="D117" s="12"/>
      <c r="E117" s="12">
        <v>0</v>
      </c>
      <c r="F117" s="12">
        <v>0</v>
      </c>
      <c r="G117" s="398"/>
      <c r="J117" s="841">
        <f t="shared" si="15"/>
        <v>0</v>
      </c>
      <c r="K117" s="12">
        <v>0</v>
      </c>
      <c r="L117" s="12">
        <v>0</v>
      </c>
      <c r="M117" s="12">
        <v>0</v>
      </c>
      <c r="N117" s="836"/>
    </row>
    <row r="118" spans="1:14" ht="12" customHeight="1">
      <c r="A118" s="26" t="s">
        <v>71</v>
      </c>
      <c r="B118" s="135" t="s">
        <v>285</v>
      </c>
      <c r="C118" s="4" t="s">
        <v>148</v>
      </c>
      <c r="D118" s="12"/>
      <c r="E118" s="12">
        <v>0</v>
      </c>
      <c r="F118" s="12">
        <v>0</v>
      </c>
      <c r="G118" s="398"/>
      <c r="J118" s="841">
        <f t="shared" si="15"/>
        <v>0</v>
      </c>
      <c r="K118" s="12">
        <v>0</v>
      </c>
      <c r="L118" s="12">
        <v>0</v>
      </c>
      <c r="M118" s="12">
        <v>0</v>
      </c>
      <c r="N118" s="836"/>
    </row>
    <row r="119" spans="1:14" ht="12" customHeight="1" thickBot="1">
      <c r="A119" s="62" t="s">
        <v>73</v>
      </c>
      <c r="B119" s="141" t="s">
        <v>286</v>
      </c>
      <c r="C119" s="13" t="s">
        <v>149</v>
      </c>
      <c r="D119" s="12"/>
      <c r="E119" s="12">
        <v>0</v>
      </c>
      <c r="F119" s="12">
        <v>0</v>
      </c>
      <c r="G119" s="398"/>
      <c r="J119" s="841">
        <f t="shared" si="15"/>
        <v>0</v>
      </c>
      <c r="K119" s="12">
        <v>0</v>
      </c>
      <c r="L119" s="12">
        <v>0</v>
      </c>
      <c r="M119" s="12">
        <v>0</v>
      </c>
      <c r="N119" s="836"/>
    </row>
    <row r="120" spans="1:14" ht="12" customHeight="1" thickBot="1">
      <c r="A120" s="23" t="s">
        <v>150</v>
      </c>
      <c r="B120" s="134"/>
      <c r="C120" s="5" t="s">
        <v>151</v>
      </c>
      <c r="D120" s="14">
        <f>+D121+D122+D124+D125+D123</f>
        <v>0</v>
      </c>
      <c r="E120" s="14">
        <v>0</v>
      </c>
      <c r="F120" s="14">
        <v>0</v>
      </c>
      <c r="G120" s="389"/>
      <c r="J120" s="841">
        <f t="shared" si="15"/>
        <v>0</v>
      </c>
      <c r="K120" s="14">
        <v>0</v>
      </c>
      <c r="L120" s="14">
        <v>0</v>
      </c>
      <c r="M120" s="14">
        <v>0</v>
      </c>
      <c r="N120" s="824"/>
    </row>
    <row r="121" spans="1:14" ht="12" customHeight="1">
      <c r="A121" s="26" t="s">
        <v>79</v>
      </c>
      <c r="B121" s="135" t="s">
        <v>287</v>
      </c>
      <c r="C121" s="4" t="s">
        <v>152</v>
      </c>
      <c r="D121" s="12"/>
      <c r="E121" s="12">
        <v>0</v>
      </c>
      <c r="F121" s="12">
        <v>0</v>
      </c>
      <c r="G121" s="398"/>
      <c r="J121" s="841">
        <f t="shared" si="15"/>
        <v>0</v>
      </c>
      <c r="K121" s="12">
        <v>0</v>
      </c>
      <c r="L121" s="12">
        <v>0</v>
      </c>
      <c r="M121" s="12">
        <v>0</v>
      </c>
      <c r="N121" s="401"/>
    </row>
    <row r="122" spans="1:14" ht="12" customHeight="1">
      <c r="A122" s="26" t="s">
        <v>80</v>
      </c>
      <c r="B122" s="135" t="s">
        <v>288</v>
      </c>
      <c r="C122" s="4" t="s">
        <v>153</v>
      </c>
      <c r="D122" s="12"/>
      <c r="E122" s="12">
        <v>0</v>
      </c>
      <c r="F122" s="12">
        <v>0</v>
      </c>
      <c r="G122" s="398"/>
      <c r="J122" s="841">
        <f t="shared" si="15"/>
        <v>0</v>
      </c>
      <c r="K122" s="12">
        <v>0</v>
      </c>
      <c r="L122" s="12">
        <v>0</v>
      </c>
      <c r="M122" s="12">
        <v>0</v>
      </c>
      <c r="N122" s="836"/>
    </row>
    <row r="123" spans="1:14" ht="12" customHeight="1">
      <c r="A123" s="26" t="s">
        <v>81</v>
      </c>
      <c r="B123" s="135" t="s">
        <v>289</v>
      </c>
      <c r="C123" s="4" t="s">
        <v>168</v>
      </c>
      <c r="D123" s="12"/>
      <c r="E123" s="12">
        <v>0</v>
      </c>
      <c r="F123" s="12">
        <v>0</v>
      </c>
      <c r="G123" s="398"/>
      <c r="J123" s="841">
        <f t="shared" si="15"/>
        <v>0</v>
      </c>
      <c r="K123" s="12">
        <v>0</v>
      </c>
      <c r="L123" s="12">
        <v>0</v>
      </c>
      <c r="M123" s="12">
        <v>0</v>
      </c>
      <c r="N123" s="836"/>
    </row>
    <row r="124" spans="1:14" ht="12" customHeight="1">
      <c r="A124" s="26" t="s">
        <v>82</v>
      </c>
      <c r="B124" s="135" t="s">
        <v>290</v>
      </c>
      <c r="C124" s="4" t="s">
        <v>154</v>
      </c>
      <c r="D124" s="12"/>
      <c r="E124" s="12">
        <v>0</v>
      </c>
      <c r="F124" s="12">
        <v>0</v>
      </c>
      <c r="G124" s="398"/>
      <c r="J124" s="841">
        <f t="shared" si="15"/>
        <v>0</v>
      </c>
      <c r="K124" s="12">
        <v>0</v>
      </c>
      <c r="L124" s="12">
        <v>0</v>
      </c>
      <c r="M124" s="12">
        <v>0</v>
      </c>
      <c r="N124" s="836"/>
    </row>
    <row r="125" spans="1:14" ht="12" customHeight="1" thickBot="1">
      <c r="A125" s="62" t="s">
        <v>169</v>
      </c>
      <c r="B125" s="141" t="s">
        <v>291</v>
      </c>
      <c r="C125" s="13" t="s">
        <v>155</v>
      </c>
      <c r="D125" s="12"/>
      <c r="E125" s="12">
        <v>0</v>
      </c>
      <c r="F125" s="12">
        <v>0</v>
      </c>
      <c r="G125" s="398"/>
      <c r="J125" s="841">
        <f t="shared" si="15"/>
        <v>0</v>
      </c>
      <c r="K125" s="12">
        <v>0</v>
      </c>
      <c r="L125" s="12">
        <v>0</v>
      </c>
      <c r="M125" s="12">
        <v>0</v>
      </c>
      <c r="N125" s="836"/>
    </row>
    <row r="126" spans="1:14" ht="12" customHeight="1" thickBot="1">
      <c r="A126" s="23" t="s">
        <v>83</v>
      </c>
      <c r="B126" s="134" t="s">
        <v>292</v>
      </c>
      <c r="C126" s="5" t="s">
        <v>156</v>
      </c>
      <c r="D126" s="66">
        <f>+D127+D128+D129+D130</f>
        <v>0</v>
      </c>
      <c r="E126" s="66">
        <v>0</v>
      </c>
      <c r="F126" s="66">
        <v>0</v>
      </c>
      <c r="G126" s="399"/>
      <c r="J126" s="841">
        <f t="shared" si="15"/>
        <v>0</v>
      </c>
      <c r="K126" s="66">
        <v>0</v>
      </c>
      <c r="L126" s="66">
        <v>0</v>
      </c>
      <c r="M126" s="66">
        <v>0</v>
      </c>
      <c r="N126" s="837"/>
    </row>
    <row r="127" spans="1:14" ht="12" customHeight="1">
      <c r="A127" s="26" t="s">
        <v>85</v>
      </c>
      <c r="B127" s="135" t="s">
        <v>293</v>
      </c>
      <c r="C127" s="4" t="s">
        <v>157</v>
      </c>
      <c r="D127" s="12"/>
      <c r="E127" s="12">
        <v>0</v>
      </c>
      <c r="F127" s="12">
        <v>0</v>
      </c>
      <c r="G127" s="398"/>
      <c r="J127" s="841">
        <f t="shared" si="15"/>
        <v>0</v>
      </c>
      <c r="K127" s="12">
        <v>0</v>
      </c>
      <c r="L127" s="12">
        <v>0</v>
      </c>
      <c r="M127" s="12">
        <v>0</v>
      </c>
      <c r="N127" s="401"/>
    </row>
    <row r="128" spans="1:14" ht="12" customHeight="1">
      <c r="A128" s="26" t="s">
        <v>86</v>
      </c>
      <c r="B128" s="135" t="s">
        <v>294</v>
      </c>
      <c r="C128" s="4" t="s">
        <v>158</v>
      </c>
      <c r="D128" s="12"/>
      <c r="E128" s="12">
        <v>0</v>
      </c>
      <c r="F128" s="12">
        <v>0</v>
      </c>
      <c r="G128" s="398"/>
      <c r="J128" s="841">
        <f t="shared" si="15"/>
        <v>0</v>
      </c>
      <c r="K128" s="12">
        <v>0</v>
      </c>
      <c r="L128" s="12">
        <v>0</v>
      </c>
      <c r="M128" s="12">
        <v>0</v>
      </c>
      <c r="N128" s="836"/>
    </row>
    <row r="129" spans="1:14" ht="12" customHeight="1">
      <c r="A129" s="26" t="s">
        <v>87</v>
      </c>
      <c r="B129" s="135" t="s">
        <v>295</v>
      </c>
      <c r="C129" s="4" t="s">
        <v>159</v>
      </c>
      <c r="D129" s="12"/>
      <c r="E129" s="12">
        <v>0</v>
      </c>
      <c r="F129" s="12">
        <v>0</v>
      </c>
      <c r="G129" s="398"/>
      <c r="J129" s="841">
        <f t="shared" si="15"/>
        <v>0</v>
      </c>
      <c r="K129" s="12">
        <v>0</v>
      </c>
      <c r="L129" s="12">
        <v>0</v>
      </c>
      <c r="M129" s="12">
        <v>0</v>
      </c>
      <c r="N129" s="836"/>
    </row>
    <row r="130" spans="1:14" ht="12" customHeight="1" thickBot="1">
      <c r="A130" s="26" t="s">
        <v>88</v>
      </c>
      <c r="B130" s="135" t="s">
        <v>296</v>
      </c>
      <c r="C130" s="4" t="s">
        <v>160</v>
      </c>
      <c r="D130" s="12"/>
      <c r="E130" s="12">
        <v>0</v>
      </c>
      <c r="F130" s="12">
        <v>0</v>
      </c>
      <c r="G130" s="398"/>
      <c r="J130" s="841">
        <f t="shared" si="15"/>
        <v>0</v>
      </c>
      <c r="K130" s="12">
        <v>0</v>
      </c>
      <c r="L130" s="12">
        <v>0</v>
      </c>
      <c r="M130" s="12">
        <v>0</v>
      </c>
      <c r="N130" s="836"/>
    </row>
    <row r="131" spans="1:14" ht="15" customHeight="1" thickBot="1">
      <c r="A131" s="23" t="s">
        <v>89</v>
      </c>
      <c r="B131" s="134"/>
      <c r="C131" s="5" t="s">
        <v>161</v>
      </c>
      <c r="D131" s="67">
        <f>+D111+D115+D120+D126</f>
        <v>10645000</v>
      </c>
      <c r="E131" s="67">
        <v>160645000</v>
      </c>
      <c r="F131" s="67">
        <v>160644800</v>
      </c>
      <c r="G131" s="400">
        <f t="shared" si="24"/>
        <v>99.999875501883025</v>
      </c>
      <c r="H131" s="68"/>
      <c r="I131" s="68"/>
      <c r="J131" s="841">
        <f t="shared" si="15"/>
        <v>160644800</v>
      </c>
      <c r="K131" s="67">
        <f t="shared" ref="K131:M131" si="31">+K111+K115+K120+K126</f>
        <v>160644800</v>
      </c>
      <c r="L131" s="67">
        <f t="shared" si="31"/>
        <v>0</v>
      </c>
      <c r="M131" s="67">
        <f t="shared" si="31"/>
        <v>0</v>
      </c>
      <c r="N131" s="838"/>
    </row>
    <row r="132" spans="1:14" s="25" customFormat="1" ht="12.95" customHeight="1" thickBot="1">
      <c r="A132" s="69" t="s">
        <v>162</v>
      </c>
      <c r="B132" s="142"/>
      <c r="C132" s="70" t="s">
        <v>163</v>
      </c>
      <c r="D132" s="67">
        <f>+D110+D131</f>
        <v>418887000</v>
      </c>
      <c r="E132" s="67">
        <v>667121612</v>
      </c>
      <c r="F132" s="67">
        <v>583809613</v>
      </c>
      <c r="G132" s="400">
        <f t="shared" si="24"/>
        <v>87.511722375439987</v>
      </c>
      <c r="J132" s="841">
        <f t="shared" si="15"/>
        <v>583809613</v>
      </c>
      <c r="K132" s="67">
        <f t="shared" ref="K132:L132" si="32">+K110+K131</f>
        <v>452707405</v>
      </c>
      <c r="L132" s="67">
        <f t="shared" si="32"/>
        <v>13147730</v>
      </c>
      <c r="M132" s="67">
        <f>+M110+M131</f>
        <v>14292718</v>
      </c>
      <c r="N132" s="67">
        <f>+N110+N131</f>
        <v>103661760</v>
      </c>
    </row>
    <row r="133" spans="1:14" ht="7.5" customHeight="1">
      <c r="J133" s="841">
        <f t="shared" si="15"/>
        <v>0</v>
      </c>
      <c r="N133" s="839"/>
    </row>
    <row r="134" spans="1:14">
      <c r="A134" s="846" t="s">
        <v>164</v>
      </c>
      <c r="B134" s="846"/>
      <c r="C134" s="846"/>
      <c r="D134" s="846"/>
      <c r="E134" s="356">
        <f>E132-E88</f>
        <v>0</v>
      </c>
      <c r="F134" s="321"/>
      <c r="G134" s="321"/>
      <c r="J134" s="841">
        <f t="shared" ref="J134:J137" si="33">SUM(K134:N134)</f>
        <v>0</v>
      </c>
      <c r="K134" s="808"/>
      <c r="L134" s="808"/>
      <c r="M134" s="808"/>
      <c r="N134" s="840"/>
    </row>
    <row r="135" spans="1:14" ht="15" customHeight="1" thickBot="1">
      <c r="A135" s="843" t="s">
        <v>165</v>
      </c>
      <c r="B135" s="843"/>
      <c r="C135" s="843"/>
      <c r="D135" s="16"/>
      <c r="E135" s="16"/>
      <c r="F135" s="16"/>
      <c r="G135" s="16"/>
      <c r="J135" s="841">
        <f t="shared" si="33"/>
        <v>0</v>
      </c>
      <c r="K135" s="16"/>
      <c r="L135" s="16"/>
      <c r="M135" s="16"/>
      <c r="N135" s="819"/>
    </row>
    <row r="136" spans="1:14" ht="13.5" customHeight="1" thickBot="1">
      <c r="A136" s="23">
        <v>1</v>
      </c>
      <c r="B136" s="134"/>
      <c r="C136" s="63" t="s">
        <v>166</v>
      </c>
      <c r="D136" s="11">
        <f>+D61-D110</f>
        <v>-2591000</v>
      </c>
      <c r="E136" s="11">
        <f t="shared" ref="E136:F136" si="34">+E61-E110</f>
        <v>-2591000</v>
      </c>
      <c r="F136" s="11">
        <f t="shared" si="34"/>
        <v>-2591200</v>
      </c>
      <c r="G136" s="11">
        <f t="shared" ref="G136" si="35">+G61-G110</f>
        <v>-8.4622591795636026E-2</v>
      </c>
      <c r="J136" s="841">
        <f t="shared" si="33"/>
        <v>-2591200</v>
      </c>
      <c r="K136" s="11">
        <f t="shared" ref="K136:L136" si="36">+K61-K110</f>
        <v>-1855200</v>
      </c>
      <c r="L136" s="11">
        <f t="shared" si="36"/>
        <v>0</v>
      </c>
      <c r="M136" s="11">
        <f>+M61-M110</f>
        <v>-736000</v>
      </c>
      <c r="N136" s="831"/>
    </row>
    <row r="137" spans="1:14" ht="27.75" customHeight="1" thickBot="1">
      <c r="A137" s="23" t="s">
        <v>17</v>
      </c>
      <c r="B137" s="134"/>
      <c r="C137" s="63" t="s">
        <v>167</v>
      </c>
      <c r="D137" s="11">
        <f>+D87-D131</f>
        <v>2591000</v>
      </c>
      <c r="E137" s="11">
        <f t="shared" ref="E137:F137" si="37">+E87-E131</f>
        <v>2591000</v>
      </c>
      <c r="F137" s="11">
        <f t="shared" si="37"/>
        <v>2591200</v>
      </c>
      <c r="G137" s="11">
        <f t="shared" ref="G137" si="38">+G87-G131</f>
        <v>1.2449811697479163E-4</v>
      </c>
      <c r="J137" s="841">
        <f t="shared" si="33"/>
        <v>2591200</v>
      </c>
      <c r="K137" s="11">
        <f t="shared" ref="K137:M137" si="39">+K87-K131</f>
        <v>1855200</v>
      </c>
      <c r="L137" s="11">
        <f t="shared" si="39"/>
        <v>0</v>
      </c>
      <c r="M137" s="11">
        <f t="shared" si="39"/>
        <v>736000</v>
      </c>
      <c r="N137" s="831"/>
    </row>
    <row r="138" spans="1:14">
      <c r="N138" s="839"/>
    </row>
    <row r="139" spans="1:14">
      <c r="K139" s="133">
        <f>K132-K88</f>
        <v>0</v>
      </c>
      <c r="L139" s="133">
        <f t="shared" ref="L139:N139" si="40">L132-L88</f>
        <v>0</v>
      </c>
      <c r="M139" s="133">
        <f t="shared" si="40"/>
        <v>0</v>
      </c>
      <c r="N139" s="133">
        <f t="shared" si="40"/>
        <v>87239362</v>
      </c>
    </row>
    <row r="140" spans="1:14">
      <c r="N140" s="839"/>
    </row>
  </sheetData>
  <mergeCells count="6">
    <mergeCell ref="A1:G1"/>
    <mergeCell ref="A135:C135"/>
    <mergeCell ref="A2:C2"/>
    <mergeCell ref="A91:C91"/>
    <mergeCell ref="A134:D134"/>
    <mergeCell ref="A90:G90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fitToHeight="2" orientation="portrait" r:id="rId1"/>
  <headerFooter alignWithMargins="0">
    <oddHeader xml:space="preserve">&amp;C&amp;"Times New Roman CE,Félkövér"&amp;12BONYHÁD VÁROS ÖNKORMÁNYZATA
2016. ÉVI KÖLTSÉGVETÉS ÖNKÉNT VÁLLALT FELADATAINAK ÖSSZEVONT MÉRLEGE&amp;R&amp;"Times New Roman CE,Félkövér dőlt" 1.3.melléklet </oddHeader>
  </headerFooter>
  <rowBreaks count="1" manualBreakCount="1">
    <brk id="8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37"/>
  <sheetViews>
    <sheetView view="pageBreakPreview" zoomScaleNormal="120" zoomScaleSheetLayoutView="100" workbookViewId="0">
      <selection activeCell="G110" sqref="G110"/>
    </sheetView>
  </sheetViews>
  <sheetFormatPr defaultRowHeight="15.75"/>
  <cols>
    <col min="1" max="2" width="8.140625" style="71" customWidth="1"/>
    <col min="3" max="3" width="61.28515625" style="71" customWidth="1"/>
    <col min="4" max="7" width="15" style="72" customWidth="1"/>
    <col min="8" max="16384" width="9.140625" style="15"/>
  </cols>
  <sheetData>
    <row r="1" spans="1:7" ht="15.95" customHeight="1">
      <c r="A1" s="845" t="s">
        <v>2</v>
      </c>
      <c r="B1" s="845"/>
      <c r="C1" s="845"/>
      <c r="D1" s="845"/>
      <c r="E1" s="845"/>
      <c r="F1" s="845"/>
      <c r="G1" s="845"/>
    </row>
    <row r="2" spans="1:7" ht="15.95" customHeight="1" thickBot="1">
      <c r="A2" s="843" t="s">
        <v>3</v>
      </c>
      <c r="B2" s="843"/>
      <c r="C2" s="843"/>
      <c r="D2" s="16"/>
      <c r="E2" s="16"/>
      <c r="F2" s="16"/>
      <c r="G2" s="16"/>
    </row>
    <row r="3" spans="1:7" ht="24.75" thickBot="1">
      <c r="A3" s="17" t="s">
        <v>4</v>
      </c>
      <c r="B3" s="131" t="s">
        <v>269</v>
      </c>
      <c r="C3" s="18" t="s">
        <v>5</v>
      </c>
      <c r="D3" s="19" t="s">
        <v>499</v>
      </c>
      <c r="E3" s="146" t="s">
        <v>584</v>
      </c>
      <c r="F3" s="354" t="s">
        <v>585</v>
      </c>
      <c r="G3" s="354" t="s">
        <v>641</v>
      </c>
    </row>
    <row r="4" spans="1:7" s="22" customFormat="1" ht="12" customHeight="1" thickBot="1">
      <c r="A4" s="20">
        <v>1</v>
      </c>
      <c r="B4" s="20">
        <v>2</v>
      </c>
      <c r="C4" s="21">
        <v>2</v>
      </c>
      <c r="D4" s="20">
        <v>4</v>
      </c>
      <c r="E4" s="20">
        <v>5</v>
      </c>
      <c r="F4" s="20">
        <v>5</v>
      </c>
      <c r="G4" s="20">
        <v>5</v>
      </c>
    </row>
    <row r="5" spans="1:7" s="25" customFormat="1" ht="12" customHeight="1" thickBot="1">
      <c r="A5" s="23" t="s">
        <v>6</v>
      </c>
      <c r="B5" s="134" t="s">
        <v>297</v>
      </c>
      <c r="C5" s="24" t="s">
        <v>7</v>
      </c>
      <c r="D5" s="11">
        <f>+D6+D7+D8+D9+D10+D11</f>
        <v>0</v>
      </c>
      <c r="E5" s="11">
        <f>+E6+E7+E8+E9+E10+E11</f>
        <v>768858</v>
      </c>
      <c r="F5" s="11">
        <f t="shared" ref="F5:G5" si="0">+F6+F7+F8+F9+F10+F11</f>
        <v>768858</v>
      </c>
      <c r="G5" s="386">
        <f t="shared" si="0"/>
        <v>100</v>
      </c>
    </row>
    <row r="6" spans="1:7" s="25" customFormat="1" ht="12" customHeight="1">
      <c r="A6" s="26" t="s">
        <v>8</v>
      </c>
      <c r="B6" s="135" t="s">
        <v>298</v>
      </c>
      <c r="C6" s="27" t="s">
        <v>9</v>
      </c>
      <c r="D6" s="28"/>
      <c r="E6" s="28">
        <v>0</v>
      </c>
      <c r="F6" s="28"/>
      <c r="G6" s="387"/>
    </row>
    <row r="7" spans="1:7" s="25" customFormat="1" ht="12" customHeight="1">
      <c r="A7" s="29" t="s">
        <v>10</v>
      </c>
      <c r="B7" s="136" t="s">
        <v>299</v>
      </c>
      <c r="C7" s="30" t="s">
        <v>11</v>
      </c>
      <c r="D7" s="31"/>
      <c r="E7" s="31">
        <v>0</v>
      </c>
      <c r="F7" s="31"/>
      <c r="G7" s="388"/>
    </row>
    <row r="8" spans="1:7" s="25" customFormat="1" ht="12" customHeight="1">
      <c r="A8" s="29" t="s">
        <v>12</v>
      </c>
      <c r="B8" s="136" t="s">
        <v>300</v>
      </c>
      <c r="C8" s="30" t="s">
        <v>487</v>
      </c>
      <c r="D8" s="31"/>
      <c r="E8" s="31">
        <v>0</v>
      </c>
      <c r="F8" s="31"/>
      <c r="G8" s="388"/>
    </row>
    <row r="9" spans="1:7" s="25" customFormat="1" ht="12" customHeight="1">
      <c r="A9" s="29" t="s">
        <v>13</v>
      </c>
      <c r="B9" s="136" t="s">
        <v>301</v>
      </c>
      <c r="C9" s="30" t="s">
        <v>14</v>
      </c>
      <c r="D9" s="31"/>
      <c r="E9" s="31">
        <v>0</v>
      </c>
      <c r="F9" s="31"/>
      <c r="G9" s="388"/>
    </row>
    <row r="10" spans="1:7" s="25" customFormat="1" ht="12" customHeight="1">
      <c r="A10" s="29" t="s">
        <v>15</v>
      </c>
      <c r="B10" s="136" t="s">
        <v>302</v>
      </c>
      <c r="C10" s="30" t="s">
        <v>488</v>
      </c>
      <c r="D10" s="31"/>
      <c r="E10" s="31">
        <v>768858</v>
      </c>
      <c r="F10" s="31">
        <v>768858</v>
      </c>
      <c r="G10" s="388">
        <f t="shared" ref="G10:G61" si="1">F10/E10*100</f>
        <v>100</v>
      </c>
    </row>
    <row r="11" spans="1:7" s="25" customFormat="1" ht="12" customHeight="1" thickBot="1">
      <c r="A11" s="32" t="s">
        <v>16</v>
      </c>
      <c r="B11" s="137" t="s">
        <v>303</v>
      </c>
      <c r="C11" s="33" t="s">
        <v>489</v>
      </c>
      <c r="D11" s="31"/>
      <c r="E11" s="31">
        <v>0</v>
      </c>
      <c r="F11" s="31"/>
      <c r="G11" s="388"/>
    </row>
    <row r="12" spans="1:7" s="25" customFormat="1" ht="12" customHeight="1" thickBot="1">
      <c r="A12" s="23" t="s">
        <v>17</v>
      </c>
      <c r="B12" s="134"/>
      <c r="C12" s="34" t="s">
        <v>18</v>
      </c>
      <c r="D12" s="11">
        <f>+D13+D14+D15+D16+D17</f>
        <v>0</v>
      </c>
      <c r="E12" s="11">
        <v>4590813</v>
      </c>
      <c r="F12" s="11">
        <f t="shared" ref="F12" si="2">+F13+F14+F15+F16+F17</f>
        <v>4590813</v>
      </c>
      <c r="G12" s="386">
        <f t="shared" si="1"/>
        <v>100</v>
      </c>
    </row>
    <row r="13" spans="1:7" s="25" customFormat="1" ht="12" customHeight="1">
      <c r="A13" s="26" t="s">
        <v>19</v>
      </c>
      <c r="B13" s="135" t="s">
        <v>304</v>
      </c>
      <c r="C13" s="27" t="s">
        <v>20</v>
      </c>
      <c r="D13" s="28"/>
      <c r="E13" s="28">
        <v>0</v>
      </c>
      <c r="F13" s="28"/>
      <c r="G13" s="387"/>
    </row>
    <row r="14" spans="1:7" s="25" customFormat="1" ht="12" customHeight="1">
      <c r="A14" s="29" t="s">
        <v>21</v>
      </c>
      <c r="B14" s="136" t="s">
        <v>305</v>
      </c>
      <c r="C14" s="30" t="s">
        <v>22</v>
      </c>
      <c r="D14" s="31"/>
      <c r="E14" s="31">
        <v>0</v>
      </c>
      <c r="F14" s="31"/>
      <c r="G14" s="388"/>
    </row>
    <row r="15" spans="1:7" s="25" customFormat="1" ht="12" customHeight="1">
      <c r="A15" s="29" t="s">
        <v>23</v>
      </c>
      <c r="B15" s="136" t="s">
        <v>306</v>
      </c>
      <c r="C15" s="30" t="s">
        <v>24</v>
      </c>
      <c r="D15" s="31"/>
      <c r="E15" s="31">
        <v>0</v>
      </c>
      <c r="F15" s="31"/>
      <c r="G15" s="388"/>
    </row>
    <row r="16" spans="1:7" s="25" customFormat="1" ht="12" customHeight="1">
      <c r="A16" s="29" t="s">
        <v>25</v>
      </c>
      <c r="B16" s="136" t="s">
        <v>307</v>
      </c>
      <c r="C16" s="30" t="s">
        <v>26</v>
      </c>
      <c r="D16" s="31"/>
      <c r="E16" s="31">
        <v>0</v>
      </c>
      <c r="F16" s="31"/>
      <c r="G16" s="388"/>
    </row>
    <row r="17" spans="1:7" s="25" customFormat="1" ht="12" customHeight="1" thickBot="1">
      <c r="A17" s="29" t="s">
        <v>27</v>
      </c>
      <c r="B17" s="136" t="s">
        <v>308</v>
      </c>
      <c r="C17" s="30" t="s">
        <v>28</v>
      </c>
      <c r="D17" s="31"/>
      <c r="E17" s="31">
        <v>4590813</v>
      </c>
      <c r="F17" s="31">
        <v>4590813</v>
      </c>
      <c r="G17" s="388">
        <f t="shared" si="1"/>
        <v>100</v>
      </c>
    </row>
    <row r="18" spans="1:7" s="25" customFormat="1" ht="12" customHeight="1" thickBot="1">
      <c r="A18" s="23" t="s">
        <v>29</v>
      </c>
      <c r="B18" s="134" t="s">
        <v>309</v>
      </c>
      <c r="C18" s="24" t="s">
        <v>30</v>
      </c>
      <c r="D18" s="11">
        <f>+D19+D20+D21+D22+D23</f>
        <v>0</v>
      </c>
      <c r="E18" s="11">
        <v>0</v>
      </c>
      <c r="F18" s="11">
        <f t="shared" ref="F18" si="3">+F19+F20+F21+F22+F23</f>
        <v>0</v>
      </c>
      <c r="G18" s="386"/>
    </row>
    <row r="19" spans="1:7" s="25" customFormat="1" ht="12" customHeight="1">
      <c r="A19" s="26" t="s">
        <v>31</v>
      </c>
      <c r="B19" s="135" t="s">
        <v>310</v>
      </c>
      <c r="C19" s="27" t="s">
        <v>32</v>
      </c>
      <c r="D19" s="28"/>
      <c r="E19" s="28">
        <v>0</v>
      </c>
      <c r="F19" s="28"/>
      <c r="G19" s="387"/>
    </row>
    <row r="20" spans="1:7" s="25" customFormat="1" ht="12" customHeight="1">
      <c r="A20" s="29" t="s">
        <v>33</v>
      </c>
      <c r="B20" s="136" t="s">
        <v>311</v>
      </c>
      <c r="C20" s="30" t="s">
        <v>34</v>
      </c>
      <c r="D20" s="31"/>
      <c r="E20" s="31">
        <v>0</v>
      </c>
      <c r="F20" s="31"/>
      <c r="G20" s="388"/>
    </row>
    <row r="21" spans="1:7" s="25" customFormat="1" ht="12" customHeight="1">
      <c r="A21" s="29" t="s">
        <v>35</v>
      </c>
      <c r="B21" s="136" t="s">
        <v>312</v>
      </c>
      <c r="C21" s="30" t="s">
        <v>36</v>
      </c>
      <c r="D21" s="31"/>
      <c r="E21" s="31">
        <v>0</v>
      </c>
      <c r="F21" s="31"/>
      <c r="G21" s="388"/>
    </row>
    <row r="22" spans="1:7" s="25" customFormat="1" ht="12" customHeight="1">
      <c r="A22" s="29" t="s">
        <v>37</v>
      </c>
      <c r="B22" s="136" t="s">
        <v>313</v>
      </c>
      <c r="C22" s="30" t="s">
        <v>38</v>
      </c>
      <c r="D22" s="31"/>
      <c r="E22" s="31">
        <v>0</v>
      </c>
      <c r="F22" s="31"/>
      <c r="G22" s="388"/>
    </row>
    <row r="23" spans="1:7" s="25" customFormat="1" ht="12" customHeight="1" thickBot="1">
      <c r="A23" s="29" t="s">
        <v>39</v>
      </c>
      <c r="B23" s="136" t="s">
        <v>314</v>
      </c>
      <c r="C23" s="30" t="s">
        <v>40</v>
      </c>
      <c r="D23" s="31"/>
      <c r="E23" s="31">
        <v>0</v>
      </c>
      <c r="F23" s="31"/>
      <c r="G23" s="388"/>
    </row>
    <row r="24" spans="1:7" s="25" customFormat="1" ht="12" customHeight="1" thickBot="1">
      <c r="A24" s="23" t="s">
        <v>41</v>
      </c>
      <c r="B24" s="134" t="s">
        <v>315</v>
      </c>
      <c r="C24" s="24" t="s">
        <v>42</v>
      </c>
      <c r="D24" s="14">
        <f>SUM(D25:D31)</f>
        <v>69531000</v>
      </c>
      <c r="E24" s="14">
        <f>SUM(E25:E31)</f>
        <v>66976800</v>
      </c>
      <c r="F24" s="14">
        <f t="shared" ref="F24" si="4">SUM(F25:F31)</f>
        <v>58661426</v>
      </c>
      <c r="G24" s="389">
        <f t="shared" si="1"/>
        <v>87.584694998865274</v>
      </c>
    </row>
    <row r="25" spans="1:7" s="25" customFormat="1" ht="12" customHeight="1">
      <c r="A25" s="26" t="s">
        <v>366</v>
      </c>
      <c r="B25" s="135" t="s">
        <v>316</v>
      </c>
      <c r="C25" s="27" t="s">
        <v>494</v>
      </c>
      <c r="D25" s="36"/>
      <c r="E25" s="36">
        <v>0</v>
      </c>
      <c r="F25" s="36"/>
      <c r="G25" s="390"/>
    </row>
    <row r="26" spans="1:7" s="25" customFormat="1" ht="12" customHeight="1">
      <c r="A26" s="26" t="s">
        <v>367</v>
      </c>
      <c r="B26" s="135" t="s">
        <v>555</v>
      </c>
      <c r="C26" s="27" t="s">
        <v>554</v>
      </c>
      <c r="D26" s="36"/>
      <c r="E26" s="36">
        <v>0</v>
      </c>
      <c r="F26" s="36"/>
      <c r="G26" s="390"/>
    </row>
    <row r="27" spans="1:7" s="25" customFormat="1" ht="12" customHeight="1">
      <c r="A27" s="26" t="s">
        <v>368</v>
      </c>
      <c r="B27" s="136" t="s">
        <v>490</v>
      </c>
      <c r="C27" s="30" t="s">
        <v>495</v>
      </c>
      <c r="D27" s="31">
        <v>69531000</v>
      </c>
      <c r="E27" s="31">
        <v>66976800</v>
      </c>
      <c r="F27" s="31">
        <v>58661426</v>
      </c>
      <c r="G27" s="388">
        <f t="shared" si="1"/>
        <v>87.584694998865274</v>
      </c>
    </row>
    <row r="28" spans="1:7" s="25" customFormat="1" ht="12" customHeight="1">
      <c r="A28" s="26" t="s">
        <v>369</v>
      </c>
      <c r="B28" s="136" t="s">
        <v>491</v>
      </c>
      <c r="C28" s="30" t="s">
        <v>496</v>
      </c>
      <c r="D28" s="31"/>
      <c r="E28" s="31">
        <v>0</v>
      </c>
      <c r="F28" s="31"/>
      <c r="G28" s="388"/>
    </row>
    <row r="29" spans="1:7" s="25" customFormat="1" ht="12" customHeight="1">
      <c r="A29" s="26" t="s">
        <v>370</v>
      </c>
      <c r="B29" s="136" t="s">
        <v>317</v>
      </c>
      <c r="C29" s="30" t="s">
        <v>497</v>
      </c>
      <c r="D29" s="31"/>
      <c r="E29" s="31">
        <v>0</v>
      </c>
      <c r="F29" s="31"/>
      <c r="G29" s="388"/>
    </row>
    <row r="30" spans="1:7" s="25" customFormat="1" ht="12" customHeight="1">
      <c r="A30" s="26" t="s">
        <v>371</v>
      </c>
      <c r="B30" s="137" t="s">
        <v>318</v>
      </c>
      <c r="C30" s="33" t="s">
        <v>498</v>
      </c>
      <c r="D30" s="31"/>
      <c r="E30" s="35">
        <v>0</v>
      </c>
      <c r="F30" s="35"/>
      <c r="G30" s="397"/>
    </row>
    <row r="31" spans="1:7" s="25" customFormat="1" ht="12" customHeight="1" thickBot="1">
      <c r="A31" s="26" t="s">
        <v>556</v>
      </c>
      <c r="B31" s="137" t="s">
        <v>319</v>
      </c>
      <c r="C31" s="33" t="s">
        <v>493</v>
      </c>
      <c r="D31" s="35"/>
      <c r="E31" s="35">
        <v>0</v>
      </c>
      <c r="F31" s="35"/>
      <c r="G31" s="397"/>
    </row>
    <row r="32" spans="1:7" s="25" customFormat="1" ht="12" customHeight="1" thickBot="1">
      <c r="A32" s="23" t="s">
        <v>43</v>
      </c>
      <c r="B32" s="134" t="s">
        <v>320</v>
      </c>
      <c r="C32" s="24" t="s">
        <v>44</v>
      </c>
      <c r="D32" s="11">
        <f>SUM(D33:D42)</f>
        <v>0</v>
      </c>
      <c r="E32" s="11">
        <v>0</v>
      </c>
      <c r="F32" s="11">
        <f t="shared" ref="F32" si="5">SUM(F33:F42)</f>
        <v>0</v>
      </c>
      <c r="G32" s="386"/>
    </row>
    <row r="33" spans="1:7" s="25" customFormat="1" ht="12" customHeight="1">
      <c r="A33" s="26" t="s">
        <v>45</v>
      </c>
      <c r="B33" s="135" t="s">
        <v>321</v>
      </c>
      <c r="C33" s="27" t="s">
        <v>46</v>
      </c>
      <c r="D33" s="28"/>
      <c r="E33" s="28">
        <v>0</v>
      </c>
      <c r="F33" s="28"/>
      <c r="G33" s="387"/>
    </row>
    <row r="34" spans="1:7" s="25" customFormat="1" ht="12" customHeight="1">
      <c r="A34" s="29" t="s">
        <v>47</v>
      </c>
      <c r="B34" s="136" t="s">
        <v>322</v>
      </c>
      <c r="C34" s="30" t="s">
        <v>48</v>
      </c>
      <c r="D34" s="31"/>
      <c r="E34" s="31">
        <v>0</v>
      </c>
      <c r="F34" s="31"/>
      <c r="G34" s="388"/>
    </row>
    <row r="35" spans="1:7" s="25" customFormat="1" ht="12" customHeight="1">
      <c r="A35" s="29" t="s">
        <v>49</v>
      </c>
      <c r="B35" s="136" t="s">
        <v>323</v>
      </c>
      <c r="C35" s="30" t="s">
        <v>50</v>
      </c>
      <c r="D35" s="31"/>
      <c r="E35" s="31">
        <v>0</v>
      </c>
      <c r="F35" s="31"/>
      <c r="G35" s="388"/>
    </row>
    <row r="36" spans="1:7" s="25" customFormat="1" ht="12" customHeight="1">
      <c r="A36" s="29" t="s">
        <v>51</v>
      </c>
      <c r="B36" s="136" t="s">
        <v>324</v>
      </c>
      <c r="C36" s="30" t="s">
        <v>52</v>
      </c>
      <c r="D36" s="31"/>
      <c r="E36" s="31">
        <v>0</v>
      </c>
      <c r="F36" s="31"/>
      <c r="G36" s="388"/>
    </row>
    <row r="37" spans="1:7" s="25" customFormat="1" ht="12" customHeight="1">
      <c r="A37" s="29" t="s">
        <v>53</v>
      </c>
      <c r="B37" s="136" t="s">
        <v>325</v>
      </c>
      <c r="C37" s="30" t="s">
        <v>54</v>
      </c>
      <c r="D37" s="31"/>
      <c r="E37" s="31">
        <v>0</v>
      </c>
      <c r="F37" s="31"/>
      <c r="G37" s="388"/>
    </row>
    <row r="38" spans="1:7" s="25" customFormat="1" ht="12" customHeight="1">
      <c r="A38" s="29" t="s">
        <v>55</v>
      </c>
      <c r="B38" s="136" t="s">
        <v>326</v>
      </c>
      <c r="C38" s="30" t="s">
        <v>56</v>
      </c>
      <c r="D38" s="31"/>
      <c r="E38" s="31">
        <v>0</v>
      </c>
      <c r="F38" s="31"/>
      <c r="G38" s="388"/>
    </row>
    <row r="39" spans="1:7" s="25" customFormat="1" ht="12" customHeight="1">
      <c r="A39" s="29" t="s">
        <v>57</v>
      </c>
      <c r="B39" s="136" t="s">
        <v>327</v>
      </c>
      <c r="C39" s="30" t="s">
        <v>58</v>
      </c>
      <c r="D39" s="31"/>
      <c r="E39" s="31">
        <v>0</v>
      </c>
      <c r="F39" s="31"/>
      <c r="G39" s="388"/>
    </row>
    <row r="40" spans="1:7" s="25" customFormat="1" ht="12" customHeight="1">
      <c r="A40" s="29" t="s">
        <v>59</v>
      </c>
      <c r="B40" s="136" t="s">
        <v>328</v>
      </c>
      <c r="C40" s="30" t="s">
        <v>60</v>
      </c>
      <c r="D40" s="31"/>
      <c r="E40" s="31">
        <v>0</v>
      </c>
      <c r="F40" s="31"/>
      <c r="G40" s="388"/>
    </row>
    <row r="41" spans="1:7" s="25" customFormat="1" ht="12" customHeight="1">
      <c r="A41" s="29" t="s">
        <v>61</v>
      </c>
      <c r="B41" s="136" t="s">
        <v>329</v>
      </c>
      <c r="C41" s="30" t="s">
        <v>62</v>
      </c>
      <c r="D41" s="37"/>
      <c r="E41" s="37">
        <v>0</v>
      </c>
      <c r="F41" s="37"/>
      <c r="G41" s="391"/>
    </row>
    <row r="42" spans="1:7" s="25" customFormat="1" ht="12" customHeight="1" thickBot="1">
      <c r="A42" s="32" t="s">
        <v>63</v>
      </c>
      <c r="B42" s="136" t="s">
        <v>330</v>
      </c>
      <c r="C42" s="33" t="s">
        <v>64</v>
      </c>
      <c r="D42" s="38"/>
      <c r="E42" s="38">
        <v>0</v>
      </c>
      <c r="F42" s="38"/>
      <c r="G42" s="392"/>
    </row>
    <row r="43" spans="1:7" s="25" customFormat="1" ht="12" customHeight="1" thickBot="1">
      <c r="A43" s="23" t="s">
        <v>65</v>
      </c>
      <c r="B43" s="134" t="s">
        <v>331</v>
      </c>
      <c r="C43" s="24" t="s">
        <v>66</v>
      </c>
      <c r="D43" s="11">
        <f>SUM(D44:D48)</f>
        <v>0</v>
      </c>
      <c r="E43" s="11">
        <v>0</v>
      </c>
      <c r="F43" s="11">
        <f t="shared" ref="F43" si="6">SUM(F44:F48)</f>
        <v>0</v>
      </c>
      <c r="G43" s="386"/>
    </row>
    <row r="44" spans="1:7" s="25" customFormat="1" ht="12" customHeight="1">
      <c r="A44" s="26" t="s">
        <v>67</v>
      </c>
      <c r="B44" s="135" t="s">
        <v>332</v>
      </c>
      <c r="C44" s="27" t="s">
        <v>68</v>
      </c>
      <c r="D44" s="39"/>
      <c r="E44" s="39">
        <v>0</v>
      </c>
      <c r="F44" s="39"/>
      <c r="G44" s="393"/>
    </row>
    <row r="45" spans="1:7" s="25" customFormat="1" ht="12" customHeight="1">
      <c r="A45" s="29" t="s">
        <v>69</v>
      </c>
      <c r="B45" s="136" t="s">
        <v>333</v>
      </c>
      <c r="C45" s="30" t="s">
        <v>70</v>
      </c>
      <c r="D45" s="37"/>
      <c r="E45" s="37">
        <v>0</v>
      </c>
      <c r="F45" s="37"/>
      <c r="G45" s="391"/>
    </row>
    <row r="46" spans="1:7" s="25" customFormat="1" ht="12" customHeight="1">
      <c r="A46" s="29" t="s">
        <v>71</v>
      </c>
      <c r="B46" s="136" t="s">
        <v>334</v>
      </c>
      <c r="C46" s="30" t="s">
        <v>72</v>
      </c>
      <c r="D46" s="37"/>
      <c r="E46" s="37">
        <v>0</v>
      </c>
      <c r="F46" s="37"/>
      <c r="G46" s="391"/>
    </row>
    <row r="47" spans="1:7" s="25" customFormat="1" ht="12" customHeight="1">
      <c r="A47" s="29" t="s">
        <v>73</v>
      </c>
      <c r="B47" s="136" t="s">
        <v>335</v>
      </c>
      <c r="C47" s="30" t="s">
        <v>74</v>
      </c>
      <c r="D47" s="37"/>
      <c r="E47" s="37">
        <v>0</v>
      </c>
      <c r="F47" s="37"/>
      <c r="G47" s="391"/>
    </row>
    <row r="48" spans="1:7" s="25" customFormat="1" ht="12" customHeight="1" thickBot="1">
      <c r="A48" s="32" t="s">
        <v>75</v>
      </c>
      <c r="B48" s="136" t="s">
        <v>336</v>
      </c>
      <c r="C48" s="33" t="s">
        <v>76</v>
      </c>
      <c r="D48" s="38"/>
      <c r="E48" s="38">
        <v>0</v>
      </c>
      <c r="F48" s="38"/>
      <c r="G48" s="392"/>
    </row>
    <row r="49" spans="1:7" s="25" customFormat="1" ht="12" customHeight="1" thickBot="1">
      <c r="A49" s="23" t="s">
        <v>77</v>
      </c>
      <c r="B49" s="134" t="s">
        <v>337</v>
      </c>
      <c r="C49" s="24" t="s">
        <v>78</v>
      </c>
      <c r="D49" s="11">
        <f>SUM(D50:D52)</f>
        <v>0</v>
      </c>
      <c r="E49" s="11">
        <v>0</v>
      </c>
      <c r="F49" s="11">
        <f t="shared" ref="F49" si="7">SUM(F50:F54)</f>
        <v>0</v>
      </c>
      <c r="G49" s="386"/>
    </row>
    <row r="50" spans="1:7" s="25" customFormat="1" ht="12" customHeight="1">
      <c r="A50" s="26" t="s">
        <v>504</v>
      </c>
      <c r="B50" s="135" t="s">
        <v>338</v>
      </c>
      <c r="C50" s="27" t="s">
        <v>501</v>
      </c>
      <c r="D50" s="28"/>
      <c r="E50" s="28">
        <v>0</v>
      </c>
      <c r="F50" s="28"/>
      <c r="G50" s="387"/>
    </row>
    <row r="51" spans="1:7" s="25" customFormat="1" ht="12" customHeight="1">
      <c r="A51" s="29" t="s">
        <v>505</v>
      </c>
      <c r="B51" s="136" t="s">
        <v>339</v>
      </c>
      <c r="C51" s="30" t="s">
        <v>502</v>
      </c>
      <c r="D51" s="31"/>
      <c r="E51" s="31">
        <v>0</v>
      </c>
      <c r="F51" s="31"/>
      <c r="G51" s="388"/>
    </row>
    <row r="52" spans="1:7" s="25" customFormat="1" ht="12" customHeight="1">
      <c r="A52" s="29" t="s">
        <v>506</v>
      </c>
      <c r="B52" s="136" t="s">
        <v>340</v>
      </c>
      <c r="C52" s="30" t="s">
        <v>550</v>
      </c>
      <c r="D52" s="31"/>
      <c r="E52" s="31">
        <v>0</v>
      </c>
      <c r="F52" s="31"/>
      <c r="G52" s="388"/>
    </row>
    <row r="53" spans="1:7" s="25" customFormat="1" ht="12" customHeight="1">
      <c r="A53" s="32" t="s">
        <v>507</v>
      </c>
      <c r="B53" s="137" t="s">
        <v>503</v>
      </c>
      <c r="C53" s="33" t="s">
        <v>509</v>
      </c>
      <c r="D53" s="35"/>
      <c r="E53" s="31">
        <v>0</v>
      </c>
      <c r="F53" s="31"/>
      <c r="G53" s="388"/>
    </row>
    <row r="54" spans="1:7" s="25" customFormat="1" ht="12" customHeight="1" thickBot="1">
      <c r="A54" s="32" t="s">
        <v>508</v>
      </c>
      <c r="B54" s="137" t="s">
        <v>500</v>
      </c>
      <c r="C54" s="33" t="s">
        <v>510</v>
      </c>
      <c r="D54" s="35"/>
      <c r="E54" s="31">
        <v>0</v>
      </c>
      <c r="F54" s="31"/>
      <c r="G54" s="388"/>
    </row>
    <row r="55" spans="1:7" s="25" customFormat="1" ht="12" customHeight="1" thickBot="1">
      <c r="A55" s="23" t="s">
        <v>83</v>
      </c>
      <c r="B55" s="134" t="s">
        <v>341</v>
      </c>
      <c r="C55" s="34" t="s">
        <v>84</v>
      </c>
      <c r="D55" s="11">
        <f>SUM(D56:D58)</f>
        <v>0</v>
      </c>
      <c r="E55" s="11">
        <v>0</v>
      </c>
      <c r="F55" s="11">
        <f t="shared" ref="F55" si="8">SUM(F56:F58)</f>
        <v>0</v>
      </c>
      <c r="G55" s="386"/>
    </row>
    <row r="56" spans="1:7" s="25" customFormat="1" ht="12" customHeight="1">
      <c r="A56" s="26" t="s">
        <v>516</v>
      </c>
      <c r="B56" s="135" t="s">
        <v>342</v>
      </c>
      <c r="C56" s="27" t="s">
        <v>511</v>
      </c>
      <c r="D56" s="37"/>
      <c r="E56" s="37">
        <v>0</v>
      </c>
      <c r="F56" s="37"/>
      <c r="G56" s="391"/>
    </row>
    <row r="57" spans="1:7" s="25" customFormat="1" ht="11.25" customHeight="1">
      <c r="A57" s="29" t="s">
        <v>517</v>
      </c>
      <c r="B57" s="135" t="s">
        <v>343</v>
      </c>
      <c r="C57" s="30" t="s">
        <v>512</v>
      </c>
      <c r="D57" s="37"/>
      <c r="E57" s="37">
        <v>0</v>
      </c>
      <c r="F57" s="37"/>
      <c r="G57" s="391"/>
    </row>
    <row r="58" spans="1:7" s="25" customFormat="1" ht="11.25" customHeight="1">
      <c r="A58" s="29" t="s">
        <v>518</v>
      </c>
      <c r="B58" s="135" t="s">
        <v>344</v>
      </c>
      <c r="C58" s="30" t="s">
        <v>551</v>
      </c>
      <c r="D58" s="37"/>
      <c r="E58" s="37">
        <v>0</v>
      </c>
      <c r="F58" s="37"/>
      <c r="G58" s="391"/>
    </row>
    <row r="59" spans="1:7" s="25" customFormat="1" ht="12" customHeight="1">
      <c r="A59" s="32" t="s">
        <v>519</v>
      </c>
      <c r="B59" s="141" t="s">
        <v>514</v>
      </c>
      <c r="C59" s="33" t="s">
        <v>513</v>
      </c>
      <c r="D59" s="37"/>
      <c r="E59" s="37">
        <v>0</v>
      </c>
      <c r="F59" s="37"/>
      <c r="G59" s="391"/>
    </row>
    <row r="60" spans="1:7" s="25" customFormat="1" ht="12" customHeight="1" thickBot="1">
      <c r="A60" s="32" t="s">
        <v>520</v>
      </c>
      <c r="B60" s="137" t="s">
        <v>521</v>
      </c>
      <c r="C60" s="33" t="s">
        <v>515</v>
      </c>
      <c r="D60" s="37"/>
      <c r="E60" s="37">
        <v>0</v>
      </c>
      <c r="F60" s="37"/>
      <c r="G60" s="391"/>
    </row>
    <row r="61" spans="1:7" s="25" customFormat="1" ht="12" customHeight="1" thickBot="1">
      <c r="A61" s="23" t="s">
        <v>89</v>
      </c>
      <c r="B61" s="134"/>
      <c r="C61" s="24" t="s">
        <v>90</v>
      </c>
      <c r="D61" s="14">
        <f>+D5+D12+D18+D24+D32+D43+D49+D55</f>
        <v>69531000</v>
      </c>
      <c r="E61" s="14">
        <f>+E5+E12+E18+E24+E32+E43+E49+E55</f>
        <v>72336471</v>
      </c>
      <c r="F61" s="14">
        <f t="shared" ref="F61" si="9">+F5+F12+F18+F24+F32+F43+F49+F55</f>
        <v>64021097</v>
      </c>
      <c r="G61" s="389">
        <f t="shared" si="1"/>
        <v>88.50458989076202</v>
      </c>
    </row>
    <row r="62" spans="1:7" s="25" customFormat="1" ht="12" customHeight="1" thickBot="1">
      <c r="A62" s="40" t="s">
        <v>91</v>
      </c>
      <c r="B62" s="134" t="s">
        <v>346</v>
      </c>
      <c r="C62" s="34" t="s">
        <v>92</v>
      </c>
      <c r="D62" s="11">
        <f>SUM(D63:D65)</f>
        <v>0</v>
      </c>
      <c r="E62" s="11">
        <v>0</v>
      </c>
      <c r="F62" s="11">
        <f t="shared" ref="F62" si="10">SUM(F63:F65)</f>
        <v>0</v>
      </c>
      <c r="G62" s="386"/>
    </row>
    <row r="63" spans="1:7" s="25" customFormat="1" ht="12" customHeight="1">
      <c r="A63" s="26" t="s">
        <v>93</v>
      </c>
      <c r="B63" s="135" t="s">
        <v>347</v>
      </c>
      <c r="C63" s="27" t="s">
        <v>94</v>
      </c>
      <c r="D63" s="37"/>
      <c r="E63" s="37">
        <v>0</v>
      </c>
      <c r="F63" s="37"/>
      <c r="G63" s="391"/>
    </row>
    <row r="64" spans="1:7" s="25" customFormat="1" ht="12" customHeight="1">
      <c r="A64" s="29" t="s">
        <v>95</v>
      </c>
      <c r="B64" s="135" t="s">
        <v>348</v>
      </c>
      <c r="C64" s="30" t="s">
        <v>96</v>
      </c>
      <c r="D64" s="37"/>
      <c r="E64" s="37">
        <v>0</v>
      </c>
      <c r="F64" s="37"/>
      <c r="G64" s="391"/>
    </row>
    <row r="65" spans="1:7" s="25" customFormat="1" ht="12" customHeight="1" thickBot="1">
      <c r="A65" s="32" t="s">
        <v>97</v>
      </c>
      <c r="B65" s="135" t="s">
        <v>349</v>
      </c>
      <c r="C65" s="41" t="s">
        <v>98</v>
      </c>
      <c r="D65" s="37"/>
      <c r="E65" s="37">
        <v>0</v>
      </c>
      <c r="F65" s="37"/>
      <c r="G65" s="391"/>
    </row>
    <row r="66" spans="1:7" s="25" customFormat="1" ht="12" customHeight="1" thickBot="1">
      <c r="A66" s="40" t="s">
        <v>99</v>
      </c>
      <c r="B66" s="134" t="s">
        <v>350</v>
      </c>
      <c r="C66" s="34" t="s">
        <v>100</v>
      </c>
      <c r="D66" s="11">
        <f>SUM(D67:D70)</f>
        <v>0</v>
      </c>
      <c r="E66" s="11">
        <v>0</v>
      </c>
      <c r="F66" s="11">
        <f t="shared" ref="F66" si="11">SUM(F67:F70)</f>
        <v>0</v>
      </c>
      <c r="G66" s="386"/>
    </row>
    <row r="67" spans="1:7" s="25" customFormat="1" ht="12" customHeight="1">
      <c r="A67" s="26" t="s">
        <v>101</v>
      </c>
      <c r="B67" s="135" t="s">
        <v>351</v>
      </c>
      <c r="C67" s="27" t="s">
        <v>522</v>
      </c>
      <c r="D67" s="37"/>
      <c r="E67" s="37">
        <v>0</v>
      </c>
      <c r="F67" s="37">
        <f>'[1]1.2.'!I67+'[1]1.3.'!I67+'[1]1.4.'!I67</f>
        <v>0</v>
      </c>
      <c r="G67" s="391"/>
    </row>
    <row r="68" spans="1:7" s="25" customFormat="1" ht="12" customHeight="1">
      <c r="A68" s="29" t="s">
        <v>102</v>
      </c>
      <c r="B68" s="135" t="s">
        <v>352</v>
      </c>
      <c r="C68" s="30" t="s">
        <v>523</v>
      </c>
      <c r="D68" s="37"/>
      <c r="E68" s="37">
        <v>0</v>
      </c>
      <c r="F68" s="37">
        <f>'[1]1.2.'!I68+'[1]1.3.'!I68+'[1]1.4.'!I68</f>
        <v>0</v>
      </c>
      <c r="G68" s="391"/>
    </row>
    <row r="69" spans="1:7" s="25" customFormat="1" ht="12" customHeight="1">
      <c r="A69" s="29" t="s">
        <v>103</v>
      </c>
      <c r="B69" s="135" t="s">
        <v>353</v>
      </c>
      <c r="C69" s="30" t="s">
        <v>524</v>
      </c>
      <c r="D69" s="37"/>
      <c r="E69" s="37">
        <v>0</v>
      </c>
      <c r="F69" s="37">
        <f>'[1]1.2.'!I69+'[1]1.3.'!I69+'[1]1.4.'!I69</f>
        <v>0</v>
      </c>
      <c r="G69" s="391"/>
    </row>
    <row r="70" spans="1:7" s="25" customFormat="1" ht="12" customHeight="1" thickBot="1">
      <c r="A70" s="32" t="s">
        <v>104</v>
      </c>
      <c r="B70" s="135" t="s">
        <v>354</v>
      </c>
      <c r="C70" s="33" t="s">
        <v>525</v>
      </c>
      <c r="D70" s="37"/>
      <c r="E70" s="37">
        <v>0</v>
      </c>
      <c r="F70" s="37">
        <f>'[1]1.2.'!I70+'[1]1.3.'!I70+'[1]1.4.'!I70</f>
        <v>0</v>
      </c>
      <c r="G70" s="391"/>
    </row>
    <row r="71" spans="1:7" s="25" customFormat="1" ht="12" customHeight="1" thickBot="1">
      <c r="A71" s="40" t="s">
        <v>105</v>
      </c>
      <c r="B71" s="134" t="s">
        <v>355</v>
      </c>
      <c r="C71" s="34" t="s">
        <v>106</v>
      </c>
      <c r="D71" s="11">
        <f>SUM(D72:D73)</f>
        <v>0</v>
      </c>
      <c r="E71" s="11">
        <v>0</v>
      </c>
      <c r="F71" s="11">
        <f t="shared" ref="F71" si="12">SUM(F72:F73)</f>
        <v>0</v>
      </c>
      <c r="G71" s="386"/>
    </row>
    <row r="72" spans="1:7" s="25" customFormat="1" ht="12" customHeight="1">
      <c r="A72" s="26" t="s">
        <v>107</v>
      </c>
      <c r="B72" s="135" t="s">
        <v>356</v>
      </c>
      <c r="C72" s="27" t="s">
        <v>108</v>
      </c>
      <c r="D72" s="37"/>
      <c r="E72" s="37">
        <v>0</v>
      </c>
      <c r="F72" s="37"/>
      <c r="G72" s="391"/>
    </row>
    <row r="73" spans="1:7" s="25" customFormat="1" ht="12" customHeight="1" thickBot="1">
      <c r="A73" s="32" t="s">
        <v>109</v>
      </c>
      <c r="B73" s="135" t="s">
        <v>357</v>
      </c>
      <c r="C73" s="33" t="s">
        <v>110</v>
      </c>
      <c r="D73" s="37"/>
      <c r="E73" s="37">
        <v>0</v>
      </c>
      <c r="F73" s="37">
        <f>'[1]1.2.'!I73+'[1]1.3.'!I73+'[1]1.4.'!I73</f>
        <v>0</v>
      </c>
      <c r="G73" s="391"/>
    </row>
    <row r="74" spans="1:7" s="25" customFormat="1" ht="12" customHeight="1" thickBot="1">
      <c r="A74" s="40" t="s">
        <v>111</v>
      </c>
      <c r="B74" s="134"/>
      <c r="C74" s="34" t="s">
        <v>549</v>
      </c>
      <c r="D74" s="11">
        <f>SUM(D75:D79)</f>
        <v>0</v>
      </c>
      <c r="E74" s="11">
        <v>0</v>
      </c>
      <c r="F74" s="11">
        <f t="shared" ref="F74" si="13">SUM(F75:F79)</f>
        <v>0</v>
      </c>
      <c r="G74" s="386"/>
    </row>
    <row r="75" spans="1:7" s="25" customFormat="1" ht="12" customHeight="1">
      <c r="A75" s="26" t="s">
        <v>529</v>
      </c>
      <c r="B75" s="135" t="s">
        <v>358</v>
      </c>
      <c r="C75" s="27" t="s">
        <v>112</v>
      </c>
      <c r="D75" s="37"/>
      <c r="E75" s="37">
        <v>0</v>
      </c>
      <c r="F75" s="37">
        <f>'[1]1.2.'!I75+'[1]1.3.'!I75+'[1]1.4.'!I75</f>
        <v>0</v>
      </c>
      <c r="G75" s="391"/>
    </row>
    <row r="76" spans="1:7" s="25" customFormat="1" ht="12" customHeight="1">
      <c r="A76" s="29" t="s">
        <v>530</v>
      </c>
      <c r="B76" s="136" t="s">
        <v>359</v>
      </c>
      <c r="C76" s="30" t="s">
        <v>113</v>
      </c>
      <c r="D76" s="37"/>
      <c r="E76" s="37">
        <v>0</v>
      </c>
      <c r="F76" s="37">
        <f>'[1]1.2.'!I76+'[1]1.3.'!I76+'[1]1.4.'!I76</f>
        <v>0</v>
      </c>
      <c r="G76" s="391"/>
    </row>
    <row r="77" spans="1:7" s="25" customFormat="1" ht="12" customHeight="1">
      <c r="A77" s="32" t="s">
        <v>531</v>
      </c>
      <c r="B77" s="137" t="s">
        <v>526</v>
      </c>
      <c r="C77" s="33" t="s">
        <v>534</v>
      </c>
      <c r="D77" s="37"/>
      <c r="E77" s="37">
        <v>0</v>
      </c>
      <c r="F77" s="37"/>
      <c r="G77" s="391"/>
    </row>
    <row r="78" spans="1:7" s="25" customFormat="1" ht="12" customHeight="1">
      <c r="A78" s="32" t="s">
        <v>532</v>
      </c>
      <c r="B78" s="137" t="s">
        <v>527</v>
      </c>
      <c r="C78" s="33" t="s">
        <v>535</v>
      </c>
      <c r="D78" s="37"/>
      <c r="E78" s="37">
        <v>0</v>
      </c>
      <c r="F78" s="37"/>
      <c r="G78" s="391"/>
    </row>
    <row r="79" spans="1:7" s="25" customFormat="1" ht="12" customHeight="1" thickBot="1">
      <c r="A79" s="32" t="s">
        <v>533</v>
      </c>
      <c r="B79" s="137" t="s">
        <v>528</v>
      </c>
      <c r="C79" s="33" t="s">
        <v>536</v>
      </c>
      <c r="D79" s="37"/>
      <c r="E79" s="37">
        <v>0</v>
      </c>
      <c r="F79" s="37">
        <f>'[1]1.2.'!I79+'[1]1.3.'!I79+'[1]1.4.'!I79</f>
        <v>0</v>
      </c>
      <c r="G79" s="391"/>
    </row>
    <row r="80" spans="1:7" s="25" customFormat="1" ht="12" customHeight="1" thickBot="1">
      <c r="A80" s="40" t="s">
        <v>114</v>
      </c>
      <c r="B80" s="134" t="s">
        <v>360</v>
      </c>
      <c r="C80" s="34" t="s">
        <v>548</v>
      </c>
      <c r="D80" s="11">
        <f>SUM(D81:D85)</f>
        <v>0</v>
      </c>
      <c r="E80" s="11">
        <v>0</v>
      </c>
      <c r="F80" s="11">
        <f t="shared" ref="F80" si="14">SUM(F81:F85)</f>
        <v>0</v>
      </c>
      <c r="G80" s="386"/>
    </row>
    <row r="81" spans="1:7" s="25" customFormat="1" ht="12" customHeight="1">
      <c r="A81" s="42" t="s">
        <v>543</v>
      </c>
      <c r="B81" s="135" t="s">
        <v>361</v>
      </c>
      <c r="C81" s="27" t="s">
        <v>537</v>
      </c>
      <c r="D81" s="37"/>
      <c r="E81" s="37">
        <v>0</v>
      </c>
      <c r="F81" s="37">
        <f>'[1]1.2.'!I81+'[1]1.3.'!I81+'[1]1.4.'!I81</f>
        <v>0</v>
      </c>
      <c r="G81" s="391"/>
    </row>
    <row r="82" spans="1:7" s="25" customFormat="1" ht="12" customHeight="1">
      <c r="A82" s="43" t="s">
        <v>544</v>
      </c>
      <c r="B82" s="135" t="s">
        <v>362</v>
      </c>
      <c r="C82" s="30" t="s">
        <v>538</v>
      </c>
      <c r="D82" s="37"/>
      <c r="E82" s="37">
        <v>0</v>
      </c>
      <c r="F82" s="37">
        <f>'[1]1.2.'!I82+'[1]1.3.'!I82+'[1]1.4.'!I82</f>
        <v>0</v>
      </c>
      <c r="G82" s="391"/>
    </row>
    <row r="83" spans="1:7" s="25" customFormat="1" ht="12" customHeight="1">
      <c r="A83" s="43" t="s">
        <v>545</v>
      </c>
      <c r="B83" s="135" t="s">
        <v>363</v>
      </c>
      <c r="C83" s="30" t="s">
        <v>539</v>
      </c>
      <c r="D83" s="37"/>
      <c r="E83" s="37">
        <v>0</v>
      </c>
      <c r="F83" s="37">
        <f>'[1]1.2.'!I83+'[1]1.3.'!I83+'[1]1.4.'!I83</f>
        <v>0</v>
      </c>
      <c r="G83" s="391"/>
    </row>
    <row r="84" spans="1:7" s="25" customFormat="1" ht="12" customHeight="1">
      <c r="A84" s="44" t="s">
        <v>546</v>
      </c>
      <c r="B84" s="135" t="s">
        <v>364</v>
      </c>
      <c r="C84" s="33" t="s">
        <v>540</v>
      </c>
      <c r="D84" s="37"/>
      <c r="E84" s="37">
        <v>0</v>
      </c>
      <c r="F84" s="37"/>
      <c r="G84" s="391"/>
    </row>
    <row r="85" spans="1:7" s="25" customFormat="1" ht="12" customHeight="1" thickBot="1">
      <c r="A85" s="44" t="s">
        <v>547</v>
      </c>
      <c r="B85" s="135" t="s">
        <v>542</v>
      </c>
      <c r="C85" s="33" t="s">
        <v>541</v>
      </c>
      <c r="D85" s="37"/>
      <c r="E85" s="37">
        <v>0</v>
      </c>
      <c r="F85" s="37">
        <f>'[1]1.2.'!I85+'[1]1.3.'!I85+'[1]1.4.'!I85</f>
        <v>0</v>
      </c>
      <c r="G85" s="391"/>
    </row>
    <row r="86" spans="1:7" s="25" customFormat="1" ht="13.5" customHeight="1" thickBot="1">
      <c r="A86" s="40" t="s">
        <v>115</v>
      </c>
      <c r="B86" s="134" t="s">
        <v>365</v>
      </c>
      <c r="C86" s="34" t="s">
        <v>116</v>
      </c>
      <c r="D86" s="45"/>
      <c r="E86" s="45">
        <v>0</v>
      </c>
      <c r="F86" s="45"/>
      <c r="G86" s="394"/>
    </row>
    <row r="87" spans="1:7" s="25" customFormat="1" ht="15.75" customHeight="1" thickBot="1">
      <c r="A87" s="40" t="s">
        <v>117</v>
      </c>
      <c r="B87" s="134" t="s">
        <v>345</v>
      </c>
      <c r="C87" s="46" t="s">
        <v>118</v>
      </c>
      <c r="D87" s="14">
        <f>+D62+D66+D71+D74+D80+D86</f>
        <v>0</v>
      </c>
      <c r="E87" s="14">
        <v>0</v>
      </c>
      <c r="F87" s="14">
        <f t="shared" ref="F87" si="15">+F62+F66+F71+F74+F80+F86</f>
        <v>0</v>
      </c>
      <c r="G87" s="389"/>
    </row>
    <row r="88" spans="1:7" s="25" customFormat="1" ht="16.5" customHeight="1" thickBot="1">
      <c r="A88" s="47" t="s">
        <v>119</v>
      </c>
      <c r="B88" s="138"/>
      <c r="C88" s="48" t="s">
        <v>120</v>
      </c>
      <c r="D88" s="14">
        <f>+D61+D87</f>
        <v>69531000</v>
      </c>
      <c r="E88" s="14">
        <f>+E61+E87</f>
        <v>72336471</v>
      </c>
      <c r="F88" s="14">
        <f t="shared" ref="F88" si="16">+F61+F87</f>
        <v>64021097</v>
      </c>
      <c r="G88" s="389">
        <f t="shared" ref="G88" si="17">F88/E88*100</f>
        <v>88.50458989076202</v>
      </c>
    </row>
    <row r="89" spans="1:7" ht="16.5" customHeight="1">
      <c r="A89" s="847" t="s">
        <v>121</v>
      </c>
      <c r="B89" s="847"/>
      <c r="C89" s="847"/>
      <c r="D89" s="847"/>
      <c r="E89" s="847"/>
      <c r="F89" s="847"/>
      <c r="G89" s="847"/>
    </row>
    <row r="90" spans="1:7" ht="16.5" customHeight="1">
      <c r="A90" s="320"/>
      <c r="B90" s="320"/>
      <c r="C90" s="320"/>
      <c r="D90" s="320"/>
      <c r="E90" s="50"/>
      <c r="F90" s="50"/>
      <c r="G90" s="50"/>
    </row>
    <row r="91" spans="1:7" s="52" customFormat="1" ht="16.5" customHeight="1" thickBot="1">
      <c r="A91" s="844" t="s">
        <v>122</v>
      </c>
      <c r="B91" s="844"/>
      <c r="C91" s="844"/>
      <c r="D91" s="51"/>
    </row>
    <row r="92" spans="1:7" ht="24.75" thickBot="1">
      <c r="A92" s="17" t="s">
        <v>4</v>
      </c>
      <c r="B92" s="131" t="s">
        <v>269</v>
      </c>
      <c r="C92" s="18" t="s">
        <v>123</v>
      </c>
      <c r="D92" s="19" t="s">
        <v>499</v>
      </c>
      <c r="E92" s="146" t="s">
        <v>584</v>
      </c>
      <c r="F92" s="354" t="s">
        <v>585</v>
      </c>
      <c r="G92" s="354" t="s">
        <v>641</v>
      </c>
    </row>
    <row r="93" spans="1:7" s="22" customFormat="1" ht="12" customHeight="1" thickBot="1">
      <c r="A93" s="10">
        <v>1</v>
      </c>
      <c r="B93" s="10">
        <v>2</v>
      </c>
      <c r="C93" s="53">
        <v>2</v>
      </c>
      <c r="D93" s="20">
        <v>4</v>
      </c>
      <c r="E93" s="20">
        <v>7</v>
      </c>
      <c r="F93" s="20">
        <v>8</v>
      </c>
      <c r="G93" s="20">
        <v>9</v>
      </c>
    </row>
    <row r="94" spans="1:7" ht="12" customHeight="1" thickBot="1">
      <c r="A94" s="54" t="s">
        <v>6</v>
      </c>
      <c r="B94" s="139"/>
      <c r="C94" s="55" t="s">
        <v>124</v>
      </c>
      <c r="D94" s="56">
        <f>SUM(D95:D99)</f>
        <v>69531000</v>
      </c>
      <c r="E94" s="56">
        <v>72336471</v>
      </c>
      <c r="F94" s="56">
        <f t="shared" ref="F94" si="18">SUM(F95:F99)</f>
        <v>64021097</v>
      </c>
      <c r="G94" s="395">
        <f t="shared" ref="G94:G132" si="19">F94/E94*100</f>
        <v>88.50458989076202</v>
      </c>
    </row>
    <row r="95" spans="1:7" ht="12" customHeight="1">
      <c r="A95" s="57" t="s">
        <v>8</v>
      </c>
      <c r="B95" s="140" t="s">
        <v>270</v>
      </c>
      <c r="C95" s="58" t="s">
        <v>125</v>
      </c>
      <c r="D95" s="59">
        <v>53782000</v>
      </c>
      <c r="E95" s="59">
        <v>56552300</v>
      </c>
      <c r="F95" s="59">
        <v>49814309</v>
      </c>
      <c r="G95" s="396">
        <f t="shared" si="19"/>
        <v>88.0853811427652</v>
      </c>
    </row>
    <row r="96" spans="1:7" ht="12" customHeight="1">
      <c r="A96" s="29" t="s">
        <v>10</v>
      </c>
      <c r="B96" s="136" t="s">
        <v>271</v>
      </c>
      <c r="C96" s="2" t="s">
        <v>126</v>
      </c>
      <c r="D96" s="31">
        <v>15311000</v>
      </c>
      <c r="E96" s="31">
        <v>15051423</v>
      </c>
      <c r="F96" s="31">
        <v>13490576</v>
      </c>
      <c r="G96" s="388">
        <f t="shared" si="19"/>
        <v>89.629904096111048</v>
      </c>
    </row>
    <row r="97" spans="1:7" ht="12" customHeight="1">
      <c r="A97" s="29" t="s">
        <v>12</v>
      </c>
      <c r="B97" s="136" t="s">
        <v>272</v>
      </c>
      <c r="C97" s="2" t="s">
        <v>127</v>
      </c>
      <c r="D97" s="35">
        <v>438000</v>
      </c>
      <c r="E97" s="35">
        <v>725545</v>
      </c>
      <c r="F97" s="35">
        <v>709009</v>
      </c>
      <c r="G97" s="397">
        <f t="shared" si="19"/>
        <v>97.720885679041274</v>
      </c>
    </row>
    <row r="98" spans="1:7" ht="12" customHeight="1">
      <c r="A98" s="29" t="s">
        <v>13</v>
      </c>
      <c r="B98" s="136" t="s">
        <v>273</v>
      </c>
      <c r="C98" s="60" t="s">
        <v>128</v>
      </c>
      <c r="D98" s="35"/>
      <c r="E98" s="35">
        <v>0</v>
      </c>
      <c r="F98" s="35"/>
      <c r="G98" s="397"/>
    </row>
    <row r="99" spans="1:7" ht="12" customHeight="1" thickBot="1">
      <c r="A99" s="29" t="s">
        <v>129</v>
      </c>
      <c r="B99" s="143" t="s">
        <v>274</v>
      </c>
      <c r="C99" s="61" t="s">
        <v>130</v>
      </c>
      <c r="D99" s="35"/>
      <c r="E99" s="35">
        <v>7203</v>
      </c>
      <c r="F99" s="35">
        <v>7203</v>
      </c>
      <c r="G99" s="397">
        <f t="shared" si="19"/>
        <v>100</v>
      </c>
    </row>
    <row r="100" spans="1:7" ht="12" customHeight="1" thickBot="1">
      <c r="A100" s="23" t="s">
        <v>17</v>
      </c>
      <c r="B100" s="134"/>
      <c r="C100" s="63" t="s">
        <v>131</v>
      </c>
      <c r="D100" s="11">
        <f>+D101+D103+D105</f>
        <v>0</v>
      </c>
      <c r="E100" s="11">
        <v>0</v>
      </c>
      <c r="F100" s="11">
        <f t="shared" ref="F100" si="20">+F101+F103+F105</f>
        <v>0</v>
      </c>
      <c r="G100" s="386"/>
    </row>
    <row r="101" spans="1:7" ht="12" customHeight="1">
      <c r="A101" s="26" t="s">
        <v>19</v>
      </c>
      <c r="B101" s="135" t="s">
        <v>275</v>
      </c>
      <c r="C101" s="2" t="s">
        <v>132</v>
      </c>
      <c r="D101" s="28"/>
      <c r="E101" s="28">
        <v>0</v>
      </c>
      <c r="F101" s="28"/>
      <c r="G101" s="387"/>
    </row>
    <row r="102" spans="1:7" ht="12" customHeight="1">
      <c r="A102" s="26" t="s">
        <v>21</v>
      </c>
      <c r="B102" s="144" t="s">
        <v>275</v>
      </c>
      <c r="C102" s="64" t="s">
        <v>133</v>
      </c>
      <c r="D102" s="28"/>
      <c r="E102" s="28">
        <v>0</v>
      </c>
      <c r="F102" s="28"/>
      <c r="G102" s="387"/>
    </row>
    <row r="103" spans="1:7" ht="12" customHeight="1">
      <c r="A103" s="26" t="s">
        <v>23</v>
      </c>
      <c r="B103" s="144" t="s">
        <v>276</v>
      </c>
      <c r="C103" s="64" t="s">
        <v>134</v>
      </c>
      <c r="D103" s="31"/>
      <c r="E103" s="31">
        <v>0</v>
      </c>
      <c r="F103" s="31"/>
      <c r="G103" s="388"/>
    </row>
    <row r="104" spans="1:7" ht="12" customHeight="1">
      <c r="A104" s="26" t="s">
        <v>25</v>
      </c>
      <c r="B104" s="144" t="s">
        <v>276</v>
      </c>
      <c r="C104" s="64" t="s">
        <v>135</v>
      </c>
      <c r="D104" s="12"/>
      <c r="E104" s="12">
        <v>0</v>
      </c>
      <c r="F104" s="12"/>
      <c r="G104" s="398"/>
    </row>
    <row r="105" spans="1:7" ht="12" customHeight="1" thickBot="1">
      <c r="A105" s="26" t="s">
        <v>27</v>
      </c>
      <c r="B105" s="141" t="s">
        <v>277</v>
      </c>
      <c r="C105" s="65" t="s">
        <v>136</v>
      </c>
      <c r="D105" s="12"/>
      <c r="E105" s="12">
        <v>0</v>
      </c>
      <c r="F105" s="12"/>
      <c r="G105" s="398"/>
    </row>
    <row r="106" spans="1:7" ht="12" customHeight="1" thickBot="1">
      <c r="A106" s="23" t="s">
        <v>29</v>
      </c>
      <c r="B106" s="134" t="s">
        <v>278</v>
      </c>
      <c r="C106" s="5" t="s">
        <v>137</v>
      </c>
      <c r="D106" s="11">
        <f>+D107+D109+D108</f>
        <v>0</v>
      </c>
      <c r="E106" s="11">
        <v>0</v>
      </c>
      <c r="F106" s="11">
        <f t="shared" ref="F106" si="21">+F107+F109+F108</f>
        <v>0</v>
      </c>
      <c r="G106" s="386"/>
    </row>
    <row r="107" spans="1:7" ht="12" customHeight="1">
      <c r="A107" s="26" t="s">
        <v>31</v>
      </c>
      <c r="B107" s="135" t="s">
        <v>278</v>
      </c>
      <c r="C107" s="4" t="s">
        <v>138</v>
      </c>
      <c r="D107" s="28"/>
      <c r="E107" s="28">
        <v>0</v>
      </c>
      <c r="F107" s="28"/>
      <c r="G107" s="387"/>
    </row>
    <row r="108" spans="1:7" ht="12" customHeight="1">
      <c r="A108" s="62"/>
      <c r="B108" s="141" t="s">
        <v>278</v>
      </c>
      <c r="C108" s="145" t="s">
        <v>553</v>
      </c>
      <c r="D108" s="132"/>
      <c r="E108" s="35">
        <v>0</v>
      </c>
      <c r="F108" s="35"/>
      <c r="G108" s="397"/>
    </row>
    <row r="109" spans="1:7" ht="12" customHeight="1" thickBot="1">
      <c r="A109" s="32" t="s">
        <v>33</v>
      </c>
      <c r="B109" s="137" t="s">
        <v>278</v>
      </c>
      <c r="C109" s="64" t="s">
        <v>552</v>
      </c>
      <c r="D109" s="35"/>
      <c r="E109" s="35">
        <v>0</v>
      </c>
      <c r="F109" s="35"/>
      <c r="G109" s="397"/>
    </row>
    <row r="110" spans="1:7" ht="12" customHeight="1" thickBot="1">
      <c r="A110" s="23" t="s">
        <v>139</v>
      </c>
      <c r="B110" s="134"/>
      <c r="C110" s="5" t="s">
        <v>140</v>
      </c>
      <c r="D110" s="11">
        <f>+D94+D100+D106</f>
        <v>69531000</v>
      </c>
      <c r="E110" s="11">
        <v>72336471</v>
      </c>
      <c r="F110" s="11">
        <f t="shared" ref="F110" si="22">+F94+F100+F106</f>
        <v>64021097</v>
      </c>
      <c r="G110" s="386">
        <f t="shared" si="19"/>
        <v>88.50458989076202</v>
      </c>
    </row>
    <row r="111" spans="1:7" ht="12" customHeight="1" thickBot="1">
      <c r="A111" s="23" t="s">
        <v>43</v>
      </c>
      <c r="B111" s="134"/>
      <c r="C111" s="5" t="s">
        <v>141</v>
      </c>
      <c r="D111" s="11">
        <f>+D112+D113+D114</f>
        <v>0</v>
      </c>
      <c r="E111" s="11">
        <v>0</v>
      </c>
      <c r="F111" s="11">
        <f t="shared" ref="F111" si="23">+F112+F113+F114</f>
        <v>0</v>
      </c>
      <c r="G111" s="386"/>
    </row>
    <row r="112" spans="1:7" ht="12" customHeight="1">
      <c r="A112" s="26" t="s">
        <v>45</v>
      </c>
      <c r="B112" s="135" t="s">
        <v>279</v>
      </c>
      <c r="C112" s="4" t="s">
        <v>142</v>
      </c>
      <c r="D112" s="12"/>
      <c r="E112" s="12">
        <v>0</v>
      </c>
      <c r="F112" s="12"/>
      <c r="G112" s="398"/>
    </row>
    <row r="113" spans="1:7" ht="12" customHeight="1">
      <c r="A113" s="26" t="s">
        <v>47</v>
      </c>
      <c r="B113" s="135" t="s">
        <v>280</v>
      </c>
      <c r="C113" s="4" t="s">
        <v>143</v>
      </c>
      <c r="D113" s="12"/>
      <c r="E113" s="12">
        <v>0</v>
      </c>
      <c r="F113" s="12">
        <f>'[1]1.2.'!I113+'[1]1.3.'!I113+'[1]1.4.'!I113</f>
        <v>0</v>
      </c>
      <c r="G113" s="398"/>
    </row>
    <row r="114" spans="1:7" ht="12" customHeight="1" thickBot="1">
      <c r="A114" s="62" t="s">
        <v>49</v>
      </c>
      <c r="B114" s="141" t="s">
        <v>281</v>
      </c>
      <c r="C114" s="13" t="s">
        <v>144</v>
      </c>
      <c r="D114" s="12"/>
      <c r="E114" s="12">
        <v>0</v>
      </c>
      <c r="F114" s="12">
        <f>'[1]1.2.'!I114+'[1]1.3.'!I114+'[1]1.4.'!I114</f>
        <v>0</v>
      </c>
      <c r="G114" s="398"/>
    </row>
    <row r="115" spans="1:7" ht="12" customHeight="1" thickBot="1">
      <c r="A115" s="23" t="s">
        <v>65</v>
      </c>
      <c r="B115" s="134" t="s">
        <v>282</v>
      </c>
      <c r="C115" s="5" t="s">
        <v>145</v>
      </c>
      <c r="D115" s="11">
        <f>+D116+D117+D118+D119</f>
        <v>0</v>
      </c>
      <c r="E115" s="11">
        <v>0</v>
      </c>
      <c r="F115" s="11">
        <f t="shared" ref="F115" si="24">+F116+F117+F118+F119</f>
        <v>0</v>
      </c>
      <c r="G115" s="386"/>
    </row>
    <row r="116" spans="1:7" ht="12" customHeight="1">
      <c r="A116" s="26" t="s">
        <v>67</v>
      </c>
      <c r="B116" s="135" t="s">
        <v>283</v>
      </c>
      <c r="C116" s="4" t="s">
        <v>146</v>
      </c>
      <c r="D116" s="12"/>
      <c r="E116" s="12">
        <v>0</v>
      </c>
      <c r="F116" s="12">
        <f>'[1]1.2.'!I116+'[1]1.3.'!I116+'[1]1.4.'!I116</f>
        <v>0</v>
      </c>
      <c r="G116" s="398"/>
    </row>
    <row r="117" spans="1:7" ht="12" customHeight="1">
      <c r="A117" s="26" t="s">
        <v>69</v>
      </c>
      <c r="B117" s="135" t="s">
        <v>284</v>
      </c>
      <c r="C117" s="4" t="s">
        <v>147</v>
      </c>
      <c r="D117" s="12"/>
      <c r="E117" s="12">
        <v>0</v>
      </c>
      <c r="F117" s="12">
        <f>'[1]1.2.'!I117+'[1]1.3.'!I117+'[1]1.4.'!I117</f>
        <v>0</v>
      </c>
      <c r="G117" s="398"/>
    </row>
    <row r="118" spans="1:7" ht="12" customHeight="1">
      <c r="A118" s="26" t="s">
        <v>71</v>
      </c>
      <c r="B118" s="135" t="s">
        <v>285</v>
      </c>
      <c r="C118" s="4" t="s">
        <v>148</v>
      </c>
      <c r="D118" s="12"/>
      <c r="E118" s="12">
        <v>0</v>
      </c>
      <c r="F118" s="12">
        <f>'[1]1.2.'!I118+'[1]1.3.'!I118+'[1]1.4.'!I118</f>
        <v>0</v>
      </c>
      <c r="G118" s="398"/>
    </row>
    <row r="119" spans="1:7" ht="12" customHeight="1" thickBot="1">
      <c r="A119" s="62" t="s">
        <v>73</v>
      </c>
      <c r="B119" s="141" t="s">
        <v>286</v>
      </c>
      <c r="C119" s="13" t="s">
        <v>149</v>
      </c>
      <c r="D119" s="12"/>
      <c r="E119" s="12">
        <v>0</v>
      </c>
      <c r="F119" s="12">
        <f>'[1]1.2.'!I119+'[1]1.3.'!I119+'[1]1.4.'!I119</f>
        <v>0</v>
      </c>
      <c r="G119" s="398"/>
    </row>
    <row r="120" spans="1:7" ht="12" customHeight="1" thickBot="1">
      <c r="A120" s="23" t="s">
        <v>150</v>
      </c>
      <c r="B120" s="134"/>
      <c r="C120" s="5" t="s">
        <v>151</v>
      </c>
      <c r="D120" s="14">
        <f>+D121+D122+D124+D125</f>
        <v>0</v>
      </c>
      <c r="E120" s="14">
        <v>0</v>
      </c>
      <c r="F120" s="14">
        <f t="shared" ref="F120" si="25">+F121+F122+F124+F125</f>
        <v>0</v>
      </c>
      <c r="G120" s="389"/>
    </row>
    <row r="121" spans="1:7" ht="12" customHeight="1">
      <c r="A121" s="26" t="s">
        <v>79</v>
      </c>
      <c r="B121" s="135" t="s">
        <v>287</v>
      </c>
      <c r="C121" s="4" t="s">
        <v>152</v>
      </c>
      <c r="D121" s="12"/>
      <c r="E121" s="12">
        <v>0</v>
      </c>
      <c r="F121" s="12">
        <f>'[1]1.2.'!I121+'[1]1.3.'!I121+'[1]1.4.'!I121</f>
        <v>0</v>
      </c>
      <c r="G121" s="398"/>
    </row>
    <row r="122" spans="1:7" ht="12" customHeight="1">
      <c r="A122" s="26" t="s">
        <v>80</v>
      </c>
      <c r="B122" s="135" t="s">
        <v>288</v>
      </c>
      <c r="C122" s="4" t="s">
        <v>153</v>
      </c>
      <c r="D122" s="12"/>
      <c r="E122" s="12">
        <v>0</v>
      </c>
      <c r="F122" s="12"/>
      <c r="G122" s="398"/>
    </row>
    <row r="123" spans="1:7" ht="12" customHeight="1">
      <c r="A123" s="26" t="s">
        <v>81</v>
      </c>
      <c r="B123" s="135" t="s">
        <v>289</v>
      </c>
      <c r="C123" s="4" t="s">
        <v>168</v>
      </c>
      <c r="D123" s="12"/>
      <c r="E123" s="12">
        <v>0</v>
      </c>
      <c r="F123" s="12"/>
      <c r="G123" s="398"/>
    </row>
    <row r="124" spans="1:7" ht="12" customHeight="1">
      <c r="A124" s="26" t="s">
        <v>82</v>
      </c>
      <c r="B124" s="135" t="s">
        <v>290</v>
      </c>
      <c r="C124" s="4" t="s">
        <v>154</v>
      </c>
      <c r="D124" s="12"/>
      <c r="E124" s="12">
        <v>0</v>
      </c>
      <c r="F124" s="12">
        <f>'[1]1.2.'!I124+'[1]1.3.'!I124+'[1]1.4.'!I124</f>
        <v>0</v>
      </c>
      <c r="G124" s="398"/>
    </row>
    <row r="125" spans="1:7" ht="12" customHeight="1" thickBot="1">
      <c r="A125" s="62" t="s">
        <v>169</v>
      </c>
      <c r="B125" s="141" t="s">
        <v>291</v>
      </c>
      <c r="C125" s="13" t="s">
        <v>155</v>
      </c>
      <c r="D125" s="12"/>
      <c r="E125" s="12">
        <v>0</v>
      </c>
      <c r="F125" s="12">
        <f>'[1]1.2.'!I125+'[1]1.3.'!I125+'[1]1.4.'!I125</f>
        <v>0</v>
      </c>
      <c r="G125" s="398"/>
    </row>
    <row r="126" spans="1:7" ht="12" customHeight="1" thickBot="1">
      <c r="A126" s="23" t="s">
        <v>83</v>
      </c>
      <c r="B126" s="134" t="s">
        <v>292</v>
      </c>
      <c r="C126" s="5" t="s">
        <v>156</v>
      </c>
      <c r="D126" s="66">
        <f>+D127+D128+D129+D130</f>
        <v>0</v>
      </c>
      <c r="E126" s="66">
        <v>0</v>
      </c>
      <c r="F126" s="66">
        <f t="shared" ref="F126" si="26">+F127+F128+F129+F130</f>
        <v>0</v>
      </c>
      <c r="G126" s="399"/>
    </row>
    <row r="127" spans="1:7" ht="12" customHeight="1">
      <c r="A127" s="26" t="s">
        <v>85</v>
      </c>
      <c r="B127" s="135" t="s">
        <v>293</v>
      </c>
      <c r="C127" s="4" t="s">
        <v>157</v>
      </c>
      <c r="D127" s="12"/>
      <c r="E127" s="12">
        <v>0</v>
      </c>
      <c r="F127" s="12">
        <f>'[1]1.2.'!I127+'[1]1.3.'!I127+'[1]1.4.'!I127</f>
        <v>0</v>
      </c>
      <c r="G127" s="398"/>
    </row>
    <row r="128" spans="1:7" ht="12" customHeight="1">
      <c r="A128" s="26" t="s">
        <v>86</v>
      </c>
      <c r="B128" s="135" t="s">
        <v>294</v>
      </c>
      <c r="C128" s="4" t="s">
        <v>158</v>
      </c>
      <c r="D128" s="12"/>
      <c r="E128" s="12">
        <v>0</v>
      </c>
      <c r="F128" s="12">
        <f>'[1]1.2.'!I128+'[1]1.3.'!I128+'[1]1.4.'!I128</f>
        <v>0</v>
      </c>
      <c r="G128" s="398"/>
    </row>
    <row r="129" spans="1:10" ht="12" customHeight="1">
      <c r="A129" s="26" t="s">
        <v>87</v>
      </c>
      <c r="B129" s="135" t="s">
        <v>295</v>
      </c>
      <c r="C129" s="4" t="s">
        <v>159</v>
      </c>
      <c r="D129" s="12"/>
      <c r="E129" s="12">
        <v>0</v>
      </c>
      <c r="F129" s="12">
        <f>'[1]1.2.'!I129+'[1]1.3.'!I129+'[1]1.4.'!I129</f>
        <v>0</v>
      </c>
      <c r="G129" s="398"/>
    </row>
    <row r="130" spans="1:10" ht="12" customHeight="1" thickBot="1">
      <c r="A130" s="26" t="s">
        <v>88</v>
      </c>
      <c r="B130" s="135" t="s">
        <v>296</v>
      </c>
      <c r="C130" s="4" t="s">
        <v>160</v>
      </c>
      <c r="D130" s="12"/>
      <c r="E130" s="12">
        <v>0</v>
      </c>
      <c r="F130" s="12">
        <f>'[1]1.2.'!I130+'[1]1.3.'!I130+'[1]1.4.'!I130</f>
        <v>0</v>
      </c>
      <c r="G130" s="398"/>
    </row>
    <row r="131" spans="1:10" ht="15" customHeight="1" thickBot="1">
      <c r="A131" s="23" t="s">
        <v>89</v>
      </c>
      <c r="B131" s="134"/>
      <c r="C131" s="5" t="s">
        <v>161</v>
      </c>
      <c r="D131" s="67">
        <f>+D111+D115+D120+D126</f>
        <v>0</v>
      </c>
      <c r="E131" s="67">
        <v>0</v>
      </c>
      <c r="F131" s="67">
        <f t="shared" ref="F131" si="27">+F111+F115+F120+F126</f>
        <v>0</v>
      </c>
      <c r="G131" s="400"/>
      <c r="H131" s="68"/>
      <c r="I131" s="68"/>
      <c r="J131" s="68"/>
    </row>
    <row r="132" spans="1:10" s="25" customFormat="1" ht="12.95" customHeight="1" thickBot="1">
      <c r="A132" s="69" t="s">
        <v>162</v>
      </c>
      <c r="B132" s="142"/>
      <c r="C132" s="70" t="s">
        <v>163</v>
      </c>
      <c r="D132" s="67">
        <f>+D110+D131</f>
        <v>69531000</v>
      </c>
      <c r="E132" s="67">
        <v>72336471</v>
      </c>
      <c r="F132" s="67">
        <f t="shared" ref="F132" si="28">+F110+F131</f>
        <v>64021097</v>
      </c>
      <c r="G132" s="400">
        <f t="shared" si="19"/>
        <v>88.50458989076202</v>
      </c>
    </row>
    <row r="133" spans="1:10" ht="7.5" customHeight="1">
      <c r="D133" s="321"/>
    </row>
    <row r="134" spans="1:10">
      <c r="A134" s="321" t="s">
        <v>164</v>
      </c>
      <c r="B134" s="321"/>
      <c r="C134" s="321"/>
      <c r="D134" s="353"/>
      <c r="E134" s="321"/>
      <c r="F134" s="321"/>
      <c r="G134" s="321"/>
    </row>
    <row r="135" spans="1:10" ht="15" customHeight="1" thickBot="1">
      <c r="A135" s="843" t="s">
        <v>165</v>
      </c>
      <c r="B135" s="843"/>
      <c r="C135" s="843"/>
      <c r="D135" s="16"/>
      <c r="E135" s="16"/>
      <c r="F135" s="16"/>
      <c r="G135" s="16"/>
    </row>
    <row r="136" spans="1:10" ht="13.5" customHeight="1" thickBot="1">
      <c r="A136" s="23">
        <v>1</v>
      </c>
      <c r="B136" s="134"/>
      <c r="C136" s="63" t="s">
        <v>166</v>
      </c>
      <c r="D136" s="11">
        <f>+D61-D110</f>
        <v>0</v>
      </c>
      <c r="E136" s="11">
        <f t="shared" ref="E136:G136" si="29">+E61-E110</f>
        <v>0</v>
      </c>
      <c r="F136" s="11">
        <f t="shared" si="29"/>
        <v>0</v>
      </c>
      <c r="G136" s="11">
        <f t="shared" si="29"/>
        <v>0</v>
      </c>
    </row>
    <row r="137" spans="1:10" ht="27.75" customHeight="1" thickBot="1">
      <c r="A137" s="23" t="s">
        <v>17</v>
      </c>
      <c r="B137" s="134"/>
      <c r="C137" s="63" t="s">
        <v>167</v>
      </c>
      <c r="D137" s="11">
        <f>+D87-D131</f>
        <v>0</v>
      </c>
      <c r="E137" s="11">
        <f t="shared" ref="E137:G137" si="30">+E87-E131</f>
        <v>0</v>
      </c>
      <c r="F137" s="11">
        <f t="shared" si="30"/>
        <v>0</v>
      </c>
      <c r="G137" s="11">
        <f t="shared" si="30"/>
        <v>0</v>
      </c>
    </row>
  </sheetData>
  <mergeCells count="5">
    <mergeCell ref="A135:C135"/>
    <mergeCell ref="A2:C2"/>
    <mergeCell ref="A91:C91"/>
    <mergeCell ref="A89:G89"/>
    <mergeCell ref="A1:G1"/>
  </mergeCells>
  <phoneticPr fontId="27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59" fitToHeight="2" orientation="portrait" r:id="rId1"/>
  <headerFooter alignWithMargins="0">
    <oddHeader xml:space="preserve">&amp;C&amp;"Times New Roman CE,Félkövér"&amp;12BONYHÁD VÁROS ÖNKORMÁNYZATA
 2016. ÉVI KÖLTSÉGVETÉSÁLLAMI (ÁLLAMIGAZGATÁSI) FELADATOK MÉRLEGE&amp;R&amp;"Times New Roman CE,Félkövér dőlt" 1.4. melléklet </oddHeader>
  </headerFooter>
  <rowBreaks count="1" manualBreakCount="1">
    <brk id="8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68"/>
  <sheetViews>
    <sheetView view="pageBreakPreview" topLeftCell="C1" zoomScale="130" zoomScaleNormal="115" zoomScaleSheetLayoutView="130" workbookViewId="0">
      <selection activeCell="K10" sqref="K10"/>
    </sheetView>
  </sheetViews>
  <sheetFormatPr defaultRowHeight="12.75"/>
  <cols>
    <col min="1" max="1" width="5.85546875" style="9" customWidth="1"/>
    <col min="2" max="2" width="47.28515625" style="78" customWidth="1"/>
    <col min="3" max="5" width="13.5703125" style="9" bestFit="1" customWidth="1"/>
    <col min="6" max="6" width="48.140625" style="9" bestFit="1" customWidth="1"/>
    <col min="7" max="9" width="13.5703125" style="9" bestFit="1" customWidth="1"/>
    <col min="10" max="16384" width="9.140625" style="9"/>
  </cols>
  <sheetData>
    <row r="1" spans="1:9" ht="39.75" customHeight="1">
      <c r="B1" s="76" t="s">
        <v>170</v>
      </c>
      <c r="C1" s="77"/>
      <c r="D1" s="77"/>
      <c r="E1" s="77"/>
      <c r="F1" s="77"/>
      <c r="G1" s="77"/>
      <c r="H1" s="77"/>
      <c r="I1" s="77"/>
    </row>
    <row r="2" spans="1:9" ht="14.25" thickBot="1">
      <c r="G2" s="79"/>
      <c r="H2" s="79"/>
      <c r="I2" s="79"/>
    </row>
    <row r="3" spans="1:9" ht="18" customHeight="1" thickBot="1">
      <c r="A3" s="848" t="s">
        <v>4</v>
      </c>
      <c r="B3" s="80" t="s">
        <v>171</v>
      </c>
      <c r="C3" s="81"/>
      <c r="D3" s="317"/>
      <c r="E3" s="317"/>
      <c r="F3" s="80" t="s">
        <v>172</v>
      </c>
      <c r="G3" s="82"/>
      <c r="H3" s="82"/>
      <c r="I3" s="82"/>
    </row>
    <row r="4" spans="1:9" s="84" customFormat="1" ht="24.75" thickBot="1">
      <c r="A4" s="849"/>
      <c r="B4" s="83" t="s">
        <v>173</v>
      </c>
      <c r="C4" s="19" t="s">
        <v>499</v>
      </c>
      <c r="D4" s="146" t="s">
        <v>584</v>
      </c>
      <c r="E4" s="354" t="s">
        <v>585</v>
      </c>
      <c r="F4" s="83" t="s">
        <v>173</v>
      </c>
      <c r="G4" s="19" t="s">
        <v>499</v>
      </c>
      <c r="H4" s="146" t="s">
        <v>584</v>
      </c>
      <c r="I4" s="354" t="s">
        <v>585</v>
      </c>
    </row>
    <row r="5" spans="1:9" s="88" customFormat="1" ht="12" customHeight="1" thickBot="1">
      <c r="A5" s="85">
        <v>1</v>
      </c>
      <c r="B5" s="86">
        <v>2</v>
      </c>
      <c r="C5" s="87" t="s">
        <v>29</v>
      </c>
      <c r="D5" s="87" t="s">
        <v>139</v>
      </c>
      <c r="E5" s="87" t="s">
        <v>43</v>
      </c>
      <c r="F5" s="87" t="s">
        <v>65</v>
      </c>
      <c r="G5" s="87" t="s">
        <v>150</v>
      </c>
      <c r="H5" s="87" t="s">
        <v>83</v>
      </c>
      <c r="I5" s="87" t="s">
        <v>89</v>
      </c>
    </row>
    <row r="6" spans="1:9" ht="12.95" customHeight="1">
      <c r="A6" s="89" t="s">
        <v>6</v>
      </c>
      <c r="B6" s="90" t="s">
        <v>174</v>
      </c>
      <c r="C6" s="91">
        <f>'1.1.sz.mell.'!D5</f>
        <v>810282300</v>
      </c>
      <c r="D6" s="91">
        <f>'1.1.sz.mell.'!E5</f>
        <v>869342968</v>
      </c>
      <c r="E6" s="91">
        <f>'1.1.sz.mell.'!F5</f>
        <v>869342968</v>
      </c>
      <c r="F6" s="90" t="s">
        <v>175</v>
      </c>
      <c r="G6" s="92">
        <f>'1.1.sz.mell.'!D95</f>
        <v>613114000</v>
      </c>
      <c r="H6" s="92">
        <f>'1.1.sz.mell.'!E95</f>
        <v>642699818</v>
      </c>
      <c r="I6" s="92">
        <f>'1.1.sz.mell.'!F95</f>
        <v>628733881</v>
      </c>
    </row>
    <row r="7" spans="1:9" ht="12.95" customHeight="1">
      <c r="A7" s="93" t="s">
        <v>17</v>
      </c>
      <c r="B7" s="94" t="s">
        <v>176</v>
      </c>
      <c r="C7" s="95">
        <f>'1.1.sz.mell.'!D12</f>
        <v>49578000</v>
      </c>
      <c r="D7" s="95">
        <f>'1.1.sz.mell.'!E12</f>
        <v>102057326</v>
      </c>
      <c r="E7" s="95">
        <f>'1.1.sz.mell.'!F12</f>
        <v>104354647</v>
      </c>
      <c r="F7" s="94" t="s">
        <v>126</v>
      </c>
      <c r="G7" s="92">
        <f>'1.1.sz.mell.'!D96</f>
        <v>169774000</v>
      </c>
      <c r="H7" s="92">
        <f>'1.1.sz.mell.'!E96</f>
        <v>174773813</v>
      </c>
      <c r="I7" s="92">
        <f>'1.1.sz.mell.'!F96</f>
        <v>171257799</v>
      </c>
    </row>
    <row r="8" spans="1:9" ht="12.95" customHeight="1">
      <c r="A8" s="93" t="s">
        <v>29</v>
      </c>
      <c r="B8" s="94" t="s">
        <v>178</v>
      </c>
      <c r="C8" s="95">
        <f>'1.1.sz.mell.'!D24</f>
        <v>525500000</v>
      </c>
      <c r="D8" s="95">
        <f>'1.1.sz.mell.'!E24</f>
        <v>525500000</v>
      </c>
      <c r="E8" s="95">
        <f>'1.1.sz.mell.'!F24</f>
        <v>551087202</v>
      </c>
      <c r="F8" s="94" t="s">
        <v>177</v>
      </c>
      <c r="G8" s="92">
        <f>'1.1.sz.mell.'!D97</f>
        <v>596334354</v>
      </c>
      <c r="H8" s="92">
        <f>'1.1.sz.mell.'!E97</f>
        <v>658325616</v>
      </c>
      <c r="I8" s="92">
        <f>'1.1.sz.mell.'!F97</f>
        <v>626280285</v>
      </c>
    </row>
    <row r="9" spans="1:9" ht="12.95" customHeight="1">
      <c r="A9" s="93" t="s">
        <v>139</v>
      </c>
      <c r="B9" s="94" t="s">
        <v>266</v>
      </c>
      <c r="C9" s="95">
        <f>'1.1.sz.mell.'!D32</f>
        <v>223787000</v>
      </c>
      <c r="D9" s="95">
        <f>'1.1.sz.mell.'!E32</f>
        <v>234888700</v>
      </c>
      <c r="E9" s="95">
        <f>'1.1.sz.mell.'!F32</f>
        <v>235591831</v>
      </c>
      <c r="F9" s="94" t="s">
        <v>128</v>
      </c>
      <c r="G9" s="92">
        <f>'1.1.sz.mell.'!D98</f>
        <v>17899000</v>
      </c>
      <c r="H9" s="92">
        <f>'1.1.sz.mell.'!E98</f>
        <v>23692200</v>
      </c>
      <c r="I9" s="92">
        <f>'1.1.sz.mell.'!F98</f>
        <v>19351713</v>
      </c>
    </row>
    <row r="10" spans="1:9" ht="12.95" customHeight="1">
      <c r="A10" s="93" t="s">
        <v>43</v>
      </c>
      <c r="B10" s="96" t="s">
        <v>179</v>
      </c>
      <c r="C10" s="95">
        <f>'1.1.sz.mell.'!D49</f>
        <v>0</v>
      </c>
      <c r="D10" s="95">
        <f>'1.1.sz.mell.'!E49</f>
        <v>11289989</v>
      </c>
      <c r="E10" s="95">
        <f>'1.1.sz.mell.'!F49</f>
        <v>12084219</v>
      </c>
      <c r="F10" s="94" t="s">
        <v>130</v>
      </c>
      <c r="G10" s="92">
        <f>'1.1.sz.mell.'!D99</f>
        <v>244413000</v>
      </c>
      <c r="H10" s="92">
        <f>'1.1.sz.mell.'!E99</f>
        <v>264690406</v>
      </c>
      <c r="I10" s="92">
        <f>'1.1.sz.mell.'!F99</f>
        <v>263719923</v>
      </c>
    </row>
    <row r="11" spans="1:9" ht="12.95" customHeight="1">
      <c r="A11" s="93" t="s">
        <v>65</v>
      </c>
      <c r="B11" s="94" t="s">
        <v>180</v>
      </c>
      <c r="C11" s="97"/>
      <c r="D11" s="97"/>
      <c r="E11" s="97"/>
      <c r="F11" s="94" t="s">
        <v>181</v>
      </c>
      <c r="G11" s="3">
        <v>6117366</v>
      </c>
      <c r="H11" s="3">
        <v>24503930</v>
      </c>
      <c r="I11" s="3"/>
    </row>
    <row r="12" spans="1:9" ht="12.95" customHeight="1">
      <c r="A12" s="93" t="s">
        <v>150</v>
      </c>
      <c r="B12" s="94"/>
      <c r="C12" s="97"/>
      <c r="D12" s="97"/>
      <c r="E12" s="97"/>
      <c r="F12" s="98"/>
      <c r="G12" s="3"/>
      <c r="H12" s="3"/>
      <c r="I12" s="3"/>
    </row>
    <row r="13" spans="1:9" ht="12.95" customHeight="1">
      <c r="A13" s="93" t="s">
        <v>83</v>
      </c>
      <c r="B13" s="98"/>
      <c r="C13" s="95"/>
      <c r="D13" s="95"/>
      <c r="E13" s="95"/>
      <c r="F13" s="98"/>
      <c r="G13" s="3"/>
      <c r="H13" s="3"/>
      <c r="I13" s="3"/>
    </row>
    <row r="14" spans="1:9" ht="12.95" customHeight="1">
      <c r="A14" s="93" t="s">
        <v>89</v>
      </c>
      <c r="B14" s="99"/>
      <c r="C14" s="97"/>
      <c r="D14" s="97"/>
      <c r="E14" s="97"/>
      <c r="F14" s="98"/>
      <c r="G14" s="3"/>
      <c r="H14" s="3"/>
      <c r="I14" s="3"/>
    </row>
    <row r="15" spans="1:9" ht="12.95" customHeight="1">
      <c r="A15" s="93" t="s">
        <v>162</v>
      </c>
      <c r="B15" s="98"/>
      <c r="C15" s="95"/>
      <c r="D15" s="95"/>
      <c r="E15" s="95"/>
      <c r="F15" s="98"/>
      <c r="G15" s="3"/>
      <c r="H15" s="3"/>
      <c r="I15" s="3"/>
    </row>
    <row r="16" spans="1:9" ht="12.95" customHeight="1">
      <c r="A16" s="93" t="s">
        <v>182</v>
      </c>
      <c r="B16" s="98"/>
      <c r="C16" s="95"/>
      <c r="D16" s="95"/>
      <c r="E16" s="95"/>
      <c r="F16" s="98"/>
      <c r="G16" s="3"/>
      <c r="H16" s="3"/>
      <c r="I16" s="3"/>
    </row>
    <row r="17" spans="1:9" ht="12.95" customHeight="1" thickBot="1">
      <c r="A17" s="93" t="s">
        <v>183</v>
      </c>
      <c r="B17" s="100"/>
      <c r="C17" s="101"/>
      <c r="D17" s="101"/>
      <c r="E17" s="101"/>
      <c r="F17" s="98"/>
      <c r="G17" s="102"/>
      <c r="H17" s="102"/>
      <c r="I17" s="102"/>
    </row>
    <row r="18" spans="1:9" ht="15.95" customHeight="1" thickBot="1">
      <c r="A18" s="103" t="s">
        <v>184</v>
      </c>
      <c r="B18" s="104" t="s">
        <v>185</v>
      </c>
      <c r="C18" s="105">
        <f>SUM(C6:C7,C8:C10,C13:C17)</f>
        <v>1609147300</v>
      </c>
      <c r="D18" s="105">
        <f t="shared" ref="D18:E18" si="0">SUM(D6:D7,D8:D10,D13:D17)</f>
        <v>1743078983</v>
      </c>
      <c r="E18" s="105">
        <f t="shared" si="0"/>
        <v>1772460867</v>
      </c>
      <c r="F18" s="104" t="s">
        <v>186</v>
      </c>
      <c r="G18" s="1">
        <f>SUM(G6:G17)</f>
        <v>1647651720</v>
      </c>
      <c r="H18" s="1">
        <f t="shared" ref="H18:I18" si="1">SUM(H6:H17)</f>
        <v>1788685783</v>
      </c>
      <c r="I18" s="1">
        <f t="shared" si="1"/>
        <v>1709343601</v>
      </c>
    </row>
    <row r="19" spans="1:9" ht="12.95" customHeight="1">
      <c r="A19" s="106" t="s">
        <v>187</v>
      </c>
      <c r="B19" s="107" t="s">
        <v>188</v>
      </c>
      <c r="C19" s="108">
        <f>+C20+C21+C22+C23</f>
        <v>67093420</v>
      </c>
      <c r="D19" s="108">
        <f t="shared" ref="D19:E19" si="2">+D20+D21+D22+D23</f>
        <v>217093420</v>
      </c>
      <c r="E19" s="108">
        <f t="shared" si="2"/>
        <v>244859100</v>
      </c>
      <c r="F19" s="109" t="s">
        <v>189</v>
      </c>
      <c r="G19" s="7"/>
      <c r="H19" s="7"/>
      <c r="I19" s="7"/>
    </row>
    <row r="20" spans="1:9" ht="12.95" customHeight="1">
      <c r="A20" s="110" t="s">
        <v>190</v>
      </c>
      <c r="B20" s="109" t="s">
        <v>191</v>
      </c>
      <c r="C20" s="111">
        <v>67093420</v>
      </c>
      <c r="D20" s="111">
        <v>67093420</v>
      </c>
      <c r="E20" s="111">
        <v>67093420</v>
      </c>
      <c r="F20" s="109" t="s">
        <v>192</v>
      </c>
      <c r="G20" s="8"/>
      <c r="H20" s="8"/>
      <c r="I20" s="8"/>
    </row>
    <row r="21" spans="1:9" ht="12.95" customHeight="1">
      <c r="A21" s="110" t="s">
        <v>193</v>
      </c>
      <c r="B21" s="109" t="s">
        <v>194</v>
      </c>
      <c r="C21" s="111"/>
      <c r="D21" s="111"/>
      <c r="E21" s="111"/>
      <c r="F21" s="109" t="s">
        <v>195</v>
      </c>
      <c r="G21" s="8"/>
      <c r="H21" s="8"/>
      <c r="I21" s="8"/>
    </row>
    <row r="22" spans="1:9" ht="12.95" customHeight="1">
      <c r="A22" s="110" t="s">
        <v>196</v>
      </c>
      <c r="B22" s="109" t="s">
        <v>609</v>
      </c>
      <c r="C22" s="111">
        <f>'1.1.sz.mell.'!D66</f>
        <v>0</v>
      </c>
      <c r="D22" s="111">
        <f>'1.1.sz.mell.'!E66</f>
        <v>150000000</v>
      </c>
      <c r="E22" s="111">
        <f>'1.1.sz.mell.'!F66</f>
        <v>150000000</v>
      </c>
      <c r="F22" s="109" t="s">
        <v>197</v>
      </c>
      <c r="G22" s="8"/>
      <c r="H22" s="8"/>
      <c r="I22" s="8"/>
    </row>
    <row r="23" spans="1:9" ht="12.95" customHeight="1">
      <c r="A23" s="110" t="s">
        <v>198</v>
      </c>
      <c r="B23" s="109" t="s">
        <v>199</v>
      </c>
      <c r="C23" s="111"/>
      <c r="D23" s="111"/>
      <c r="E23" s="111">
        <f>'1.1.sz.mell.'!F75</f>
        <v>27765680</v>
      </c>
      <c r="F23" s="107" t="s">
        <v>200</v>
      </c>
      <c r="G23" s="8"/>
      <c r="H23" s="8"/>
      <c r="I23" s="8"/>
    </row>
    <row r="24" spans="1:9" ht="12.95" customHeight="1">
      <c r="A24" s="110" t="s">
        <v>201</v>
      </c>
      <c r="B24" s="109" t="s">
        <v>202</v>
      </c>
      <c r="C24" s="112">
        <f>+C25+C26</f>
        <v>0</v>
      </c>
      <c r="D24" s="112">
        <f t="shared" ref="D24:E24" si="3">+D25+D26</f>
        <v>0</v>
      </c>
      <c r="E24" s="112">
        <f t="shared" si="3"/>
        <v>0</v>
      </c>
      <c r="F24" s="109" t="s">
        <v>203</v>
      </c>
      <c r="G24" s="8"/>
      <c r="H24" s="8"/>
      <c r="I24" s="8"/>
    </row>
    <row r="25" spans="1:9" ht="12.95" customHeight="1">
      <c r="A25" s="106" t="s">
        <v>204</v>
      </c>
      <c r="B25" s="107" t="s">
        <v>205</v>
      </c>
      <c r="C25" s="113"/>
      <c r="D25" s="113"/>
      <c r="E25" s="113"/>
      <c r="F25" s="90" t="s">
        <v>206</v>
      </c>
      <c r="G25" s="7"/>
      <c r="H25" s="7"/>
      <c r="I25" s="7"/>
    </row>
    <row r="26" spans="1:9" ht="12.95" customHeight="1" thickBot="1">
      <c r="A26" s="110" t="s">
        <v>207</v>
      </c>
      <c r="B26" s="109" t="s">
        <v>208</v>
      </c>
      <c r="C26" s="111"/>
      <c r="D26" s="111"/>
      <c r="E26" s="111"/>
      <c r="F26" s="4" t="s">
        <v>153</v>
      </c>
      <c r="G26" s="8">
        <f>'1.1.sz.mell.'!D122</f>
        <v>28589000</v>
      </c>
      <c r="H26" s="8">
        <f>'1.1.sz.mell.'!E122</f>
        <v>28589105</v>
      </c>
      <c r="I26" s="8">
        <f>'1.1.sz.mell.'!F122</f>
        <v>28589105</v>
      </c>
    </row>
    <row r="27" spans="1:9" ht="15.95" customHeight="1" thickBot="1">
      <c r="A27" s="103" t="s">
        <v>209</v>
      </c>
      <c r="B27" s="104" t="s">
        <v>210</v>
      </c>
      <c r="C27" s="105">
        <f>+C19+C24</f>
        <v>67093420</v>
      </c>
      <c r="D27" s="105">
        <f t="shared" ref="D27:E27" si="4">+D19+D24</f>
        <v>217093420</v>
      </c>
      <c r="E27" s="105">
        <f t="shared" si="4"/>
        <v>244859100</v>
      </c>
      <c r="F27" s="104" t="s">
        <v>211</v>
      </c>
      <c r="G27" s="1">
        <f>SUM(G19:G26)</f>
        <v>28589000</v>
      </c>
      <c r="H27" s="1">
        <f t="shared" ref="H27:I27" si="5">SUM(H19:H26)</f>
        <v>28589105</v>
      </c>
      <c r="I27" s="1">
        <f t="shared" si="5"/>
        <v>28589105</v>
      </c>
    </row>
    <row r="28" spans="1:9" ht="13.5" thickBot="1">
      <c r="A28" s="103" t="s">
        <v>212</v>
      </c>
      <c r="B28" s="114" t="s">
        <v>213</v>
      </c>
      <c r="C28" s="115">
        <f>+C18+C27</f>
        <v>1676240720</v>
      </c>
      <c r="D28" s="115">
        <f t="shared" ref="D28:E28" si="6">+D18+D27</f>
        <v>1960172403</v>
      </c>
      <c r="E28" s="115">
        <f t="shared" si="6"/>
        <v>2017319967</v>
      </c>
      <c r="F28" s="114" t="s">
        <v>214</v>
      </c>
      <c r="G28" s="115">
        <f>+G18+G27</f>
        <v>1676240720</v>
      </c>
      <c r="H28" s="115">
        <f t="shared" ref="H28:I28" si="7">+H18+H27</f>
        <v>1817274888</v>
      </c>
      <c r="I28" s="115">
        <f t="shared" si="7"/>
        <v>1737932706</v>
      </c>
    </row>
    <row r="29" spans="1:9" ht="13.5" thickBot="1">
      <c r="A29" s="103" t="s">
        <v>215</v>
      </c>
      <c r="B29" s="114" t="s">
        <v>216</v>
      </c>
      <c r="C29" s="115">
        <f>IF(C18-G18&lt;0,G18-C18,"-")</f>
        <v>38504420</v>
      </c>
      <c r="D29" s="115">
        <f>IF(D18-H18&lt;0,H18-D18,"-")</f>
        <v>45606800</v>
      </c>
      <c r="E29" s="115" t="str">
        <f>IF(E18-I18&lt;0,I18-E18,"-")</f>
        <v>-</v>
      </c>
      <c r="F29" s="114" t="s">
        <v>217</v>
      </c>
      <c r="G29" s="115" t="str">
        <f>IF(C18-G18&gt;0,C18-G18,"-")</f>
        <v>-</v>
      </c>
      <c r="H29" s="115" t="str">
        <f>IF(D18-H18&gt;0,D18-H18,"-")</f>
        <v>-</v>
      </c>
      <c r="I29" s="115">
        <f>IF(E18-I18&gt;0,E18-I18,"-")</f>
        <v>63117266</v>
      </c>
    </row>
    <row r="30" spans="1:9" ht="13.5" thickBot="1">
      <c r="A30" s="103" t="s">
        <v>218</v>
      </c>
      <c r="B30" s="114" t="s">
        <v>219</v>
      </c>
      <c r="C30" s="115" t="str">
        <f>IF(C18+C19-G28&lt;0,G28-(C18+C19),"-")</f>
        <v>-</v>
      </c>
      <c r="D30" s="115" t="str">
        <f>IF(D18+D19-H28&lt;0,H28-(D18+D19),"-")</f>
        <v>-</v>
      </c>
      <c r="E30" s="115" t="str">
        <f>IF(E18+E19-I28&lt;0,I28-(E18+E19),"-")</f>
        <v>-</v>
      </c>
      <c r="F30" s="114" t="s">
        <v>220</v>
      </c>
      <c r="G30" s="115" t="str">
        <f>IF(C18+C19-G28&gt;0,C18+C19-G28,"-")</f>
        <v>-</v>
      </c>
      <c r="H30" s="115">
        <f>IF(D18+D19-H28&gt;0,D18+D19-H28,"-")</f>
        <v>142897515</v>
      </c>
      <c r="I30" s="115">
        <f>IF(E18+E19-I28&gt;0,E18+E19-I28,"-")</f>
        <v>279387261</v>
      </c>
    </row>
    <row r="31" spans="1:9" ht="18.75">
      <c r="B31" s="318"/>
      <c r="C31" s="318"/>
      <c r="D31" s="318"/>
      <c r="E31" s="318"/>
      <c r="F31" s="318"/>
    </row>
    <row r="32" spans="1:9" ht="31.5" customHeight="1">
      <c r="B32" s="852" t="s">
        <v>221</v>
      </c>
      <c r="C32" s="852"/>
      <c r="D32" s="852"/>
      <c r="E32" s="852"/>
      <c r="F32" s="852"/>
      <c r="G32" s="852"/>
      <c r="H32" s="852"/>
      <c r="I32" s="852"/>
    </row>
    <row r="33" spans="1:9" ht="14.25" thickBot="1">
      <c r="G33" s="79"/>
      <c r="H33" s="79"/>
      <c r="I33" s="79"/>
    </row>
    <row r="34" spans="1:9" ht="13.5" thickBot="1">
      <c r="A34" s="850" t="s">
        <v>4</v>
      </c>
      <c r="B34" s="80" t="s">
        <v>171</v>
      </c>
      <c r="C34" s="81"/>
      <c r="D34" s="317"/>
      <c r="E34" s="317"/>
      <c r="F34" s="80" t="s">
        <v>172</v>
      </c>
      <c r="G34" s="82"/>
      <c r="H34" s="82"/>
      <c r="I34" s="82"/>
    </row>
    <row r="35" spans="1:9" s="84" customFormat="1" ht="24.75" thickBot="1">
      <c r="A35" s="851"/>
      <c r="B35" s="83" t="s">
        <v>173</v>
      </c>
      <c r="C35" s="19" t="s">
        <v>499</v>
      </c>
      <c r="D35" s="146" t="s">
        <v>584</v>
      </c>
      <c r="E35" s="354" t="s">
        <v>585</v>
      </c>
      <c r="F35" s="83" t="s">
        <v>173</v>
      </c>
      <c r="G35" s="19" t="s">
        <v>499</v>
      </c>
      <c r="H35" s="146" t="s">
        <v>584</v>
      </c>
      <c r="I35" s="354" t="s">
        <v>585</v>
      </c>
    </row>
    <row r="36" spans="1:9" s="84" customFormat="1" ht="13.5" thickBot="1">
      <c r="A36" s="85">
        <v>1</v>
      </c>
      <c r="B36" s="86">
        <v>2</v>
      </c>
      <c r="C36" s="87">
        <v>3</v>
      </c>
      <c r="D36" s="87">
        <v>4</v>
      </c>
      <c r="E36" s="87">
        <v>5</v>
      </c>
      <c r="F36" s="87">
        <v>6</v>
      </c>
      <c r="G36" s="87">
        <v>7</v>
      </c>
      <c r="H36" s="87">
        <v>8</v>
      </c>
      <c r="I36" s="87">
        <v>9</v>
      </c>
    </row>
    <row r="37" spans="1:9" ht="12.95" customHeight="1">
      <c r="A37" s="89" t="s">
        <v>6</v>
      </c>
      <c r="B37" s="90" t="s">
        <v>222</v>
      </c>
      <c r="C37" s="91">
        <f>'1.1.sz.mell.'!D18</f>
        <v>0</v>
      </c>
      <c r="D37" s="91">
        <f>'1.1.sz.mell.'!E18</f>
        <v>70132000</v>
      </c>
      <c r="E37" s="91">
        <f>'1.1.sz.mell.'!F18</f>
        <v>70132000</v>
      </c>
      <c r="F37" s="90" t="s">
        <v>132</v>
      </c>
      <c r="G37" s="92">
        <f>'1.1.sz.mell.'!D101</f>
        <v>78034000</v>
      </c>
      <c r="H37" s="92">
        <f>'1.1.sz.mell.'!E101</f>
        <v>102288499</v>
      </c>
      <c r="I37" s="92">
        <f>'1.1.sz.mell.'!F101</f>
        <v>88361475</v>
      </c>
    </row>
    <row r="38" spans="1:9">
      <c r="A38" s="93" t="s">
        <v>17</v>
      </c>
      <c r="B38" s="94" t="s">
        <v>223</v>
      </c>
      <c r="C38" s="95"/>
      <c r="D38" s="95"/>
      <c r="E38" s="95"/>
      <c r="F38" s="94" t="s">
        <v>224</v>
      </c>
      <c r="G38" s="92">
        <f>'1.1.sz.mell.'!D102</f>
        <v>0</v>
      </c>
      <c r="H38" s="92">
        <f>'1.1.sz.mell.'!E102</f>
        <v>0</v>
      </c>
      <c r="I38" s="92">
        <f>'1.1.sz.mell.'!F102</f>
        <v>0</v>
      </c>
    </row>
    <row r="39" spans="1:9" ht="12.95" customHeight="1">
      <c r="A39" s="93" t="s">
        <v>29</v>
      </c>
      <c r="B39" s="94" t="s">
        <v>225</v>
      </c>
      <c r="C39" s="95">
        <f>'1.1.sz.mell.'!D43</f>
        <v>40000000</v>
      </c>
      <c r="D39" s="95">
        <f>'1.1.sz.mell.'!E43</f>
        <v>20390000</v>
      </c>
      <c r="E39" s="95">
        <f>'1.1.sz.mell.'!F43</f>
        <v>12637931</v>
      </c>
      <c r="F39" s="94" t="s">
        <v>134</v>
      </c>
      <c r="G39" s="92">
        <f>'1.1.sz.mell.'!D103</f>
        <v>87339000</v>
      </c>
      <c r="H39" s="92">
        <f>'1.1.sz.mell.'!E103</f>
        <v>98915350</v>
      </c>
      <c r="I39" s="92">
        <f>'1.1.sz.mell.'!F103</f>
        <v>85491049</v>
      </c>
    </row>
    <row r="40" spans="1:9" ht="12.95" customHeight="1">
      <c r="A40" s="93" t="s">
        <v>139</v>
      </c>
      <c r="B40" s="94" t="s">
        <v>226</v>
      </c>
      <c r="C40" s="95">
        <f>'1.1.sz.mell.'!D55</f>
        <v>0</v>
      </c>
      <c r="D40" s="95">
        <f>'1.1.sz.mell.'!E55</f>
        <v>0</v>
      </c>
      <c r="E40" s="95">
        <f>'1.1.sz.mell.'!F55</f>
        <v>0</v>
      </c>
      <c r="F40" s="94" t="s">
        <v>227</v>
      </c>
      <c r="G40" s="92">
        <f>'1.1.sz.mell.'!D104</f>
        <v>0</v>
      </c>
      <c r="H40" s="92">
        <f>'1.1.sz.mell.'!E104</f>
        <v>0</v>
      </c>
      <c r="I40" s="92">
        <f>'1.1.sz.mell.'!F104</f>
        <v>0</v>
      </c>
    </row>
    <row r="41" spans="1:9" ht="12.75" customHeight="1">
      <c r="A41" s="93" t="s">
        <v>43</v>
      </c>
      <c r="B41" s="94"/>
      <c r="C41" s="95"/>
      <c r="D41" s="95"/>
      <c r="E41" s="95"/>
      <c r="F41" s="94" t="s">
        <v>136</v>
      </c>
      <c r="G41" s="3">
        <f>'1.1.sz.mell.'!D105</f>
        <v>0</v>
      </c>
      <c r="H41" s="3">
        <f>'1.1.sz.mell.'!E105</f>
        <v>3150000</v>
      </c>
      <c r="I41" s="3">
        <f>'1.1.sz.mell.'!F105</f>
        <v>3150000</v>
      </c>
    </row>
    <row r="42" spans="1:9" ht="12.95" customHeight="1">
      <c r="A42" s="93" t="s">
        <v>65</v>
      </c>
      <c r="B42" s="94"/>
      <c r="C42" s="97"/>
      <c r="D42" s="97"/>
      <c r="E42" s="97"/>
      <c r="F42" s="98" t="s">
        <v>181</v>
      </c>
      <c r="G42" s="3">
        <v>51500000</v>
      </c>
      <c r="H42" s="3">
        <v>55938666</v>
      </c>
      <c r="I42" s="3"/>
    </row>
    <row r="43" spans="1:9" ht="12.95" customHeight="1">
      <c r="A43" s="93" t="s">
        <v>150</v>
      </c>
      <c r="B43" s="98"/>
      <c r="C43" s="95"/>
      <c r="D43" s="95"/>
      <c r="E43" s="95"/>
      <c r="F43" s="98"/>
      <c r="G43" s="3"/>
      <c r="H43" s="3"/>
      <c r="I43" s="3"/>
    </row>
    <row r="44" spans="1:9" ht="12.95" customHeight="1">
      <c r="A44" s="93" t="s">
        <v>83</v>
      </c>
      <c r="B44" s="98"/>
      <c r="C44" s="95"/>
      <c r="D44" s="95"/>
      <c r="E44" s="95"/>
      <c r="F44" s="98"/>
      <c r="G44" s="3"/>
      <c r="H44" s="3"/>
      <c r="I44" s="3"/>
    </row>
    <row r="45" spans="1:9" ht="12.95" customHeight="1">
      <c r="A45" s="93" t="s">
        <v>89</v>
      </c>
      <c r="B45" s="98"/>
      <c r="C45" s="97"/>
      <c r="D45" s="97"/>
      <c r="E45" s="97"/>
      <c r="F45" s="98"/>
      <c r="G45" s="3"/>
      <c r="H45" s="3"/>
      <c r="I45" s="3"/>
    </row>
    <row r="46" spans="1:9">
      <c r="A46" s="93" t="s">
        <v>162</v>
      </c>
      <c r="B46" s="98"/>
      <c r="C46" s="97"/>
      <c r="D46" s="97"/>
      <c r="E46" s="97"/>
      <c r="F46" s="98"/>
      <c r="G46" s="3"/>
      <c r="H46" s="3"/>
      <c r="I46" s="3"/>
    </row>
    <row r="47" spans="1:9" ht="12.95" customHeight="1" thickBot="1">
      <c r="A47" s="116" t="s">
        <v>182</v>
      </c>
      <c r="B47" s="117"/>
      <c r="C47" s="118"/>
      <c r="D47" s="118"/>
      <c r="E47" s="118"/>
      <c r="F47" s="119" t="s">
        <v>181</v>
      </c>
      <c r="G47" s="120"/>
      <c r="H47" s="120"/>
      <c r="I47" s="120"/>
    </row>
    <row r="48" spans="1:9" ht="15.95" customHeight="1" thickBot="1">
      <c r="A48" s="103" t="s">
        <v>183</v>
      </c>
      <c r="B48" s="104" t="s">
        <v>228</v>
      </c>
      <c r="C48" s="105">
        <f>+C37+C39+C40+C42+C43+C44+C45+C46+C47</f>
        <v>40000000</v>
      </c>
      <c r="D48" s="105">
        <f t="shared" ref="D48:E48" si="8">+D37+D39+D40+D42+D43+D44+D45+D46+D47</f>
        <v>90522000</v>
      </c>
      <c r="E48" s="105">
        <f t="shared" si="8"/>
        <v>82769931</v>
      </c>
      <c r="F48" s="104" t="s">
        <v>229</v>
      </c>
      <c r="G48" s="1">
        <f>+G37+G39+G41+G42+G43+G44+G45+G46+G47</f>
        <v>216873000</v>
      </c>
      <c r="H48" s="1">
        <f t="shared" ref="H48:I48" si="9">+H37+H39+H41+H42+H43+H44+H45+H46+H47</f>
        <v>260292515</v>
      </c>
      <c r="I48" s="1">
        <f t="shared" si="9"/>
        <v>177002524</v>
      </c>
    </row>
    <row r="49" spans="1:9" ht="12.95" customHeight="1">
      <c r="A49" s="89" t="s">
        <v>184</v>
      </c>
      <c r="B49" s="121" t="s">
        <v>230</v>
      </c>
      <c r="C49" s="122">
        <f>+C50+C51+C52+C53+C54</f>
        <v>187518000</v>
      </c>
      <c r="D49" s="122">
        <f t="shared" ref="D49:E49" si="10">+D50+D51+D52+D53+D54</f>
        <v>187518000</v>
      </c>
      <c r="E49" s="122">
        <f t="shared" si="10"/>
        <v>187518000</v>
      </c>
      <c r="F49" s="109" t="s">
        <v>189</v>
      </c>
      <c r="G49" s="6">
        <f>'1.1.sz.mell.'!D116</f>
        <v>0</v>
      </c>
      <c r="H49" s="6">
        <f>'1.1.sz.mell.'!E116</f>
        <v>150000000</v>
      </c>
      <c r="I49" s="6">
        <f>'1.1.sz.mell.'!F116</f>
        <v>150000000</v>
      </c>
    </row>
    <row r="50" spans="1:9" ht="12.95" customHeight="1">
      <c r="A50" s="93" t="s">
        <v>187</v>
      </c>
      <c r="B50" s="123" t="s">
        <v>231</v>
      </c>
      <c r="C50" s="111">
        <v>187518000</v>
      </c>
      <c r="D50" s="111">
        <v>187518000</v>
      </c>
      <c r="E50" s="111">
        <v>187518000</v>
      </c>
      <c r="F50" s="109" t="s">
        <v>232</v>
      </c>
      <c r="G50" s="8"/>
      <c r="H50" s="8"/>
      <c r="I50" s="8"/>
    </row>
    <row r="51" spans="1:9" ht="12.95" customHeight="1">
      <c r="A51" s="89" t="s">
        <v>190</v>
      </c>
      <c r="B51" s="123" t="s">
        <v>233</v>
      </c>
      <c r="C51" s="111"/>
      <c r="D51" s="111"/>
      <c r="E51" s="111"/>
      <c r="F51" s="109" t="s">
        <v>195</v>
      </c>
      <c r="G51" s="8"/>
      <c r="H51" s="8"/>
      <c r="I51" s="8"/>
    </row>
    <row r="52" spans="1:9" ht="12.95" customHeight="1">
      <c r="A52" s="93" t="s">
        <v>193</v>
      </c>
      <c r="B52" s="123" t="s">
        <v>234</v>
      </c>
      <c r="C52" s="111"/>
      <c r="D52" s="111"/>
      <c r="E52" s="111"/>
      <c r="F52" s="109" t="s">
        <v>197</v>
      </c>
      <c r="G52" s="8">
        <f>'1.1.sz.mell.'!D112</f>
        <v>10645000</v>
      </c>
      <c r="H52" s="8">
        <f>'1.1.sz.mell.'!E112</f>
        <v>10645000</v>
      </c>
      <c r="I52" s="8">
        <f>'1.1.sz.mell.'!F112</f>
        <v>10644800</v>
      </c>
    </row>
    <row r="53" spans="1:9" ht="12.95" customHeight="1">
      <c r="A53" s="89" t="s">
        <v>196</v>
      </c>
      <c r="B53" s="123" t="s">
        <v>235</v>
      </c>
      <c r="C53" s="111"/>
      <c r="D53" s="111"/>
      <c r="E53" s="111"/>
      <c r="F53" s="107" t="s">
        <v>200</v>
      </c>
      <c r="G53" s="8"/>
      <c r="H53" s="8"/>
      <c r="I53" s="8"/>
    </row>
    <row r="54" spans="1:9" ht="12.95" customHeight="1">
      <c r="A54" s="93" t="s">
        <v>198</v>
      </c>
      <c r="B54" s="124" t="s">
        <v>236</v>
      </c>
      <c r="C54" s="111"/>
      <c r="D54" s="111"/>
      <c r="E54" s="111"/>
      <c r="F54" s="109" t="s">
        <v>237</v>
      </c>
      <c r="G54" s="8"/>
      <c r="H54" s="8"/>
      <c r="I54" s="8"/>
    </row>
    <row r="55" spans="1:9" ht="12.95" customHeight="1">
      <c r="A55" s="89" t="s">
        <v>201</v>
      </c>
      <c r="B55" s="125" t="s">
        <v>238</v>
      </c>
      <c r="C55" s="112">
        <f>+C56+C57+C58+C59+C60</f>
        <v>0</v>
      </c>
      <c r="D55" s="112">
        <f t="shared" ref="D55:E55" si="11">+D56+D57+D58+D59+D60</f>
        <v>0</v>
      </c>
      <c r="E55" s="112">
        <f t="shared" si="11"/>
        <v>0</v>
      </c>
      <c r="F55" s="126" t="s">
        <v>206</v>
      </c>
      <c r="G55" s="8"/>
      <c r="H55" s="8"/>
      <c r="I55" s="8"/>
    </row>
    <row r="56" spans="1:9" ht="12.95" customHeight="1">
      <c r="A56" s="93" t="s">
        <v>204</v>
      </c>
      <c r="B56" s="124" t="s">
        <v>239</v>
      </c>
      <c r="C56" s="111">
        <f>'1.1.sz.mell.'!D63</f>
        <v>0</v>
      </c>
      <c r="D56" s="111">
        <f>'1.1.sz.mell.'!E63</f>
        <v>0</v>
      </c>
      <c r="E56" s="111">
        <f>'1.1.sz.mell.'!F63</f>
        <v>0</v>
      </c>
      <c r="F56" s="126" t="s">
        <v>240</v>
      </c>
      <c r="G56" s="8"/>
      <c r="H56" s="8"/>
      <c r="I56" s="8"/>
    </row>
    <row r="57" spans="1:9" ht="12.95" customHeight="1">
      <c r="A57" s="89" t="s">
        <v>207</v>
      </c>
      <c r="B57" s="124" t="s">
        <v>241</v>
      </c>
      <c r="C57" s="111"/>
      <c r="D57" s="111"/>
      <c r="E57" s="111"/>
      <c r="F57" s="127"/>
      <c r="G57" s="8"/>
      <c r="H57" s="8"/>
      <c r="I57" s="8"/>
    </row>
    <row r="58" spans="1:9" ht="12.95" customHeight="1">
      <c r="A58" s="93" t="s">
        <v>209</v>
      </c>
      <c r="B58" s="123" t="s">
        <v>242</v>
      </c>
      <c r="C58" s="111"/>
      <c r="D58" s="111"/>
      <c r="E58" s="111"/>
      <c r="F58" s="128"/>
      <c r="G58" s="8"/>
      <c r="H58" s="8"/>
      <c r="I58" s="8"/>
    </row>
    <row r="59" spans="1:9" ht="12.95" customHeight="1">
      <c r="A59" s="89" t="s">
        <v>212</v>
      </c>
      <c r="B59" s="129" t="s">
        <v>243</v>
      </c>
      <c r="C59" s="111"/>
      <c r="D59" s="111"/>
      <c r="E59" s="111"/>
      <c r="F59" s="98"/>
      <c r="G59" s="8"/>
      <c r="H59" s="8"/>
      <c r="I59" s="8"/>
    </row>
    <row r="60" spans="1:9" ht="12.95" customHeight="1" thickBot="1">
      <c r="A60" s="93" t="s">
        <v>215</v>
      </c>
      <c r="B60" s="130" t="s">
        <v>244</v>
      </c>
      <c r="C60" s="111"/>
      <c r="D60" s="111"/>
      <c r="E60" s="111"/>
      <c r="F60" s="128"/>
      <c r="G60" s="8"/>
      <c r="H60" s="8"/>
      <c r="I60" s="8"/>
    </row>
    <row r="61" spans="1:9" ht="21.75" customHeight="1" thickBot="1">
      <c r="A61" s="103" t="s">
        <v>218</v>
      </c>
      <c r="B61" s="104" t="s">
        <v>245</v>
      </c>
      <c r="C61" s="105">
        <f>+C49+C55</f>
        <v>187518000</v>
      </c>
      <c r="D61" s="105">
        <f t="shared" ref="D61:E61" si="12">+D49+D55</f>
        <v>187518000</v>
      </c>
      <c r="E61" s="105">
        <f t="shared" si="12"/>
        <v>187518000</v>
      </c>
      <c r="F61" s="104" t="s">
        <v>246</v>
      </c>
      <c r="G61" s="1">
        <f>SUM(G49:G60)</f>
        <v>10645000</v>
      </c>
      <c r="H61" s="1">
        <f t="shared" ref="H61:I61" si="13">SUM(H49:H60)</f>
        <v>160645000</v>
      </c>
      <c r="I61" s="1">
        <f t="shared" si="13"/>
        <v>160644800</v>
      </c>
    </row>
    <row r="62" spans="1:9" ht="13.5" thickBot="1">
      <c r="A62" s="103" t="s">
        <v>247</v>
      </c>
      <c r="B62" s="114" t="s">
        <v>248</v>
      </c>
      <c r="C62" s="115">
        <f>+C48+C61</f>
        <v>227518000</v>
      </c>
      <c r="D62" s="115">
        <f t="shared" ref="D62:E62" si="14">+D48+D61</f>
        <v>278040000</v>
      </c>
      <c r="E62" s="115">
        <f t="shared" si="14"/>
        <v>270287931</v>
      </c>
      <c r="F62" s="114" t="s">
        <v>249</v>
      </c>
      <c r="G62" s="115">
        <f>+G48+G61</f>
        <v>227518000</v>
      </c>
      <c r="H62" s="115">
        <f t="shared" ref="H62:I62" si="15">+H48+H61</f>
        <v>420937515</v>
      </c>
      <c r="I62" s="115">
        <f t="shared" si="15"/>
        <v>337647324</v>
      </c>
    </row>
    <row r="63" spans="1:9" ht="13.5" thickBot="1">
      <c r="A63" s="103" t="s">
        <v>250</v>
      </c>
      <c r="B63" s="114" t="s">
        <v>216</v>
      </c>
      <c r="C63" s="115">
        <f>IF(C48-G48&lt;0,G48-C48,"-")</f>
        <v>176873000</v>
      </c>
      <c r="D63" s="115">
        <f>IF(D48-H48&lt;0,H48-D48,"-")</f>
        <v>169770515</v>
      </c>
      <c r="E63" s="115">
        <f>IF(E48-I48&lt;0,I48-E48,"-")</f>
        <v>94232593</v>
      </c>
      <c r="F63" s="114" t="s">
        <v>217</v>
      </c>
      <c r="G63" s="115" t="str">
        <f>IF(C48-G48&gt;0,C48-G48,"-")</f>
        <v>-</v>
      </c>
      <c r="H63" s="115" t="str">
        <f>IF(D48-H48&gt;0,D48-H48,"-")</f>
        <v>-</v>
      </c>
      <c r="I63" s="115" t="str">
        <f>IF(E48-I48&gt;0,E48-I48,"-")</f>
        <v>-</v>
      </c>
    </row>
    <row r="64" spans="1:9" ht="13.5" thickBot="1">
      <c r="A64" s="103" t="s">
        <v>251</v>
      </c>
      <c r="B64" s="114" t="s">
        <v>219</v>
      </c>
      <c r="C64" s="115" t="str">
        <f>IF(C48+C49-G62&lt;0,G62-(C48+C49+C56),"-")</f>
        <v>-</v>
      </c>
      <c r="D64" s="115">
        <f>IF(D48+D49-H62&lt;0,H62-(D48+D49+D56),"-")</f>
        <v>142897515</v>
      </c>
      <c r="E64" s="115">
        <f>IF(E48+E49-I62&lt;0,I62-(E48+E49+E56),"-")</f>
        <v>67359393</v>
      </c>
      <c r="F64" s="114" t="s">
        <v>220</v>
      </c>
      <c r="G64" s="115" t="str">
        <f>IF(C48+C49-G62&gt;0,C48+C49-G62,"-")</f>
        <v>-</v>
      </c>
      <c r="H64" s="115" t="str">
        <f>IF(D48+D49-H62&gt;0,D48+D49-H62,"-")</f>
        <v>-</v>
      </c>
      <c r="I64" s="115" t="str">
        <f>IF(E48+E49-I62&gt;0,E48+E49-I62,"-")</f>
        <v>-</v>
      </c>
    </row>
    <row r="65" spans="1:9" ht="13.5" thickBot="1">
      <c r="A65" s="103" t="s">
        <v>252</v>
      </c>
      <c r="B65" s="114" t="s">
        <v>253</v>
      </c>
      <c r="C65" s="115">
        <f>SUM(C62,C28)</f>
        <v>1903758720</v>
      </c>
      <c r="D65" s="115">
        <f t="shared" ref="D65:E65" si="16">SUM(D62,D28)</f>
        <v>2238212403</v>
      </c>
      <c r="E65" s="115">
        <f t="shared" si="16"/>
        <v>2287607898</v>
      </c>
      <c r="F65" s="114" t="s">
        <v>254</v>
      </c>
      <c r="G65" s="115">
        <f>SUM(G62,G28)</f>
        <v>1903758720</v>
      </c>
      <c r="H65" s="115">
        <f t="shared" ref="H65:I65" si="17">SUM(H62,H28)</f>
        <v>2238212403</v>
      </c>
      <c r="I65" s="115">
        <f t="shared" si="17"/>
        <v>2075580030</v>
      </c>
    </row>
    <row r="68" spans="1:9">
      <c r="H68" s="9">
        <f>D65-H65</f>
        <v>0</v>
      </c>
    </row>
  </sheetData>
  <mergeCells count="3">
    <mergeCell ref="A3:A4"/>
    <mergeCell ref="A34:A35"/>
    <mergeCell ref="B32:I32"/>
  </mergeCells>
  <phoneticPr fontId="27" type="noConversion"/>
  <printOptions horizontalCentered="1"/>
  <pageMargins left="0.23622047244094491" right="0.23622047244094491" top="0.31496062992125984" bottom="0.23622047244094491" header="0.19685039370078741" footer="0.11811023622047245"/>
  <pageSetup paperSize="9" scale="55" orientation="landscape" verticalDpi="300" r:id="rId1"/>
  <headerFooter alignWithMargins="0">
    <oddHeader xml:space="preserve">&amp;R&amp;"Times New Roman CE,Félkövér dőlt"&amp;14 2. melléklet&amp;11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20"/>
  <sheetViews>
    <sheetView topLeftCell="B1" zoomScaleNormal="100" workbookViewId="0">
      <pane ySplit="2" topLeftCell="A3" activePane="bottomLeft" state="frozen"/>
      <selection activeCell="M16" sqref="M16"/>
      <selection pane="bottomLeft" activeCell="D2" sqref="D2:D20"/>
    </sheetView>
  </sheetViews>
  <sheetFormatPr defaultRowHeight="12.75"/>
  <cols>
    <col min="1" max="1" width="9.7109375" style="699" bestFit="1" customWidth="1"/>
    <col min="2" max="2" width="70.140625" style="699" bestFit="1" customWidth="1"/>
    <col min="3" max="3" width="15.140625" style="699" customWidth="1"/>
    <col min="4" max="7" width="14.28515625" style="699" customWidth="1"/>
    <col min="8" max="8" width="12.5703125" style="699" customWidth="1"/>
    <col min="9" max="9" width="14.28515625" style="699" customWidth="1"/>
    <col min="10" max="10" width="12.7109375" style="699" customWidth="1"/>
    <col min="11" max="16384" width="9.140625" style="699"/>
  </cols>
  <sheetData>
    <row r="1" spans="1:13" s="695" customFormat="1" ht="31.5">
      <c r="A1" s="693" t="s">
        <v>642</v>
      </c>
      <c r="B1" s="693" t="s">
        <v>173</v>
      </c>
      <c r="C1" s="694" t="s">
        <v>988</v>
      </c>
      <c r="D1" s="694" t="s">
        <v>989</v>
      </c>
      <c r="E1" s="694" t="s">
        <v>255</v>
      </c>
      <c r="F1" s="694" t="s">
        <v>256</v>
      </c>
      <c r="G1" s="694" t="s">
        <v>990</v>
      </c>
      <c r="H1" s="694" t="s">
        <v>991</v>
      </c>
      <c r="I1" s="694" t="s">
        <v>992</v>
      </c>
      <c r="J1" s="694" t="s">
        <v>993</v>
      </c>
    </row>
    <row r="2" spans="1:13" ht="15" customHeight="1">
      <c r="A2" s="696" t="s">
        <v>643</v>
      </c>
      <c r="B2" s="697" t="s">
        <v>644</v>
      </c>
      <c r="C2" s="698">
        <v>1755134804</v>
      </c>
      <c r="D2" s="698">
        <v>15088250</v>
      </c>
      <c r="E2" s="698">
        <v>56926647</v>
      </c>
      <c r="F2" s="698">
        <v>10209288</v>
      </c>
      <c r="G2" s="698">
        <v>13616202</v>
      </c>
      <c r="H2" s="698">
        <v>2584139</v>
      </c>
      <c r="I2" s="698">
        <v>1671468</v>
      </c>
      <c r="J2" s="698">
        <f>SUM(C2:I2)</f>
        <v>1855230798</v>
      </c>
    </row>
    <row r="3" spans="1:13" ht="15" customHeight="1">
      <c r="A3" s="696" t="s">
        <v>645</v>
      </c>
      <c r="B3" s="697" t="s">
        <v>646</v>
      </c>
      <c r="C3" s="698">
        <v>911989000</v>
      </c>
      <c r="D3" s="698">
        <v>246142769</v>
      </c>
      <c r="E3" s="698">
        <v>222643696</v>
      </c>
      <c r="F3" s="698">
        <v>49206302</v>
      </c>
      <c r="G3" s="698">
        <v>412424407</v>
      </c>
      <c r="H3" s="698">
        <v>29647233</v>
      </c>
      <c r="I3" s="698">
        <v>14292718</v>
      </c>
      <c r="J3" s="698">
        <f>SUM(C3:I3)</f>
        <v>1886346125</v>
      </c>
    </row>
    <row r="4" spans="1:13" ht="15" customHeight="1">
      <c r="A4" s="700" t="s">
        <v>647</v>
      </c>
      <c r="B4" s="701" t="s">
        <v>648</v>
      </c>
      <c r="C4" s="702">
        <v>843145804</v>
      </c>
      <c r="D4" s="702">
        <v>-231054519</v>
      </c>
      <c r="E4" s="702">
        <v>-165717049</v>
      </c>
      <c r="F4" s="702">
        <v>-38997014</v>
      </c>
      <c r="G4" s="702">
        <v>-398808205</v>
      </c>
      <c r="H4" s="702">
        <v>-27063094</v>
      </c>
      <c r="I4" s="702">
        <v>-12621250</v>
      </c>
      <c r="J4" s="702">
        <f t="shared" ref="J4" si="0">J2-J3</f>
        <v>-31115327</v>
      </c>
    </row>
    <row r="5" spans="1:13" ht="15" customHeight="1">
      <c r="A5" s="696" t="s">
        <v>649</v>
      </c>
      <c r="B5" s="697" t="s">
        <v>650</v>
      </c>
      <c r="C5" s="698">
        <v>426683746</v>
      </c>
      <c r="D5" s="698">
        <v>231379564</v>
      </c>
      <c r="E5" s="698">
        <v>166268512</v>
      </c>
      <c r="F5" s="698">
        <v>41362885</v>
      </c>
      <c r="G5" s="698">
        <v>399046695</v>
      </c>
      <c r="H5" s="698">
        <v>27542982</v>
      </c>
      <c r="I5" s="698">
        <v>12888000</v>
      </c>
      <c r="J5" s="698">
        <f>SUM(C5:I5)</f>
        <v>1305172384</v>
      </c>
    </row>
    <row r="6" spans="1:13" ht="15" customHeight="1">
      <c r="A6" s="696" t="s">
        <v>651</v>
      </c>
      <c r="B6" s="697" t="s">
        <v>652</v>
      </c>
      <c r="C6" s="698">
        <v>1062029189</v>
      </c>
      <c r="D6" s="698">
        <v>0</v>
      </c>
      <c r="E6" s="698">
        <v>0</v>
      </c>
      <c r="F6" s="698">
        <v>0</v>
      </c>
      <c r="G6" s="698">
        <v>0</v>
      </c>
      <c r="H6" s="698">
        <v>0</v>
      </c>
      <c r="I6" s="698">
        <v>0</v>
      </c>
      <c r="J6" s="698">
        <f>SUM(C6:I6)</f>
        <v>1062029189</v>
      </c>
    </row>
    <row r="7" spans="1:13" ht="15" customHeight="1">
      <c r="A7" s="700" t="s">
        <v>653</v>
      </c>
      <c r="B7" s="701" t="s">
        <v>654</v>
      </c>
      <c r="C7" s="702">
        <v>-635345443</v>
      </c>
      <c r="D7" s="702">
        <v>231379564</v>
      </c>
      <c r="E7" s="702">
        <v>166268512</v>
      </c>
      <c r="F7" s="702">
        <v>41362885</v>
      </c>
      <c r="G7" s="702">
        <v>399046695</v>
      </c>
      <c r="H7" s="702">
        <v>27542982</v>
      </c>
      <c r="I7" s="702">
        <v>12888000</v>
      </c>
      <c r="J7" s="702">
        <f t="shared" ref="J7" si="1">J5-J6</f>
        <v>243143195</v>
      </c>
    </row>
    <row r="8" spans="1:13" ht="15" customHeight="1">
      <c r="A8" s="700" t="s">
        <v>655</v>
      </c>
      <c r="B8" s="701" t="s">
        <v>656</v>
      </c>
      <c r="C8" s="702">
        <v>207800361</v>
      </c>
      <c r="D8" s="702">
        <v>325045</v>
      </c>
      <c r="E8" s="702">
        <v>551463</v>
      </c>
      <c r="F8" s="702">
        <v>2365871</v>
      </c>
      <c r="G8" s="702">
        <v>238490</v>
      </c>
      <c r="H8" s="702">
        <v>479888</v>
      </c>
      <c r="I8" s="702">
        <v>266750</v>
      </c>
      <c r="J8" s="702">
        <f t="shared" ref="J8" si="2">J4+J7</f>
        <v>212027868</v>
      </c>
    </row>
    <row r="9" spans="1:13" ht="15" customHeight="1">
      <c r="A9" s="696" t="s">
        <v>657</v>
      </c>
      <c r="B9" s="697" t="s">
        <v>658</v>
      </c>
      <c r="C9" s="698">
        <v>0</v>
      </c>
      <c r="D9" s="698">
        <v>0</v>
      </c>
      <c r="E9" s="698">
        <v>0</v>
      </c>
      <c r="F9" s="698">
        <v>0</v>
      </c>
      <c r="G9" s="698">
        <v>0</v>
      </c>
      <c r="H9" s="698">
        <v>0</v>
      </c>
      <c r="I9" s="698">
        <v>0</v>
      </c>
      <c r="J9" s="698">
        <f>SUM(C9:I9)</f>
        <v>0</v>
      </c>
    </row>
    <row r="10" spans="1:13" ht="15" customHeight="1">
      <c r="A10" s="696" t="s">
        <v>659</v>
      </c>
      <c r="B10" s="697" t="s">
        <v>660</v>
      </c>
      <c r="C10" s="698">
        <v>0</v>
      </c>
      <c r="D10" s="698">
        <v>0</v>
      </c>
      <c r="E10" s="698">
        <v>0</v>
      </c>
      <c r="F10" s="698">
        <v>0</v>
      </c>
      <c r="G10" s="698">
        <v>0</v>
      </c>
      <c r="H10" s="698">
        <v>0</v>
      </c>
      <c r="I10" s="698">
        <v>0</v>
      </c>
      <c r="J10" s="698">
        <f>SUM(C10:I10)</f>
        <v>0</v>
      </c>
    </row>
    <row r="11" spans="1:13" ht="15" customHeight="1">
      <c r="A11" s="700" t="s">
        <v>661</v>
      </c>
      <c r="B11" s="701" t="s">
        <v>662</v>
      </c>
      <c r="C11" s="702">
        <v>0</v>
      </c>
      <c r="D11" s="702">
        <v>0</v>
      </c>
      <c r="E11" s="702">
        <v>0</v>
      </c>
      <c r="F11" s="702">
        <v>0</v>
      </c>
      <c r="G11" s="702">
        <v>0</v>
      </c>
      <c r="H11" s="702">
        <v>0</v>
      </c>
      <c r="I11" s="702">
        <v>0</v>
      </c>
      <c r="J11" s="702">
        <f t="shared" ref="J11" si="3">J9-J10</f>
        <v>0</v>
      </c>
    </row>
    <row r="12" spans="1:13" ht="15" customHeight="1">
      <c r="A12" s="696" t="s">
        <v>663</v>
      </c>
      <c r="B12" s="697" t="s">
        <v>664</v>
      </c>
      <c r="C12" s="698">
        <v>0</v>
      </c>
      <c r="D12" s="698">
        <v>0</v>
      </c>
      <c r="E12" s="698">
        <v>0</v>
      </c>
      <c r="F12" s="698">
        <v>0</v>
      </c>
      <c r="G12" s="698">
        <v>0</v>
      </c>
      <c r="H12" s="698">
        <v>0</v>
      </c>
      <c r="I12" s="698">
        <v>0</v>
      </c>
      <c r="J12" s="698">
        <f>SUM(C12:I12)</f>
        <v>0</v>
      </c>
    </row>
    <row r="13" spans="1:13" ht="15" customHeight="1">
      <c r="A13" s="696" t="s">
        <v>665</v>
      </c>
      <c r="B13" s="697" t="s">
        <v>666</v>
      </c>
      <c r="C13" s="698">
        <v>0</v>
      </c>
      <c r="D13" s="698">
        <v>0</v>
      </c>
      <c r="E13" s="698">
        <v>0</v>
      </c>
      <c r="F13" s="698">
        <v>0</v>
      </c>
      <c r="G13" s="698">
        <v>0</v>
      </c>
      <c r="H13" s="698">
        <v>0</v>
      </c>
      <c r="I13" s="698">
        <v>0</v>
      </c>
      <c r="J13" s="698">
        <f>SUM(C13:I13)</f>
        <v>0</v>
      </c>
    </row>
    <row r="14" spans="1:13" ht="15" customHeight="1">
      <c r="A14" s="700" t="s">
        <v>667</v>
      </c>
      <c r="B14" s="701" t="s">
        <v>668</v>
      </c>
      <c r="C14" s="702">
        <v>0</v>
      </c>
      <c r="D14" s="702">
        <v>0</v>
      </c>
      <c r="E14" s="702">
        <v>0</v>
      </c>
      <c r="F14" s="702">
        <v>0</v>
      </c>
      <c r="G14" s="702">
        <v>0</v>
      </c>
      <c r="H14" s="702">
        <v>0</v>
      </c>
      <c r="I14" s="702">
        <v>0</v>
      </c>
      <c r="J14" s="702">
        <f t="shared" ref="J14" si="4">J12-J13</f>
        <v>0</v>
      </c>
    </row>
    <row r="15" spans="1:13" ht="15" customHeight="1">
      <c r="A15" s="700" t="s">
        <v>669</v>
      </c>
      <c r="B15" s="701" t="s">
        <v>670</v>
      </c>
      <c r="C15" s="702">
        <v>0</v>
      </c>
      <c r="D15" s="702">
        <v>0</v>
      </c>
      <c r="E15" s="702">
        <v>0</v>
      </c>
      <c r="F15" s="702">
        <v>0</v>
      </c>
      <c r="G15" s="702">
        <v>0</v>
      </c>
      <c r="H15" s="702">
        <v>0</v>
      </c>
      <c r="I15" s="702">
        <v>0</v>
      </c>
      <c r="J15" s="702">
        <f t="shared" ref="J15" si="5">J11+J14</f>
        <v>0</v>
      </c>
    </row>
    <row r="16" spans="1:13" ht="15" customHeight="1">
      <c r="A16" s="700" t="s">
        <v>671</v>
      </c>
      <c r="B16" s="701" t="s">
        <v>672</v>
      </c>
      <c r="C16" s="702">
        <v>207800361</v>
      </c>
      <c r="D16" s="702">
        <v>325045</v>
      </c>
      <c r="E16" s="702">
        <v>551463</v>
      </c>
      <c r="F16" s="702">
        <v>2365871</v>
      </c>
      <c r="G16" s="702">
        <v>238490</v>
      </c>
      <c r="H16" s="702">
        <v>479888</v>
      </c>
      <c r="I16" s="702">
        <v>266750</v>
      </c>
      <c r="J16" s="702">
        <f t="shared" ref="J16" si="6">J15+J8</f>
        <v>212027868</v>
      </c>
      <c r="M16" s="703"/>
    </row>
    <row r="17" spans="1:10" ht="15" customHeight="1">
      <c r="A17" s="700" t="s">
        <v>673</v>
      </c>
      <c r="B17" s="701" t="s">
        <v>674</v>
      </c>
      <c r="C17" s="702">
        <v>0</v>
      </c>
      <c r="D17" s="702">
        <v>0</v>
      </c>
      <c r="E17" s="702">
        <v>0</v>
      </c>
      <c r="F17" s="702">
        <v>0</v>
      </c>
      <c r="G17" s="702">
        <v>0</v>
      </c>
      <c r="H17" s="702">
        <v>0</v>
      </c>
      <c r="I17" s="702">
        <v>0</v>
      </c>
      <c r="J17" s="702">
        <f>SUM(C17:I17)</f>
        <v>0</v>
      </c>
    </row>
    <row r="18" spans="1:10" ht="15" customHeight="1">
      <c r="A18" s="700" t="s">
        <v>675</v>
      </c>
      <c r="B18" s="701" t="s">
        <v>676</v>
      </c>
      <c r="C18" s="702">
        <v>207800361</v>
      </c>
      <c r="D18" s="702">
        <v>325045</v>
      </c>
      <c r="E18" s="702">
        <v>551463</v>
      </c>
      <c r="F18" s="702">
        <v>2365871</v>
      </c>
      <c r="G18" s="702">
        <v>238490</v>
      </c>
      <c r="H18" s="702">
        <v>479888</v>
      </c>
      <c r="I18" s="702">
        <v>266750</v>
      </c>
      <c r="J18" s="702">
        <f t="shared" ref="J18" si="7">J8-J17</f>
        <v>212027868</v>
      </c>
    </row>
    <row r="19" spans="1:10" ht="15" customHeight="1">
      <c r="A19" s="700" t="s">
        <v>677</v>
      </c>
      <c r="B19" s="701" t="s">
        <v>678</v>
      </c>
      <c r="C19" s="702">
        <v>0</v>
      </c>
      <c r="D19" s="702">
        <v>0</v>
      </c>
      <c r="E19" s="702">
        <v>0</v>
      </c>
      <c r="F19" s="702">
        <v>0</v>
      </c>
      <c r="G19" s="702">
        <v>0</v>
      </c>
      <c r="H19" s="702">
        <v>0</v>
      </c>
      <c r="I19" s="702">
        <v>0</v>
      </c>
      <c r="J19" s="702">
        <f>SUM(C19:I19)</f>
        <v>0</v>
      </c>
    </row>
    <row r="20" spans="1:10" ht="15" customHeight="1">
      <c r="A20" s="700" t="s">
        <v>679</v>
      </c>
      <c r="B20" s="701" t="s">
        <v>680</v>
      </c>
      <c r="C20" s="702">
        <v>0</v>
      </c>
      <c r="D20" s="702">
        <v>0</v>
      </c>
      <c r="E20" s="702">
        <v>0</v>
      </c>
      <c r="F20" s="702">
        <v>0</v>
      </c>
      <c r="G20" s="702">
        <v>0</v>
      </c>
      <c r="H20" s="702">
        <v>0</v>
      </c>
      <c r="I20" s="702">
        <v>0</v>
      </c>
      <c r="J20" s="702">
        <f>SUM(C20:I20)</f>
        <v>0</v>
      </c>
    </row>
  </sheetData>
  <pageMargins left="0.2" right="0.2" top="1.2598425196850394" bottom="0.98425196850393704" header="0.51181102362204722" footer="0.51181102362204722"/>
  <pageSetup scale="70" orientation="landscape" horizontalDpi="300" verticalDpi="300" r:id="rId1"/>
  <headerFooter alignWithMargins="0">
    <oddHeader>&amp;C&amp;"-,Félkövér"&amp;14BONYHÁD VÁROS ÖNKORMÁNYZATA ÉS INTÉZMÉNYEI 
 MARADVÁNY LEVEZETÉS&amp;R&amp;"Times New Roman,Félkövér dőlt"&amp;14 3.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51"/>
  <sheetViews>
    <sheetView topLeftCell="A7" zoomScaleNormal="100" workbookViewId="0">
      <selection activeCell="C15" sqref="C15:E15"/>
    </sheetView>
  </sheetViews>
  <sheetFormatPr defaultRowHeight="12.75"/>
  <cols>
    <col min="1" max="1" width="6.28515625" style="481" customWidth="1"/>
    <col min="2" max="2" width="59" style="482" bestFit="1" customWidth="1"/>
    <col min="3" max="3" width="12.7109375" style="410" bestFit="1" customWidth="1"/>
    <col min="4" max="4" width="10.42578125" style="410" customWidth="1"/>
    <col min="5" max="5" width="12.7109375" style="410" bestFit="1" customWidth="1"/>
    <col min="6" max="253" width="9.140625" style="410"/>
    <col min="254" max="254" width="6.28515625" style="410" customWidth="1"/>
    <col min="255" max="255" width="37.7109375" style="410" customWidth="1"/>
    <col min="256" max="256" width="11.85546875" style="410" customWidth="1"/>
    <col min="257" max="257" width="10.42578125" style="410" customWidth="1"/>
    <col min="258" max="259" width="11.85546875" style="410" customWidth="1"/>
    <col min="260" max="260" width="10.85546875" style="410" customWidth="1"/>
    <col min="261" max="261" width="11.85546875" style="410" customWidth="1"/>
    <col min="262" max="509" width="9.140625" style="410"/>
    <col min="510" max="510" width="6.28515625" style="410" customWidth="1"/>
    <col min="511" max="511" width="37.7109375" style="410" customWidth="1"/>
    <col min="512" max="512" width="11.85546875" style="410" customWidth="1"/>
    <col min="513" max="513" width="10.42578125" style="410" customWidth="1"/>
    <col min="514" max="515" width="11.85546875" style="410" customWidth="1"/>
    <col min="516" max="516" width="10.85546875" style="410" customWidth="1"/>
    <col min="517" max="517" width="11.85546875" style="410" customWidth="1"/>
    <col min="518" max="765" width="9.140625" style="410"/>
    <col min="766" max="766" width="6.28515625" style="410" customWidth="1"/>
    <col min="767" max="767" width="37.7109375" style="410" customWidth="1"/>
    <col min="768" max="768" width="11.85546875" style="410" customWidth="1"/>
    <col min="769" max="769" width="10.42578125" style="410" customWidth="1"/>
    <col min="770" max="771" width="11.85546875" style="410" customWidth="1"/>
    <col min="772" max="772" width="10.85546875" style="410" customWidth="1"/>
    <col min="773" max="773" width="11.85546875" style="410" customWidth="1"/>
    <col min="774" max="1021" width="9.140625" style="410"/>
    <col min="1022" max="1022" width="6.28515625" style="410" customWidth="1"/>
    <col min="1023" max="1023" width="37.7109375" style="410" customWidth="1"/>
    <col min="1024" max="1024" width="11.85546875" style="410" customWidth="1"/>
    <col min="1025" max="1025" width="10.42578125" style="410" customWidth="1"/>
    <col min="1026" max="1027" width="11.85546875" style="410" customWidth="1"/>
    <col min="1028" max="1028" width="10.85546875" style="410" customWidth="1"/>
    <col min="1029" max="1029" width="11.85546875" style="410" customWidth="1"/>
    <col min="1030" max="1277" width="9.140625" style="410"/>
    <col min="1278" max="1278" width="6.28515625" style="410" customWidth="1"/>
    <col min="1279" max="1279" width="37.7109375" style="410" customWidth="1"/>
    <col min="1280" max="1280" width="11.85546875" style="410" customWidth="1"/>
    <col min="1281" max="1281" width="10.42578125" style="410" customWidth="1"/>
    <col min="1282" max="1283" width="11.85546875" style="410" customWidth="1"/>
    <col min="1284" max="1284" width="10.85546875" style="410" customWidth="1"/>
    <col min="1285" max="1285" width="11.85546875" style="410" customWidth="1"/>
    <col min="1286" max="1533" width="9.140625" style="410"/>
    <col min="1534" max="1534" width="6.28515625" style="410" customWidth="1"/>
    <col min="1535" max="1535" width="37.7109375" style="410" customWidth="1"/>
    <col min="1536" max="1536" width="11.85546875" style="410" customWidth="1"/>
    <col min="1537" max="1537" width="10.42578125" style="410" customWidth="1"/>
    <col min="1538" max="1539" width="11.85546875" style="410" customWidth="1"/>
    <col min="1540" max="1540" width="10.85546875" style="410" customWidth="1"/>
    <col min="1541" max="1541" width="11.85546875" style="410" customWidth="1"/>
    <col min="1542" max="1789" width="9.140625" style="410"/>
    <col min="1790" max="1790" width="6.28515625" style="410" customWidth="1"/>
    <col min="1791" max="1791" width="37.7109375" style="410" customWidth="1"/>
    <col min="1792" max="1792" width="11.85546875" style="410" customWidth="1"/>
    <col min="1793" max="1793" width="10.42578125" style="410" customWidth="1"/>
    <col min="1794" max="1795" width="11.85546875" style="410" customWidth="1"/>
    <col min="1796" max="1796" width="10.85546875" style="410" customWidth="1"/>
    <col min="1797" max="1797" width="11.85546875" style="410" customWidth="1"/>
    <col min="1798" max="2045" width="9.140625" style="410"/>
    <col min="2046" max="2046" width="6.28515625" style="410" customWidth="1"/>
    <col min="2047" max="2047" width="37.7109375" style="410" customWidth="1"/>
    <col min="2048" max="2048" width="11.85546875" style="410" customWidth="1"/>
    <col min="2049" max="2049" width="10.42578125" style="410" customWidth="1"/>
    <col min="2050" max="2051" width="11.85546875" style="410" customWidth="1"/>
    <col min="2052" max="2052" width="10.85546875" style="410" customWidth="1"/>
    <col min="2053" max="2053" width="11.85546875" style="410" customWidth="1"/>
    <col min="2054" max="2301" width="9.140625" style="410"/>
    <col min="2302" max="2302" width="6.28515625" style="410" customWidth="1"/>
    <col min="2303" max="2303" width="37.7109375" style="410" customWidth="1"/>
    <col min="2304" max="2304" width="11.85546875" style="410" customWidth="1"/>
    <col min="2305" max="2305" width="10.42578125" style="410" customWidth="1"/>
    <col min="2306" max="2307" width="11.85546875" style="410" customWidth="1"/>
    <col min="2308" max="2308" width="10.85546875" style="410" customWidth="1"/>
    <col min="2309" max="2309" width="11.85546875" style="410" customWidth="1"/>
    <col min="2310" max="2557" width="9.140625" style="410"/>
    <col min="2558" max="2558" width="6.28515625" style="410" customWidth="1"/>
    <col min="2559" max="2559" width="37.7109375" style="410" customWidth="1"/>
    <col min="2560" max="2560" width="11.85546875" style="410" customWidth="1"/>
    <col min="2561" max="2561" width="10.42578125" style="410" customWidth="1"/>
    <col min="2562" max="2563" width="11.85546875" style="410" customWidth="1"/>
    <col min="2564" max="2564" width="10.85546875" style="410" customWidth="1"/>
    <col min="2565" max="2565" width="11.85546875" style="410" customWidth="1"/>
    <col min="2566" max="2813" width="9.140625" style="410"/>
    <col min="2814" max="2814" width="6.28515625" style="410" customWidth="1"/>
    <col min="2815" max="2815" width="37.7109375" style="410" customWidth="1"/>
    <col min="2816" max="2816" width="11.85546875" style="410" customWidth="1"/>
    <col min="2817" max="2817" width="10.42578125" style="410" customWidth="1"/>
    <col min="2818" max="2819" width="11.85546875" style="410" customWidth="1"/>
    <col min="2820" max="2820" width="10.85546875" style="410" customWidth="1"/>
    <col min="2821" max="2821" width="11.85546875" style="410" customWidth="1"/>
    <col min="2822" max="3069" width="9.140625" style="410"/>
    <col min="3070" max="3070" width="6.28515625" style="410" customWidth="1"/>
    <col min="3071" max="3071" width="37.7109375" style="410" customWidth="1"/>
    <col min="3072" max="3072" width="11.85546875" style="410" customWidth="1"/>
    <col min="3073" max="3073" width="10.42578125" style="410" customWidth="1"/>
    <col min="3074" max="3075" width="11.85546875" style="410" customWidth="1"/>
    <col min="3076" max="3076" width="10.85546875" style="410" customWidth="1"/>
    <col min="3077" max="3077" width="11.85546875" style="410" customWidth="1"/>
    <col min="3078" max="3325" width="9.140625" style="410"/>
    <col min="3326" max="3326" width="6.28515625" style="410" customWidth="1"/>
    <col min="3327" max="3327" width="37.7109375" style="410" customWidth="1"/>
    <col min="3328" max="3328" width="11.85546875" style="410" customWidth="1"/>
    <col min="3329" max="3329" width="10.42578125" style="410" customWidth="1"/>
    <col min="3330" max="3331" width="11.85546875" style="410" customWidth="1"/>
    <col min="3332" max="3332" width="10.85546875" style="410" customWidth="1"/>
    <col min="3333" max="3333" width="11.85546875" style="410" customWidth="1"/>
    <col min="3334" max="3581" width="9.140625" style="410"/>
    <col min="3582" max="3582" width="6.28515625" style="410" customWidth="1"/>
    <col min="3583" max="3583" width="37.7109375" style="410" customWidth="1"/>
    <col min="3584" max="3584" width="11.85546875" style="410" customWidth="1"/>
    <col min="3585" max="3585" width="10.42578125" style="410" customWidth="1"/>
    <col min="3586" max="3587" width="11.85546875" style="410" customWidth="1"/>
    <col min="3588" max="3588" width="10.85546875" style="410" customWidth="1"/>
    <col min="3589" max="3589" width="11.85546875" style="410" customWidth="1"/>
    <col min="3590" max="3837" width="9.140625" style="410"/>
    <col min="3838" max="3838" width="6.28515625" style="410" customWidth="1"/>
    <col min="3839" max="3839" width="37.7109375" style="410" customWidth="1"/>
    <col min="3840" max="3840" width="11.85546875" style="410" customWidth="1"/>
    <col min="3841" max="3841" width="10.42578125" style="410" customWidth="1"/>
    <col min="3842" max="3843" width="11.85546875" style="410" customWidth="1"/>
    <col min="3844" max="3844" width="10.85546875" style="410" customWidth="1"/>
    <col min="3845" max="3845" width="11.85546875" style="410" customWidth="1"/>
    <col min="3846" max="4093" width="9.140625" style="410"/>
    <col min="4094" max="4094" width="6.28515625" style="410" customWidth="1"/>
    <col min="4095" max="4095" width="37.7109375" style="410" customWidth="1"/>
    <col min="4096" max="4096" width="11.85546875" style="410" customWidth="1"/>
    <col min="4097" max="4097" width="10.42578125" style="410" customWidth="1"/>
    <col min="4098" max="4099" width="11.85546875" style="410" customWidth="1"/>
    <col min="4100" max="4100" width="10.85546875" style="410" customWidth="1"/>
    <col min="4101" max="4101" width="11.85546875" style="410" customWidth="1"/>
    <col min="4102" max="4349" width="9.140625" style="410"/>
    <col min="4350" max="4350" width="6.28515625" style="410" customWidth="1"/>
    <col min="4351" max="4351" width="37.7109375" style="410" customWidth="1"/>
    <col min="4352" max="4352" width="11.85546875" style="410" customWidth="1"/>
    <col min="4353" max="4353" width="10.42578125" style="410" customWidth="1"/>
    <col min="4354" max="4355" width="11.85546875" style="410" customWidth="1"/>
    <col min="4356" max="4356" width="10.85546875" style="410" customWidth="1"/>
    <col min="4357" max="4357" width="11.85546875" style="410" customWidth="1"/>
    <col min="4358" max="4605" width="9.140625" style="410"/>
    <col min="4606" max="4606" width="6.28515625" style="410" customWidth="1"/>
    <col min="4607" max="4607" width="37.7109375" style="410" customWidth="1"/>
    <col min="4608" max="4608" width="11.85546875" style="410" customWidth="1"/>
    <col min="4609" max="4609" width="10.42578125" style="410" customWidth="1"/>
    <col min="4610" max="4611" width="11.85546875" style="410" customWidth="1"/>
    <col min="4612" max="4612" width="10.85546875" style="410" customWidth="1"/>
    <col min="4613" max="4613" width="11.85546875" style="410" customWidth="1"/>
    <col min="4614" max="4861" width="9.140625" style="410"/>
    <col min="4862" max="4862" width="6.28515625" style="410" customWidth="1"/>
    <col min="4863" max="4863" width="37.7109375" style="410" customWidth="1"/>
    <col min="4864" max="4864" width="11.85546875" style="410" customWidth="1"/>
    <col min="4865" max="4865" width="10.42578125" style="410" customWidth="1"/>
    <col min="4866" max="4867" width="11.85546875" style="410" customWidth="1"/>
    <col min="4868" max="4868" width="10.85546875" style="410" customWidth="1"/>
    <col min="4869" max="4869" width="11.85546875" style="410" customWidth="1"/>
    <col min="4870" max="5117" width="9.140625" style="410"/>
    <col min="5118" max="5118" width="6.28515625" style="410" customWidth="1"/>
    <col min="5119" max="5119" width="37.7109375" style="410" customWidth="1"/>
    <col min="5120" max="5120" width="11.85546875" style="410" customWidth="1"/>
    <col min="5121" max="5121" width="10.42578125" style="410" customWidth="1"/>
    <col min="5122" max="5123" width="11.85546875" style="410" customWidth="1"/>
    <col min="5124" max="5124" width="10.85546875" style="410" customWidth="1"/>
    <col min="5125" max="5125" width="11.85546875" style="410" customWidth="1"/>
    <col min="5126" max="5373" width="9.140625" style="410"/>
    <col min="5374" max="5374" width="6.28515625" style="410" customWidth="1"/>
    <col min="5375" max="5375" width="37.7109375" style="410" customWidth="1"/>
    <col min="5376" max="5376" width="11.85546875" style="410" customWidth="1"/>
    <col min="5377" max="5377" width="10.42578125" style="410" customWidth="1"/>
    <col min="5378" max="5379" width="11.85546875" style="410" customWidth="1"/>
    <col min="5380" max="5380" width="10.85546875" style="410" customWidth="1"/>
    <col min="5381" max="5381" width="11.85546875" style="410" customWidth="1"/>
    <col min="5382" max="5629" width="9.140625" style="410"/>
    <col min="5630" max="5630" width="6.28515625" style="410" customWidth="1"/>
    <col min="5631" max="5631" width="37.7109375" style="410" customWidth="1"/>
    <col min="5632" max="5632" width="11.85546875" style="410" customWidth="1"/>
    <col min="5633" max="5633" width="10.42578125" style="410" customWidth="1"/>
    <col min="5634" max="5635" width="11.85546875" style="410" customWidth="1"/>
    <col min="5636" max="5636" width="10.85546875" style="410" customWidth="1"/>
    <col min="5637" max="5637" width="11.85546875" style="410" customWidth="1"/>
    <col min="5638" max="5885" width="9.140625" style="410"/>
    <col min="5886" max="5886" width="6.28515625" style="410" customWidth="1"/>
    <col min="5887" max="5887" width="37.7109375" style="410" customWidth="1"/>
    <col min="5888" max="5888" width="11.85546875" style="410" customWidth="1"/>
    <col min="5889" max="5889" width="10.42578125" style="410" customWidth="1"/>
    <col min="5890" max="5891" width="11.85546875" style="410" customWidth="1"/>
    <col min="5892" max="5892" width="10.85546875" style="410" customWidth="1"/>
    <col min="5893" max="5893" width="11.85546875" style="410" customWidth="1"/>
    <col min="5894" max="6141" width="9.140625" style="410"/>
    <col min="6142" max="6142" width="6.28515625" style="410" customWidth="1"/>
    <col min="6143" max="6143" width="37.7109375" style="410" customWidth="1"/>
    <col min="6144" max="6144" width="11.85546875" style="410" customWidth="1"/>
    <col min="6145" max="6145" width="10.42578125" style="410" customWidth="1"/>
    <col min="6146" max="6147" width="11.85546875" style="410" customWidth="1"/>
    <col min="6148" max="6148" width="10.85546875" style="410" customWidth="1"/>
    <col min="6149" max="6149" width="11.85546875" style="410" customWidth="1"/>
    <col min="6150" max="6397" width="9.140625" style="410"/>
    <col min="6398" max="6398" width="6.28515625" style="410" customWidth="1"/>
    <col min="6399" max="6399" width="37.7109375" style="410" customWidth="1"/>
    <col min="6400" max="6400" width="11.85546875" style="410" customWidth="1"/>
    <col min="6401" max="6401" width="10.42578125" style="410" customWidth="1"/>
    <col min="6402" max="6403" width="11.85546875" style="410" customWidth="1"/>
    <col min="6404" max="6404" width="10.85546875" style="410" customWidth="1"/>
    <col min="6405" max="6405" width="11.85546875" style="410" customWidth="1"/>
    <col min="6406" max="6653" width="9.140625" style="410"/>
    <col min="6654" max="6654" width="6.28515625" style="410" customWidth="1"/>
    <col min="6655" max="6655" width="37.7109375" style="410" customWidth="1"/>
    <col min="6656" max="6656" width="11.85546875" style="410" customWidth="1"/>
    <col min="6657" max="6657" width="10.42578125" style="410" customWidth="1"/>
    <col min="6658" max="6659" width="11.85546875" style="410" customWidth="1"/>
    <col min="6660" max="6660" width="10.85546875" style="410" customWidth="1"/>
    <col min="6661" max="6661" width="11.85546875" style="410" customWidth="1"/>
    <col min="6662" max="6909" width="9.140625" style="410"/>
    <col min="6910" max="6910" width="6.28515625" style="410" customWidth="1"/>
    <col min="6911" max="6911" width="37.7109375" style="410" customWidth="1"/>
    <col min="6912" max="6912" width="11.85546875" style="410" customWidth="1"/>
    <col min="6913" max="6913" width="10.42578125" style="410" customWidth="1"/>
    <col min="6914" max="6915" width="11.85546875" style="410" customWidth="1"/>
    <col min="6916" max="6916" width="10.85546875" style="410" customWidth="1"/>
    <col min="6917" max="6917" width="11.85546875" style="410" customWidth="1"/>
    <col min="6918" max="7165" width="9.140625" style="410"/>
    <col min="7166" max="7166" width="6.28515625" style="410" customWidth="1"/>
    <col min="7167" max="7167" width="37.7109375" style="410" customWidth="1"/>
    <col min="7168" max="7168" width="11.85546875" style="410" customWidth="1"/>
    <col min="7169" max="7169" width="10.42578125" style="410" customWidth="1"/>
    <col min="7170" max="7171" width="11.85546875" style="410" customWidth="1"/>
    <col min="7172" max="7172" width="10.85546875" style="410" customWidth="1"/>
    <col min="7173" max="7173" width="11.85546875" style="410" customWidth="1"/>
    <col min="7174" max="7421" width="9.140625" style="410"/>
    <col min="7422" max="7422" width="6.28515625" style="410" customWidth="1"/>
    <col min="7423" max="7423" width="37.7109375" style="410" customWidth="1"/>
    <col min="7424" max="7424" width="11.85546875" style="410" customWidth="1"/>
    <col min="7425" max="7425" width="10.42578125" style="410" customWidth="1"/>
    <col min="7426" max="7427" width="11.85546875" style="410" customWidth="1"/>
    <col min="7428" max="7428" width="10.85546875" style="410" customWidth="1"/>
    <col min="7429" max="7429" width="11.85546875" style="410" customWidth="1"/>
    <col min="7430" max="7677" width="9.140625" style="410"/>
    <col min="7678" max="7678" width="6.28515625" style="410" customWidth="1"/>
    <col min="7679" max="7679" width="37.7109375" style="410" customWidth="1"/>
    <col min="7680" max="7680" width="11.85546875" style="410" customWidth="1"/>
    <col min="7681" max="7681" width="10.42578125" style="410" customWidth="1"/>
    <col min="7682" max="7683" width="11.85546875" style="410" customWidth="1"/>
    <col min="7684" max="7684" width="10.85546875" style="410" customWidth="1"/>
    <col min="7685" max="7685" width="11.85546875" style="410" customWidth="1"/>
    <col min="7686" max="7933" width="9.140625" style="410"/>
    <col min="7934" max="7934" width="6.28515625" style="410" customWidth="1"/>
    <col min="7935" max="7935" width="37.7109375" style="410" customWidth="1"/>
    <col min="7936" max="7936" width="11.85546875" style="410" customWidth="1"/>
    <col min="7937" max="7937" width="10.42578125" style="410" customWidth="1"/>
    <col min="7938" max="7939" width="11.85546875" style="410" customWidth="1"/>
    <col min="7940" max="7940" width="10.85546875" style="410" customWidth="1"/>
    <col min="7941" max="7941" width="11.85546875" style="410" customWidth="1"/>
    <col min="7942" max="8189" width="9.140625" style="410"/>
    <col min="8190" max="8190" width="6.28515625" style="410" customWidth="1"/>
    <col min="8191" max="8191" width="37.7109375" style="410" customWidth="1"/>
    <col min="8192" max="8192" width="11.85546875" style="410" customWidth="1"/>
    <col min="8193" max="8193" width="10.42578125" style="410" customWidth="1"/>
    <col min="8194" max="8195" width="11.85546875" style="410" customWidth="1"/>
    <col min="8196" max="8196" width="10.85546875" style="410" customWidth="1"/>
    <col min="8197" max="8197" width="11.85546875" style="410" customWidth="1"/>
    <col min="8198" max="8445" width="9.140625" style="410"/>
    <col min="8446" max="8446" width="6.28515625" style="410" customWidth="1"/>
    <col min="8447" max="8447" width="37.7109375" style="410" customWidth="1"/>
    <col min="8448" max="8448" width="11.85546875" style="410" customWidth="1"/>
    <col min="8449" max="8449" width="10.42578125" style="410" customWidth="1"/>
    <col min="8450" max="8451" width="11.85546875" style="410" customWidth="1"/>
    <col min="8452" max="8452" width="10.85546875" style="410" customWidth="1"/>
    <col min="8453" max="8453" width="11.85546875" style="410" customWidth="1"/>
    <col min="8454" max="8701" width="9.140625" style="410"/>
    <col min="8702" max="8702" width="6.28515625" style="410" customWidth="1"/>
    <col min="8703" max="8703" width="37.7109375" style="410" customWidth="1"/>
    <col min="8704" max="8704" width="11.85546875" style="410" customWidth="1"/>
    <col min="8705" max="8705" width="10.42578125" style="410" customWidth="1"/>
    <col min="8706" max="8707" width="11.85546875" style="410" customWidth="1"/>
    <col min="8708" max="8708" width="10.85546875" style="410" customWidth="1"/>
    <col min="8709" max="8709" width="11.85546875" style="410" customWidth="1"/>
    <col min="8710" max="8957" width="9.140625" style="410"/>
    <col min="8958" max="8958" width="6.28515625" style="410" customWidth="1"/>
    <col min="8959" max="8959" width="37.7109375" style="410" customWidth="1"/>
    <col min="8960" max="8960" width="11.85546875" style="410" customWidth="1"/>
    <col min="8961" max="8961" width="10.42578125" style="410" customWidth="1"/>
    <col min="8962" max="8963" width="11.85546875" style="410" customWidth="1"/>
    <col min="8964" max="8964" width="10.85546875" style="410" customWidth="1"/>
    <col min="8965" max="8965" width="11.85546875" style="410" customWidth="1"/>
    <col min="8966" max="9213" width="9.140625" style="410"/>
    <col min="9214" max="9214" width="6.28515625" style="410" customWidth="1"/>
    <col min="9215" max="9215" width="37.7109375" style="410" customWidth="1"/>
    <col min="9216" max="9216" width="11.85546875" style="410" customWidth="1"/>
    <col min="9217" max="9217" width="10.42578125" style="410" customWidth="1"/>
    <col min="9218" max="9219" width="11.85546875" style="410" customWidth="1"/>
    <col min="9220" max="9220" width="10.85546875" style="410" customWidth="1"/>
    <col min="9221" max="9221" width="11.85546875" style="410" customWidth="1"/>
    <col min="9222" max="9469" width="9.140625" style="410"/>
    <col min="9470" max="9470" width="6.28515625" style="410" customWidth="1"/>
    <col min="9471" max="9471" width="37.7109375" style="410" customWidth="1"/>
    <col min="9472" max="9472" width="11.85546875" style="410" customWidth="1"/>
    <col min="9473" max="9473" width="10.42578125" style="410" customWidth="1"/>
    <col min="9474" max="9475" width="11.85546875" style="410" customWidth="1"/>
    <col min="9476" max="9476" width="10.85546875" style="410" customWidth="1"/>
    <col min="9477" max="9477" width="11.85546875" style="410" customWidth="1"/>
    <col min="9478" max="9725" width="9.140625" style="410"/>
    <col min="9726" max="9726" width="6.28515625" style="410" customWidth="1"/>
    <col min="9727" max="9727" width="37.7109375" style="410" customWidth="1"/>
    <col min="9728" max="9728" width="11.85546875" style="410" customWidth="1"/>
    <col min="9729" max="9729" width="10.42578125" style="410" customWidth="1"/>
    <col min="9730" max="9731" width="11.85546875" style="410" customWidth="1"/>
    <col min="9732" max="9732" width="10.85546875" style="410" customWidth="1"/>
    <col min="9733" max="9733" width="11.85546875" style="410" customWidth="1"/>
    <col min="9734" max="9981" width="9.140625" style="410"/>
    <col min="9982" max="9982" width="6.28515625" style="410" customWidth="1"/>
    <col min="9983" max="9983" width="37.7109375" style="410" customWidth="1"/>
    <col min="9984" max="9984" width="11.85546875" style="410" customWidth="1"/>
    <col min="9985" max="9985" width="10.42578125" style="410" customWidth="1"/>
    <col min="9986" max="9987" width="11.85546875" style="410" customWidth="1"/>
    <col min="9988" max="9988" width="10.85546875" style="410" customWidth="1"/>
    <col min="9989" max="9989" width="11.85546875" style="410" customWidth="1"/>
    <col min="9990" max="10237" width="9.140625" style="410"/>
    <col min="10238" max="10238" width="6.28515625" style="410" customWidth="1"/>
    <col min="10239" max="10239" width="37.7109375" style="410" customWidth="1"/>
    <col min="10240" max="10240" width="11.85546875" style="410" customWidth="1"/>
    <col min="10241" max="10241" width="10.42578125" style="410" customWidth="1"/>
    <col min="10242" max="10243" width="11.85546875" style="410" customWidth="1"/>
    <col min="10244" max="10244" width="10.85546875" style="410" customWidth="1"/>
    <col min="10245" max="10245" width="11.85546875" style="410" customWidth="1"/>
    <col min="10246" max="10493" width="9.140625" style="410"/>
    <col min="10494" max="10494" width="6.28515625" style="410" customWidth="1"/>
    <col min="10495" max="10495" width="37.7109375" style="410" customWidth="1"/>
    <col min="10496" max="10496" width="11.85546875" style="410" customWidth="1"/>
    <col min="10497" max="10497" width="10.42578125" style="410" customWidth="1"/>
    <col min="10498" max="10499" width="11.85546875" style="410" customWidth="1"/>
    <col min="10500" max="10500" width="10.85546875" style="410" customWidth="1"/>
    <col min="10501" max="10501" width="11.85546875" style="410" customWidth="1"/>
    <col min="10502" max="10749" width="9.140625" style="410"/>
    <col min="10750" max="10750" width="6.28515625" style="410" customWidth="1"/>
    <col min="10751" max="10751" width="37.7109375" style="410" customWidth="1"/>
    <col min="10752" max="10752" width="11.85546875" style="410" customWidth="1"/>
    <col min="10753" max="10753" width="10.42578125" style="410" customWidth="1"/>
    <col min="10754" max="10755" width="11.85546875" style="410" customWidth="1"/>
    <col min="10756" max="10756" width="10.85546875" style="410" customWidth="1"/>
    <col min="10757" max="10757" width="11.85546875" style="410" customWidth="1"/>
    <col min="10758" max="11005" width="9.140625" style="410"/>
    <col min="11006" max="11006" width="6.28515625" style="410" customWidth="1"/>
    <col min="11007" max="11007" width="37.7109375" style="410" customWidth="1"/>
    <col min="11008" max="11008" width="11.85546875" style="410" customWidth="1"/>
    <col min="11009" max="11009" width="10.42578125" style="410" customWidth="1"/>
    <col min="11010" max="11011" width="11.85546875" style="410" customWidth="1"/>
    <col min="11012" max="11012" width="10.85546875" style="410" customWidth="1"/>
    <col min="11013" max="11013" width="11.85546875" style="410" customWidth="1"/>
    <col min="11014" max="11261" width="9.140625" style="410"/>
    <col min="11262" max="11262" width="6.28515625" style="410" customWidth="1"/>
    <col min="11263" max="11263" width="37.7109375" style="410" customWidth="1"/>
    <col min="11264" max="11264" width="11.85546875" style="410" customWidth="1"/>
    <col min="11265" max="11265" width="10.42578125" style="410" customWidth="1"/>
    <col min="11266" max="11267" width="11.85546875" style="410" customWidth="1"/>
    <col min="11268" max="11268" width="10.85546875" style="410" customWidth="1"/>
    <col min="11269" max="11269" width="11.85546875" style="410" customWidth="1"/>
    <col min="11270" max="11517" width="9.140625" style="410"/>
    <col min="11518" max="11518" width="6.28515625" style="410" customWidth="1"/>
    <col min="11519" max="11519" width="37.7109375" style="410" customWidth="1"/>
    <col min="11520" max="11520" width="11.85546875" style="410" customWidth="1"/>
    <col min="11521" max="11521" width="10.42578125" style="410" customWidth="1"/>
    <col min="11522" max="11523" width="11.85546875" style="410" customWidth="1"/>
    <col min="11524" max="11524" width="10.85546875" style="410" customWidth="1"/>
    <col min="11525" max="11525" width="11.85546875" style="410" customWidth="1"/>
    <col min="11526" max="11773" width="9.140625" style="410"/>
    <col min="11774" max="11774" width="6.28515625" style="410" customWidth="1"/>
    <col min="11775" max="11775" width="37.7109375" style="410" customWidth="1"/>
    <col min="11776" max="11776" width="11.85546875" style="410" customWidth="1"/>
    <col min="11777" max="11777" width="10.42578125" style="410" customWidth="1"/>
    <col min="11778" max="11779" width="11.85546875" style="410" customWidth="1"/>
    <col min="11780" max="11780" width="10.85546875" style="410" customWidth="1"/>
    <col min="11781" max="11781" width="11.85546875" style="410" customWidth="1"/>
    <col min="11782" max="12029" width="9.140625" style="410"/>
    <col min="12030" max="12030" width="6.28515625" style="410" customWidth="1"/>
    <col min="12031" max="12031" width="37.7109375" style="410" customWidth="1"/>
    <col min="12032" max="12032" width="11.85546875" style="410" customWidth="1"/>
    <col min="12033" max="12033" width="10.42578125" style="410" customWidth="1"/>
    <col min="12034" max="12035" width="11.85546875" style="410" customWidth="1"/>
    <col min="12036" max="12036" width="10.85546875" style="410" customWidth="1"/>
    <col min="12037" max="12037" width="11.85546875" style="410" customWidth="1"/>
    <col min="12038" max="12285" width="9.140625" style="410"/>
    <col min="12286" max="12286" width="6.28515625" style="410" customWidth="1"/>
    <col min="12287" max="12287" width="37.7109375" style="410" customWidth="1"/>
    <col min="12288" max="12288" width="11.85546875" style="410" customWidth="1"/>
    <col min="12289" max="12289" width="10.42578125" style="410" customWidth="1"/>
    <col min="12290" max="12291" width="11.85546875" style="410" customWidth="1"/>
    <col min="12292" max="12292" width="10.85546875" style="410" customWidth="1"/>
    <col min="12293" max="12293" width="11.85546875" style="410" customWidth="1"/>
    <col min="12294" max="12541" width="9.140625" style="410"/>
    <col min="12542" max="12542" width="6.28515625" style="410" customWidth="1"/>
    <col min="12543" max="12543" width="37.7109375" style="410" customWidth="1"/>
    <col min="12544" max="12544" width="11.85546875" style="410" customWidth="1"/>
    <col min="12545" max="12545" width="10.42578125" style="410" customWidth="1"/>
    <col min="12546" max="12547" width="11.85546875" style="410" customWidth="1"/>
    <col min="12548" max="12548" width="10.85546875" style="410" customWidth="1"/>
    <col min="12549" max="12549" width="11.85546875" style="410" customWidth="1"/>
    <col min="12550" max="12797" width="9.140625" style="410"/>
    <col min="12798" max="12798" width="6.28515625" style="410" customWidth="1"/>
    <col min="12799" max="12799" width="37.7109375" style="410" customWidth="1"/>
    <col min="12800" max="12800" width="11.85546875" style="410" customWidth="1"/>
    <col min="12801" max="12801" width="10.42578125" style="410" customWidth="1"/>
    <col min="12802" max="12803" width="11.85546875" style="410" customWidth="1"/>
    <col min="12804" max="12804" width="10.85546875" style="410" customWidth="1"/>
    <col min="12805" max="12805" width="11.85546875" style="410" customWidth="1"/>
    <col min="12806" max="13053" width="9.140625" style="410"/>
    <col min="13054" max="13054" width="6.28515625" style="410" customWidth="1"/>
    <col min="13055" max="13055" width="37.7109375" style="410" customWidth="1"/>
    <col min="13056" max="13056" width="11.85546875" style="410" customWidth="1"/>
    <col min="13057" max="13057" width="10.42578125" style="410" customWidth="1"/>
    <col min="13058" max="13059" width="11.85546875" style="410" customWidth="1"/>
    <col min="13060" max="13060" width="10.85546875" style="410" customWidth="1"/>
    <col min="13061" max="13061" width="11.85546875" style="410" customWidth="1"/>
    <col min="13062" max="13309" width="9.140625" style="410"/>
    <col min="13310" max="13310" width="6.28515625" style="410" customWidth="1"/>
    <col min="13311" max="13311" width="37.7109375" style="410" customWidth="1"/>
    <col min="13312" max="13312" width="11.85546875" style="410" customWidth="1"/>
    <col min="13313" max="13313" width="10.42578125" style="410" customWidth="1"/>
    <col min="13314" max="13315" width="11.85546875" style="410" customWidth="1"/>
    <col min="13316" max="13316" width="10.85546875" style="410" customWidth="1"/>
    <col min="13317" max="13317" width="11.85546875" style="410" customWidth="1"/>
    <col min="13318" max="13565" width="9.140625" style="410"/>
    <col min="13566" max="13566" width="6.28515625" style="410" customWidth="1"/>
    <col min="13567" max="13567" width="37.7109375" style="410" customWidth="1"/>
    <col min="13568" max="13568" width="11.85546875" style="410" customWidth="1"/>
    <col min="13569" max="13569" width="10.42578125" style="410" customWidth="1"/>
    <col min="13570" max="13571" width="11.85546875" style="410" customWidth="1"/>
    <col min="13572" max="13572" width="10.85546875" style="410" customWidth="1"/>
    <col min="13573" max="13573" width="11.85546875" style="410" customWidth="1"/>
    <col min="13574" max="13821" width="9.140625" style="410"/>
    <col min="13822" max="13822" width="6.28515625" style="410" customWidth="1"/>
    <col min="13823" max="13823" width="37.7109375" style="410" customWidth="1"/>
    <col min="13824" max="13824" width="11.85546875" style="410" customWidth="1"/>
    <col min="13825" max="13825" width="10.42578125" style="410" customWidth="1"/>
    <col min="13826" max="13827" width="11.85546875" style="410" customWidth="1"/>
    <col min="13828" max="13828" width="10.85546875" style="410" customWidth="1"/>
    <col min="13829" max="13829" width="11.85546875" style="410" customWidth="1"/>
    <col min="13830" max="14077" width="9.140625" style="410"/>
    <col min="14078" max="14078" width="6.28515625" style="410" customWidth="1"/>
    <col min="14079" max="14079" width="37.7109375" style="410" customWidth="1"/>
    <col min="14080" max="14080" width="11.85546875" style="410" customWidth="1"/>
    <col min="14081" max="14081" width="10.42578125" style="410" customWidth="1"/>
    <col min="14082" max="14083" width="11.85546875" style="410" customWidth="1"/>
    <col min="14084" max="14084" width="10.85546875" style="410" customWidth="1"/>
    <col min="14085" max="14085" width="11.85546875" style="410" customWidth="1"/>
    <col min="14086" max="14333" width="9.140625" style="410"/>
    <col min="14334" max="14334" width="6.28515625" style="410" customWidth="1"/>
    <col min="14335" max="14335" width="37.7109375" style="410" customWidth="1"/>
    <col min="14336" max="14336" width="11.85546875" style="410" customWidth="1"/>
    <col min="14337" max="14337" width="10.42578125" style="410" customWidth="1"/>
    <col min="14338" max="14339" width="11.85546875" style="410" customWidth="1"/>
    <col min="14340" max="14340" width="10.85546875" style="410" customWidth="1"/>
    <col min="14341" max="14341" width="11.85546875" style="410" customWidth="1"/>
    <col min="14342" max="14589" width="9.140625" style="410"/>
    <col min="14590" max="14590" width="6.28515625" style="410" customWidth="1"/>
    <col min="14591" max="14591" width="37.7109375" style="410" customWidth="1"/>
    <col min="14592" max="14592" width="11.85546875" style="410" customWidth="1"/>
    <col min="14593" max="14593" width="10.42578125" style="410" customWidth="1"/>
    <col min="14594" max="14595" width="11.85546875" style="410" customWidth="1"/>
    <col min="14596" max="14596" width="10.85546875" style="410" customWidth="1"/>
    <col min="14597" max="14597" width="11.85546875" style="410" customWidth="1"/>
    <col min="14598" max="14845" width="9.140625" style="410"/>
    <col min="14846" max="14846" width="6.28515625" style="410" customWidth="1"/>
    <col min="14847" max="14847" width="37.7109375" style="410" customWidth="1"/>
    <col min="14848" max="14848" width="11.85546875" style="410" customWidth="1"/>
    <col min="14849" max="14849" width="10.42578125" style="410" customWidth="1"/>
    <col min="14850" max="14851" width="11.85546875" style="410" customWidth="1"/>
    <col min="14852" max="14852" width="10.85546875" style="410" customWidth="1"/>
    <col min="14853" max="14853" width="11.85546875" style="410" customWidth="1"/>
    <col min="14854" max="15101" width="9.140625" style="410"/>
    <col min="15102" max="15102" width="6.28515625" style="410" customWidth="1"/>
    <col min="15103" max="15103" width="37.7109375" style="410" customWidth="1"/>
    <col min="15104" max="15104" width="11.85546875" style="410" customWidth="1"/>
    <col min="15105" max="15105" width="10.42578125" style="410" customWidth="1"/>
    <col min="15106" max="15107" width="11.85546875" style="410" customWidth="1"/>
    <col min="15108" max="15108" width="10.85546875" style="410" customWidth="1"/>
    <col min="15109" max="15109" width="11.85546875" style="410" customWidth="1"/>
    <col min="15110" max="15357" width="9.140625" style="410"/>
    <col min="15358" max="15358" width="6.28515625" style="410" customWidth="1"/>
    <col min="15359" max="15359" width="37.7109375" style="410" customWidth="1"/>
    <col min="15360" max="15360" width="11.85546875" style="410" customWidth="1"/>
    <col min="15361" max="15361" width="10.42578125" style="410" customWidth="1"/>
    <col min="15362" max="15363" width="11.85546875" style="410" customWidth="1"/>
    <col min="15364" max="15364" width="10.85546875" style="410" customWidth="1"/>
    <col min="15365" max="15365" width="11.85546875" style="410" customWidth="1"/>
    <col min="15366" max="15613" width="9.140625" style="410"/>
    <col min="15614" max="15614" width="6.28515625" style="410" customWidth="1"/>
    <col min="15615" max="15615" width="37.7109375" style="410" customWidth="1"/>
    <col min="15616" max="15616" width="11.85546875" style="410" customWidth="1"/>
    <col min="15617" max="15617" width="10.42578125" style="410" customWidth="1"/>
    <col min="15618" max="15619" width="11.85546875" style="410" customWidth="1"/>
    <col min="15620" max="15620" width="10.85546875" style="410" customWidth="1"/>
    <col min="15621" max="15621" width="11.85546875" style="410" customWidth="1"/>
    <col min="15622" max="15869" width="9.140625" style="410"/>
    <col min="15870" max="15870" width="6.28515625" style="410" customWidth="1"/>
    <col min="15871" max="15871" width="37.7109375" style="410" customWidth="1"/>
    <col min="15872" max="15872" width="11.85546875" style="410" customWidth="1"/>
    <col min="15873" max="15873" width="10.42578125" style="410" customWidth="1"/>
    <col min="15874" max="15875" width="11.85546875" style="410" customWidth="1"/>
    <col min="15876" max="15876" width="10.85546875" style="410" customWidth="1"/>
    <col min="15877" max="15877" width="11.85546875" style="410" customWidth="1"/>
    <col min="15878" max="16125" width="9.140625" style="410"/>
    <col min="16126" max="16126" width="6.28515625" style="410" customWidth="1"/>
    <col min="16127" max="16127" width="37.7109375" style="410" customWidth="1"/>
    <col min="16128" max="16128" width="11.85546875" style="410" customWidth="1"/>
    <col min="16129" max="16129" width="10.42578125" style="410" customWidth="1"/>
    <col min="16130" max="16131" width="11.85546875" style="410" customWidth="1"/>
    <col min="16132" max="16132" width="10.85546875" style="410" customWidth="1"/>
    <col min="16133" max="16133" width="11.85546875" style="410" customWidth="1"/>
    <col min="16134" max="16384" width="9.140625" style="410"/>
  </cols>
  <sheetData>
    <row r="1" spans="1:5" s="403" customFormat="1" ht="11.25" customHeight="1">
      <c r="A1" s="853"/>
      <c r="B1" s="853"/>
      <c r="C1" s="853"/>
      <c r="D1" s="853"/>
      <c r="E1" s="853"/>
    </row>
    <row r="2" spans="1:5" s="403" customFormat="1" ht="39" customHeight="1">
      <c r="A2" s="854" t="s">
        <v>987</v>
      </c>
      <c r="B2" s="855"/>
      <c r="C2" s="855"/>
      <c r="D2" s="855"/>
      <c r="E2" s="855"/>
    </row>
    <row r="3" spans="1:5" s="403" customFormat="1" ht="34.5" customHeight="1" thickBot="1">
      <c r="A3" s="404"/>
      <c r="B3" s="405"/>
      <c r="C3" s="404"/>
      <c r="D3" s="404"/>
      <c r="E3" s="406" t="s">
        <v>681</v>
      </c>
    </row>
    <row r="4" spans="1:5" ht="39.75" customHeight="1" thickBot="1">
      <c r="A4" s="856" t="s">
        <v>682</v>
      </c>
      <c r="B4" s="857"/>
      <c r="C4" s="407" t="s">
        <v>683</v>
      </c>
      <c r="D4" s="408" t="s">
        <v>684</v>
      </c>
      <c r="E4" s="409" t="s">
        <v>685</v>
      </c>
    </row>
    <row r="5" spans="1:5" s="416" customFormat="1" ht="15.95" customHeight="1" thickBot="1">
      <c r="A5" s="411" t="s">
        <v>6</v>
      </c>
      <c r="B5" s="412" t="s">
        <v>686</v>
      </c>
      <c r="C5" s="413">
        <f t="shared" ref="C5:E5" si="0">SUM(C6:C9)</f>
        <v>7434087932</v>
      </c>
      <c r="D5" s="414">
        <f t="shared" si="0"/>
        <v>0</v>
      </c>
      <c r="E5" s="415">
        <f t="shared" si="0"/>
        <v>7319065247</v>
      </c>
    </row>
    <row r="6" spans="1:5">
      <c r="A6" s="417" t="s">
        <v>17</v>
      </c>
      <c r="B6" s="418" t="s">
        <v>687</v>
      </c>
      <c r="C6" s="419">
        <v>1920451</v>
      </c>
      <c r="D6" s="420">
        <v>0</v>
      </c>
      <c r="E6" s="421">
        <v>488085</v>
      </c>
    </row>
    <row r="7" spans="1:5">
      <c r="A7" s="422" t="s">
        <v>29</v>
      </c>
      <c r="B7" s="423" t="s">
        <v>688</v>
      </c>
      <c r="C7" s="424">
        <v>6826243525</v>
      </c>
      <c r="D7" s="425">
        <v>0</v>
      </c>
      <c r="E7" s="426">
        <v>6712943206</v>
      </c>
    </row>
    <row r="8" spans="1:5">
      <c r="A8" s="422" t="s">
        <v>139</v>
      </c>
      <c r="B8" s="423" t="s">
        <v>689</v>
      </c>
      <c r="C8" s="427">
        <v>605923956</v>
      </c>
      <c r="D8" s="428">
        <v>0</v>
      </c>
      <c r="E8" s="426">
        <v>605633956</v>
      </c>
    </row>
    <row r="9" spans="1:5" ht="13.5" thickBot="1">
      <c r="A9" s="429" t="s">
        <v>43</v>
      </c>
      <c r="B9" s="430" t="s">
        <v>690</v>
      </c>
      <c r="C9" s="431">
        <v>0</v>
      </c>
      <c r="D9" s="432"/>
      <c r="E9" s="433">
        <f>D9+C9</f>
        <v>0</v>
      </c>
    </row>
    <row r="10" spans="1:5" ht="13.5" thickBot="1">
      <c r="A10" s="434" t="s">
        <v>65</v>
      </c>
      <c r="B10" s="435" t="s">
        <v>691</v>
      </c>
      <c r="C10" s="436">
        <f>SUM(C11:C12)</f>
        <v>2958969</v>
      </c>
      <c r="D10" s="436">
        <f t="shared" ref="D10:E10" si="1">SUM(D11:D12)</f>
        <v>0</v>
      </c>
      <c r="E10" s="436">
        <f t="shared" si="1"/>
        <v>3854210</v>
      </c>
    </row>
    <row r="11" spans="1:5">
      <c r="A11" s="437" t="s">
        <v>150</v>
      </c>
      <c r="B11" s="438" t="s">
        <v>692</v>
      </c>
      <c r="C11" s="439">
        <v>2958969</v>
      </c>
      <c r="D11" s="440">
        <v>0</v>
      </c>
      <c r="E11" s="441">
        <v>3854210</v>
      </c>
    </row>
    <row r="12" spans="1:5" ht="13.5" thickBot="1">
      <c r="A12" s="429" t="s">
        <v>83</v>
      </c>
      <c r="B12" s="442" t="s">
        <v>693</v>
      </c>
      <c r="C12" s="443"/>
      <c r="D12" s="444"/>
      <c r="E12" s="445"/>
    </row>
    <row r="13" spans="1:5" ht="13.5" thickBot="1">
      <c r="A13" s="434" t="s">
        <v>89</v>
      </c>
      <c r="B13" s="435" t="s">
        <v>694</v>
      </c>
      <c r="C13" s="436">
        <v>253119215</v>
      </c>
      <c r="D13" s="446">
        <v>0</v>
      </c>
      <c r="E13" s="447">
        <v>201275361</v>
      </c>
    </row>
    <row r="14" spans="1:5" s="451" customFormat="1" ht="15.95" customHeight="1" thickBot="1">
      <c r="A14" s="411" t="s">
        <v>162</v>
      </c>
      <c r="B14" s="412" t="s">
        <v>695</v>
      </c>
      <c r="C14" s="448">
        <f>SUM(C15:C17)</f>
        <v>132778710</v>
      </c>
      <c r="D14" s="449">
        <f t="shared" ref="D14:E14" si="2">SUM(D15:D17)</f>
        <v>0</v>
      </c>
      <c r="E14" s="450">
        <f t="shared" si="2"/>
        <v>118009678</v>
      </c>
    </row>
    <row r="15" spans="1:5">
      <c r="A15" s="422" t="s">
        <v>182</v>
      </c>
      <c r="B15" s="423" t="s">
        <v>696</v>
      </c>
      <c r="C15" s="452">
        <v>67432468</v>
      </c>
      <c r="D15" s="453">
        <v>0</v>
      </c>
      <c r="E15" s="421">
        <v>33786124</v>
      </c>
    </row>
    <row r="16" spans="1:5">
      <c r="A16" s="422" t="s">
        <v>183</v>
      </c>
      <c r="B16" s="423" t="s">
        <v>697</v>
      </c>
      <c r="C16" s="427">
        <v>63140660</v>
      </c>
      <c r="D16" s="428">
        <v>0</v>
      </c>
      <c r="E16" s="426">
        <v>81682956</v>
      </c>
    </row>
    <row r="17" spans="1:5" ht="13.5" thickBot="1">
      <c r="A17" s="429" t="s">
        <v>184</v>
      </c>
      <c r="B17" s="430" t="s">
        <v>698</v>
      </c>
      <c r="C17" s="431">
        <v>2205582</v>
      </c>
      <c r="D17" s="432">
        <v>0</v>
      </c>
      <c r="E17" s="454">
        <v>2540598</v>
      </c>
    </row>
    <row r="18" spans="1:5" ht="13.5" thickBot="1">
      <c r="A18" s="455" t="s">
        <v>187</v>
      </c>
      <c r="B18" s="412" t="s">
        <v>699</v>
      </c>
      <c r="C18" s="456">
        <v>1979555</v>
      </c>
      <c r="D18" s="457">
        <v>0</v>
      </c>
      <c r="E18" s="458">
        <v>477602</v>
      </c>
    </row>
    <row r="19" spans="1:5" ht="13.5" thickBot="1">
      <c r="A19" s="434" t="s">
        <v>190</v>
      </c>
      <c r="B19" s="412" t="s">
        <v>700</v>
      </c>
      <c r="C19" s="456">
        <v>26230763</v>
      </c>
      <c r="D19" s="457">
        <v>0</v>
      </c>
      <c r="E19" s="458">
        <v>25733357</v>
      </c>
    </row>
    <row r="20" spans="1:5" s="460" customFormat="1" ht="27" customHeight="1" thickBot="1">
      <c r="A20" s="411" t="s">
        <v>193</v>
      </c>
      <c r="B20" s="459" t="s">
        <v>701</v>
      </c>
      <c r="C20" s="448">
        <f>C19+C18+C14+C13+C5+C10</f>
        <v>7851155144</v>
      </c>
      <c r="D20" s="448">
        <f t="shared" ref="D20:E20" si="3">D19+D18+D14+D13+D5+D10</f>
        <v>0</v>
      </c>
      <c r="E20" s="449">
        <f t="shared" si="3"/>
        <v>7668415455</v>
      </c>
    </row>
    <row r="21" spans="1:5" ht="33" customHeight="1" thickBot="1">
      <c r="A21" s="856" t="s">
        <v>702</v>
      </c>
      <c r="B21" s="858"/>
      <c r="C21" s="407" t="s">
        <v>683</v>
      </c>
      <c r="D21" s="408" t="s">
        <v>684</v>
      </c>
      <c r="E21" s="409" t="s">
        <v>685</v>
      </c>
    </row>
    <row r="22" spans="1:5" s="451" customFormat="1" ht="15.95" customHeight="1" thickBot="1">
      <c r="A22" s="461" t="s">
        <v>196</v>
      </c>
      <c r="B22" s="462" t="s">
        <v>703</v>
      </c>
      <c r="C22" s="448">
        <f>SUM(C23:C28)</f>
        <v>6694002007</v>
      </c>
      <c r="D22" s="448">
        <f t="shared" ref="D22:E22" si="4">SUM(D23:D28)</f>
        <v>0</v>
      </c>
      <c r="E22" s="449">
        <f t="shared" si="4"/>
        <v>6495096283</v>
      </c>
    </row>
    <row r="23" spans="1:5">
      <c r="A23" s="463" t="s">
        <v>198</v>
      </c>
      <c r="B23" s="464" t="s">
        <v>704</v>
      </c>
      <c r="C23" s="452">
        <v>9661248798</v>
      </c>
      <c r="D23" s="453">
        <v>0</v>
      </c>
      <c r="E23" s="465">
        <v>9661248798</v>
      </c>
    </row>
    <row r="24" spans="1:5">
      <c r="A24" s="463" t="s">
        <v>201</v>
      </c>
      <c r="B24" s="464" t="s">
        <v>705</v>
      </c>
      <c r="C24" s="427">
        <v>-121109842</v>
      </c>
      <c r="D24" s="428">
        <v>0</v>
      </c>
      <c r="E24" s="466">
        <v>-121109842</v>
      </c>
    </row>
    <row r="25" spans="1:5">
      <c r="A25" s="463" t="s">
        <v>204</v>
      </c>
      <c r="B25" s="464" t="s">
        <v>706</v>
      </c>
      <c r="C25" s="427">
        <v>170622441</v>
      </c>
      <c r="D25" s="428">
        <v>0</v>
      </c>
      <c r="E25" s="466">
        <v>170622441</v>
      </c>
    </row>
    <row r="26" spans="1:5">
      <c r="A26" s="463" t="s">
        <v>207</v>
      </c>
      <c r="B26" s="464" t="s">
        <v>707</v>
      </c>
      <c r="C26" s="427">
        <v>-3050448805</v>
      </c>
      <c r="D26" s="428">
        <v>0</v>
      </c>
      <c r="E26" s="466">
        <v>-3016759390</v>
      </c>
    </row>
    <row r="27" spans="1:5">
      <c r="A27" s="463" t="s">
        <v>209</v>
      </c>
      <c r="B27" s="464" t="s">
        <v>708</v>
      </c>
      <c r="C27" s="431">
        <v>0</v>
      </c>
      <c r="D27" s="432">
        <v>0</v>
      </c>
      <c r="E27" s="445">
        <v>0</v>
      </c>
    </row>
    <row r="28" spans="1:5" ht="13.5" thickBot="1">
      <c r="A28" s="463" t="s">
        <v>212</v>
      </c>
      <c r="B28" s="467" t="s">
        <v>709</v>
      </c>
      <c r="C28" s="468">
        <v>33689415</v>
      </c>
      <c r="D28" s="469">
        <v>0</v>
      </c>
      <c r="E28" s="470">
        <v>-198905724</v>
      </c>
    </row>
    <row r="29" spans="1:5" s="451" customFormat="1" ht="15.95" customHeight="1" thickBot="1">
      <c r="A29" s="461" t="s">
        <v>215</v>
      </c>
      <c r="B29" s="462" t="s">
        <v>710</v>
      </c>
      <c r="C29" s="448">
        <f>SUM(C30:C32)</f>
        <v>163782184</v>
      </c>
      <c r="D29" s="448">
        <f t="shared" ref="D29:E29" si="5">SUM(D30:D32)</f>
        <v>0</v>
      </c>
      <c r="E29" s="449">
        <f t="shared" si="5"/>
        <v>138911854</v>
      </c>
    </row>
    <row r="30" spans="1:5">
      <c r="A30" s="463" t="s">
        <v>218</v>
      </c>
      <c r="B30" s="464" t="s">
        <v>711</v>
      </c>
      <c r="C30" s="452">
        <v>2957174</v>
      </c>
      <c r="D30" s="453">
        <v>0</v>
      </c>
      <c r="E30" s="465">
        <v>1517507</v>
      </c>
    </row>
    <row r="31" spans="1:5">
      <c r="A31" s="463" t="s">
        <v>247</v>
      </c>
      <c r="B31" s="464" t="s">
        <v>712</v>
      </c>
      <c r="C31" s="427">
        <v>141857842</v>
      </c>
      <c r="D31" s="428">
        <v>0</v>
      </c>
      <c r="E31" s="466">
        <v>126560189</v>
      </c>
    </row>
    <row r="32" spans="1:5" ht="13.5" thickBot="1">
      <c r="A32" s="471" t="s">
        <v>250</v>
      </c>
      <c r="B32" s="442" t="s">
        <v>713</v>
      </c>
      <c r="C32" s="427">
        <v>18967168</v>
      </c>
      <c r="D32" s="428">
        <v>0</v>
      </c>
      <c r="E32" s="466">
        <v>10834158</v>
      </c>
    </row>
    <row r="33" spans="1:5" ht="13.5" thickBot="1">
      <c r="A33" s="472" t="s">
        <v>252</v>
      </c>
      <c r="B33" s="473" t="s">
        <v>714</v>
      </c>
      <c r="C33" s="456">
        <v>0</v>
      </c>
      <c r="D33" s="457">
        <v>0</v>
      </c>
      <c r="E33" s="447"/>
    </row>
    <row r="34" spans="1:5" ht="13.5" thickBot="1">
      <c r="A34" s="474" t="s">
        <v>715</v>
      </c>
      <c r="B34" s="475" t="s">
        <v>716</v>
      </c>
      <c r="C34" s="476">
        <v>993370953</v>
      </c>
      <c r="D34" s="477">
        <v>0</v>
      </c>
      <c r="E34" s="478">
        <v>1034407318</v>
      </c>
    </row>
    <row r="35" spans="1:5" s="480" customFormat="1" ht="16.5" thickBot="1">
      <c r="A35" s="461" t="s">
        <v>717</v>
      </c>
      <c r="B35" s="479" t="s">
        <v>718</v>
      </c>
      <c r="C35" s="448">
        <f>SUM(C34,C33,C29,C22)</f>
        <v>7851155144</v>
      </c>
      <c r="D35" s="448">
        <f t="shared" ref="D35:E35" si="6">SUM(D34,D33,D29,D22)</f>
        <v>0</v>
      </c>
      <c r="E35" s="449">
        <f t="shared" si="6"/>
        <v>7668415455</v>
      </c>
    </row>
    <row r="36" spans="1:5">
      <c r="D36" s="483"/>
    </row>
    <row r="37" spans="1:5">
      <c r="D37" s="483"/>
    </row>
    <row r="38" spans="1:5">
      <c r="D38" s="483"/>
    </row>
    <row r="39" spans="1:5">
      <c r="D39" s="483"/>
    </row>
    <row r="40" spans="1:5">
      <c r="D40" s="483"/>
    </row>
    <row r="41" spans="1:5">
      <c r="D41" s="483"/>
    </row>
    <row r="42" spans="1:5">
      <c r="D42" s="483"/>
    </row>
    <row r="43" spans="1:5">
      <c r="D43" s="483"/>
    </row>
    <row r="44" spans="1:5">
      <c r="D44" s="483"/>
    </row>
    <row r="45" spans="1:5">
      <c r="D45" s="483"/>
    </row>
    <row r="46" spans="1:5">
      <c r="D46" s="483"/>
    </row>
    <row r="47" spans="1:5">
      <c r="D47" s="483"/>
    </row>
    <row r="48" spans="1:5">
      <c r="D48" s="483"/>
    </row>
    <row r="49" spans="4:4">
      <c r="D49" s="483"/>
    </row>
    <row r="50" spans="4:4">
      <c r="D50" s="483"/>
    </row>
    <row r="51" spans="4:4">
      <c r="D51" s="483"/>
    </row>
  </sheetData>
  <mergeCells count="4">
    <mergeCell ref="A1:E1"/>
    <mergeCell ref="A2:E2"/>
    <mergeCell ref="A4:B4"/>
    <mergeCell ref="A21:B21"/>
  </mergeCells>
  <printOptions horizontalCentered="1"/>
  <pageMargins left="0.37" right="0.43" top="0.78740157480314965" bottom="0.78740157480314965" header="0.78740157480314965" footer="0.78740157480314965"/>
  <pageSetup paperSize="9" scale="90" orientation="portrait" r:id="rId1"/>
  <headerFooter alignWithMargins="0">
    <oddHeader xml:space="preserve">&amp;R&amp;"Times New Roman CE,Félkövér dőlt"&amp;11 4. sz.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45"/>
  <sheetViews>
    <sheetView zoomScaleNormal="100" workbookViewId="0">
      <pane ySplit="1" topLeftCell="A2" activePane="bottomLeft" state="frozen"/>
      <selection activeCell="A2" sqref="A2:E20"/>
      <selection pane="bottomLeft" activeCell="C2" sqref="C2:E45"/>
    </sheetView>
  </sheetViews>
  <sheetFormatPr defaultRowHeight="12.75"/>
  <cols>
    <col min="1" max="1" width="3" style="402" bestFit="1" customWidth="1"/>
    <col min="2" max="2" width="82" style="402" customWidth="1"/>
    <col min="3" max="5" width="14.5703125" style="402" customWidth="1"/>
    <col min="6" max="256" width="9.140625" style="402"/>
    <col min="257" max="257" width="3" style="402" bestFit="1" customWidth="1"/>
    <col min="258" max="258" width="82" style="402" customWidth="1"/>
    <col min="259" max="261" width="19.140625" style="402" customWidth="1"/>
    <col min="262" max="512" width="9.140625" style="402"/>
    <col min="513" max="513" width="3" style="402" bestFit="1" customWidth="1"/>
    <col min="514" max="514" width="82" style="402" customWidth="1"/>
    <col min="515" max="517" width="19.140625" style="402" customWidth="1"/>
    <col min="518" max="768" width="9.140625" style="402"/>
    <col min="769" max="769" width="3" style="402" bestFit="1" customWidth="1"/>
    <col min="770" max="770" width="82" style="402" customWidth="1"/>
    <col min="771" max="773" width="19.140625" style="402" customWidth="1"/>
    <col min="774" max="1024" width="9.140625" style="402"/>
    <col min="1025" max="1025" width="3" style="402" bestFit="1" customWidth="1"/>
    <col min="1026" max="1026" width="82" style="402" customWidth="1"/>
    <col min="1027" max="1029" width="19.140625" style="402" customWidth="1"/>
    <col min="1030" max="1280" width="9.140625" style="402"/>
    <col min="1281" max="1281" width="3" style="402" bestFit="1" customWidth="1"/>
    <col min="1282" max="1282" width="82" style="402" customWidth="1"/>
    <col min="1283" max="1285" width="19.140625" style="402" customWidth="1"/>
    <col min="1286" max="1536" width="9.140625" style="402"/>
    <col min="1537" max="1537" width="3" style="402" bestFit="1" customWidth="1"/>
    <col min="1538" max="1538" width="82" style="402" customWidth="1"/>
    <col min="1539" max="1541" width="19.140625" style="402" customWidth="1"/>
    <col min="1542" max="1792" width="9.140625" style="402"/>
    <col min="1793" max="1793" width="3" style="402" bestFit="1" customWidth="1"/>
    <col min="1794" max="1794" width="82" style="402" customWidth="1"/>
    <col min="1795" max="1797" width="19.140625" style="402" customWidth="1"/>
    <col min="1798" max="2048" width="9.140625" style="402"/>
    <col min="2049" max="2049" width="3" style="402" bestFit="1" customWidth="1"/>
    <col min="2050" max="2050" width="82" style="402" customWidth="1"/>
    <col min="2051" max="2053" width="19.140625" style="402" customWidth="1"/>
    <col min="2054" max="2304" width="9.140625" style="402"/>
    <col min="2305" max="2305" width="3" style="402" bestFit="1" customWidth="1"/>
    <col min="2306" max="2306" width="82" style="402" customWidth="1"/>
    <col min="2307" max="2309" width="19.140625" style="402" customWidth="1"/>
    <col min="2310" max="2560" width="9.140625" style="402"/>
    <col min="2561" max="2561" width="3" style="402" bestFit="1" customWidth="1"/>
    <col min="2562" max="2562" width="82" style="402" customWidth="1"/>
    <col min="2563" max="2565" width="19.140625" style="402" customWidth="1"/>
    <col min="2566" max="2816" width="9.140625" style="402"/>
    <col min="2817" max="2817" width="3" style="402" bestFit="1" customWidth="1"/>
    <col min="2818" max="2818" width="82" style="402" customWidth="1"/>
    <col min="2819" max="2821" width="19.140625" style="402" customWidth="1"/>
    <col min="2822" max="3072" width="9.140625" style="402"/>
    <col min="3073" max="3073" width="3" style="402" bestFit="1" customWidth="1"/>
    <col min="3074" max="3074" width="82" style="402" customWidth="1"/>
    <col min="3075" max="3077" width="19.140625" style="402" customWidth="1"/>
    <col min="3078" max="3328" width="9.140625" style="402"/>
    <col min="3329" max="3329" width="3" style="402" bestFit="1" customWidth="1"/>
    <col min="3330" max="3330" width="82" style="402" customWidth="1"/>
    <col min="3331" max="3333" width="19.140625" style="402" customWidth="1"/>
    <col min="3334" max="3584" width="9.140625" style="402"/>
    <col min="3585" max="3585" width="3" style="402" bestFit="1" customWidth="1"/>
    <col min="3586" max="3586" width="82" style="402" customWidth="1"/>
    <col min="3587" max="3589" width="19.140625" style="402" customWidth="1"/>
    <col min="3590" max="3840" width="9.140625" style="402"/>
    <col min="3841" max="3841" width="3" style="402" bestFit="1" customWidth="1"/>
    <col min="3842" max="3842" width="82" style="402" customWidth="1"/>
    <col min="3843" max="3845" width="19.140625" style="402" customWidth="1"/>
    <col min="3846" max="4096" width="9.140625" style="402"/>
    <col min="4097" max="4097" width="3" style="402" bestFit="1" customWidth="1"/>
    <col min="4098" max="4098" width="82" style="402" customWidth="1"/>
    <col min="4099" max="4101" width="19.140625" style="402" customWidth="1"/>
    <col min="4102" max="4352" width="9.140625" style="402"/>
    <col min="4353" max="4353" width="3" style="402" bestFit="1" customWidth="1"/>
    <col min="4354" max="4354" width="82" style="402" customWidth="1"/>
    <col min="4355" max="4357" width="19.140625" style="402" customWidth="1"/>
    <col min="4358" max="4608" width="9.140625" style="402"/>
    <col min="4609" max="4609" width="3" style="402" bestFit="1" customWidth="1"/>
    <col min="4610" max="4610" width="82" style="402" customWidth="1"/>
    <col min="4611" max="4613" width="19.140625" style="402" customWidth="1"/>
    <col min="4614" max="4864" width="9.140625" style="402"/>
    <col min="4865" max="4865" width="3" style="402" bestFit="1" customWidth="1"/>
    <col min="4866" max="4866" width="82" style="402" customWidth="1"/>
    <col min="4867" max="4869" width="19.140625" style="402" customWidth="1"/>
    <col min="4870" max="5120" width="9.140625" style="402"/>
    <col min="5121" max="5121" width="3" style="402" bestFit="1" customWidth="1"/>
    <col min="5122" max="5122" width="82" style="402" customWidth="1"/>
    <col min="5123" max="5125" width="19.140625" style="402" customWidth="1"/>
    <col min="5126" max="5376" width="9.140625" style="402"/>
    <col min="5377" max="5377" width="3" style="402" bestFit="1" customWidth="1"/>
    <col min="5378" max="5378" width="82" style="402" customWidth="1"/>
    <col min="5379" max="5381" width="19.140625" style="402" customWidth="1"/>
    <col min="5382" max="5632" width="9.140625" style="402"/>
    <col min="5633" max="5633" width="3" style="402" bestFit="1" customWidth="1"/>
    <col min="5634" max="5634" width="82" style="402" customWidth="1"/>
    <col min="5635" max="5637" width="19.140625" style="402" customWidth="1"/>
    <col min="5638" max="5888" width="9.140625" style="402"/>
    <col min="5889" max="5889" width="3" style="402" bestFit="1" customWidth="1"/>
    <col min="5890" max="5890" width="82" style="402" customWidth="1"/>
    <col min="5891" max="5893" width="19.140625" style="402" customWidth="1"/>
    <col min="5894" max="6144" width="9.140625" style="402"/>
    <col min="6145" max="6145" width="3" style="402" bestFit="1" customWidth="1"/>
    <col min="6146" max="6146" width="82" style="402" customWidth="1"/>
    <col min="6147" max="6149" width="19.140625" style="402" customWidth="1"/>
    <col min="6150" max="6400" width="9.140625" style="402"/>
    <col min="6401" max="6401" width="3" style="402" bestFit="1" customWidth="1"/>
    <col min="6402" max="6402" width="82" style="402" customWidth="1"/>
    <col min="6403" max="6405" width="19.140625" style="402" customWidth="1"/>
    <col min="6406" max="6656" width="9.140625" style="402"/>
    <col min="6657" max="6657" width="3" style="402" bestFit="1" customWidth="1"/>
    <col min="6658" max="6658" width="82" style="402" customWidth="1"/>
    <col min="6659" max="6661" width="19.140625" style="402" customWidth="1"/>
    <col min="6662" max="6912" width="9.140625" style="402"/>
    <col min="6913" max="6913" width="3" style="402" bestFit="1" customWidth="1"/>
    <col min="6914" max="6914" width="82" style="402" customWidth="1"/>
    <col min="6915" max="6917" width="19.140625" style="402" customWidth="1"/>
    <col min="6918" max="7168" width="9.140625" style="402"/>
    <col min="7169" max="7169" width="3" style="402" bestFit="1" customWidth="1"/>
    <col min="7170" max="7170" width="82" style="402" customWidth="1"/>
    <col min="7171" max="7173" width="19.140625" style="402" customWidth="1"/>
    <col min="7174" max="7424" width="9.140625" style="402"/>
    <col min="7425" max="7425" width="3" style="402" bestFit="1" customWidth="1"/>
    <col min="7426" max="7426" width="82" style="402" customWidth="1"/>
    <col min="7427" max="7429" width="19.140625" style="402" customWidth="1"/>
    <col min="7430" max="7680" width="9.140625" style="402"/>
    <col min="7681" max="7681" width="3" style="402" bestFit="1" customWidth="1"/>
    <col min="7682" max="7682" width="82" style="402" customWidth="1"/>
    <col min="7683" max="7685" width="19.140625" style="402" customWidth="1"/>
    <col min="7686" max="7936" width="9.140625" style="402"/>
    <col min="7937" max="7937" width="3" style="402" bestFit="1" customWidth="1"/>
    <col min="7938" max="7938" width="82" style="402" customWidth="1"/>
    <col min="7939" max="7941" width="19.140625" style="402" customWidth="1"/>
    <col min="7942" max="8192" width="9.140625" style="402"/>
    <col min="8193" max="8193" width="3" style="402" bestFit="1" customWidth="1"/>
    <col min="8194" max="8194" width="82" style="402" customWidth="1"/>
    <col min="8195" max="8197" width="19.140625" style="402" customWidth="1"/>
    <col min="8198" max="8448" width="9.140625" style="402"/>
    <col min="8449" max="8449" width="3" style="402" bestFit="1" customWidth="1"/>
    <col min="8450" max="8450" width="82" style="402" customWidth="1"/>
    <col min="8451" max="8453" width="19.140625" style="402" customWidth="1"/>
    <col min="8454" max="8704" width="9.140625" style="402"/>
    <col min="8705" max="8705" width="3" style="402" bestFit="1" customWidth="1"/>
    <col min="8706" max="8706" width="82" style="402" customWidth="1"/>
    <col min="8707" max="8709" width="19.140625" style="402" customWidth="1"/>
    <col min="8710" max="8960" width="9.140625" style="402"/>
    <col min="8961" max="8961" width="3" style="402" bestFit="1" customWidth="1"/>
    <col min="8962" max="8962" width="82" style="402" customWidth="1"/>
    <col min="8963" max="8965" width="19.140625" style="402" customWidth="1"/>
    <col min="8966" max="9216" width="9.140625" style="402"/>
    <col min="9217" max="9217" width="3" style="402" bestFit="1" customWidth="1"/>
    <col min="9218" max="9218" width="82" style="402" customWidth="1"/>
    <col min="9219" max="9221" width="19.140625" style="402" customWidth="1"/>
    <col min="9222" max="9472" width="9.140625" style="402"/>
    <col min="9473" max="9473" width="3" style="402" bestFit="1" customWidth="1"/>
    <col min="9474" max="9474" width="82" style="402" customWidth="1"/>
    <col min="9475" max="9477" width="19.140625" style="402" customWidth="1"/>
    <col min="9478" max="9728" width="9.140625" style="402"/>
    <col min="9729" max="9729" width="3" style="402" bestFit="1" customWidth="1"/>
    <col min="9730" max="9730" width="82" style="402" customWidth="1"/>
    <col min="9731" max="9733" width="19.140625" style="402" customWidth="1"/>
    <col min="9734" max="9984" width="9.140625" style="402"/>
    <col min="9985" max="9985" width="3" style="402" bestFit="1" customWidth="1"/>
    <col min="9986" max="9986" width="82" style="402" customWidth="1"/>
    <col min="9987" max="9989" width="19.140625" style="402" customWidth="1"/>
    <col min="9990" max="10240" width="9.140625" style="402"/>
    <col min="10241" max="10241" width="3" style="402" bestFit="1" customWidth="1"/>
    <col min="10242" max="10242" width="82" style="402" customWidth="1"/>
    <col min="10243" max="10245" width="19.140625" style="402" customWidth="1"/>
    <col min="10246" max="10496" width="9.140625" style="402"/>
    <col min="10497" max="10497" width="3" style="402" bestFit="1" customWidth="1"/>
    <col min="10498" max="10498" width="82" style="402" customWidth="1"/>
    <col min="10499" max="10501" width="19.140625" style="402" customWidth="1"/>
    <col min="10502" max="10752" width="9.140625" style="402"/>
    <col min="10753" max="10753" width="3" style="402" bestFit="1" customWidth="1"/>
    <col min="10754" max="10754" width="82" style="402" customWidth="1"/>
    <col min="10755" max="10757" width="19.140625" style="402" customWidth="1"/>
    <col min="10758" max="11008" width="9.140625" style="402"/>
    <col min="11009" max="11009" width="3" style="402" bestFit="1" customWidth="1"/>
    <col min="11010" max="11010" width="82" style="402" customWidth="1"/>
    <col min="11011" max="11013" width="19.140625" style="402" customWidth="1"/>
    <col min="11014" max="11264" width="9.140625" style="402"/>
    <col min="11265" max="11265" width="3" style="402" bestFit="1" customWidth="1"/>
    <col min="11266" max="11266" width="82" style="402" customWidth="1"/>
    <col min="11267" max="11269" width="19.140625" style="402" customWidth="1"/>
    <col min="11270" max="11520" width="9.140625" style="402"/>
    <col min="11521" max="11521" width="3" style="402" bestFit="1" customWidth="1"/>
    <col min="11522" max="11522" width="82" style="402" customWidth="1"/>
    <col min="11523" max="11525" width="19.140625" style="402" customWidth="1"/>
    <col min="11526" max="11776" width="9.140625" style="402"/>
    <col min="11777" max="11777" width="3" style="402" bestFit="1" customWidth="1"/>
    <col min="11778" max="11778" width="82" style="402" customWidth="1"/>
    <col min="11779" max="11781" width="19.140625" style="402" customWidth="1"/>
    <col min="11782" max="12032" width="9.140625" style="402"/>
    <col min="12033" max="12033" width="3" style="402" bestFit="1" customWidth="1"/>
    <col min="12034" max="12034" width="82" style="402" customWidth="1"/>
    <col min="12035" max="12037" width="19.140625" style="402" customWidth="1"/>
    <col min="12038" max="12288" width="9.140625" style="402"/>
    <col min="12289" max="12289" width="3" style="402" bestFit="1" customWidth="1"/>
    <col min="12290" max="12290" width="82" style="402" customWidth="1"/>
    <col min="12291" max="12293" width="19.140625" style="402" customWidth="1"/>
    <col min="12294" max="12544" width="9.140625" style="402"/>
    <col min="12545" max="12545" width="3" style="402" bestFit="1" customWidth="1"/>
    <col min="12546" max="12546" width="82" style="402" customWidth="1"/>
    <col min="12547" max="12549" width="19.140625" style="402" customWidth="1"/>
    <col min="12550" max="12800" width="9.140625" style="402"/>
    <col min="12801" max="12801" width="3" style="402" bestFit="1" customWidth="1"/>
    <col min="12802" max="12802" width="82" style="402" customWidth="1"/>
    <col min="12803" max="12805" width="19.140625" style="402" customWidth="1"/>
    <col min="12806" max="13056" width="9.140625" style="402"/>
    <col min="13057" max="13057" width="3" style="402" bestFit="1" customWidth="1"/>
    <col min="13058" max="13058" width="82" style="402" customWidth="1"/>
    <col min="13059" max="13061" width="19.140625" style="402" customWidth="1"/>
    <col min="13062" max="13312" width="9.140625" style="402"/>
    <col min="13313" max="13313" width="3" style="402" bestFit="1" customWidth="1"/>
    <col min="13314" max="13314" width="82" style="402" customWidth="1"/>
    <col min="13315" max="13317" width="19.140625" style="402" customWidth="1"/>
    <col min="13318" max="13568" width="9.140625" style="402"/>
    <col min="13569" max="13569" width="3" style="402" bestFit="1" customWidth="1"/>
    <col min="13570" max="13570" width="82" style="402" customWidth="1"/>
    <col min="13571" max="13573" width="19.140625" style="402" customWidth="1"/>
    <col min="13574" max="13824" width="9.140625" style="402"/>
    <col min="13825" max="13825" width="3" style="402" bestFit="1" customWidth="1"/>
    <col min="13826" max="13826" width="82" style="402" customWidth="1"/>
    <col min="13827" max="13829" width="19.140625" style="402" customWidth="1"/>
    <col min="13830" max="14080" width="9.140625" style="402"/>
    <col min="14081" max="14081" width="3" style="402" bestFit="1" customWidth="1"/>
    <col min="14082" max="14082" width="82" style="402" customWidth="1"/>
    <col min="14083" max="14085" width="19.140625" style="402" customWidth="1"/>
    <col min="14086" max="14336" width="9.140625" style="402"/>
    <col min="14337" max="14337" width="3" style="402" bestFit="1" customWidth="1"/>
    <col min="14338" max="14338" width="82" style="402" customWidth="1"/>
    <col min="14339" max="14341" width="19.140625" style="402" customWidth="1"/>
    <col min="14342" max="14592" width="9.140625" style="402"/>
    <col min="14593" max="14593" width="3" style="402" bestFit="1" customWidth="1"/>
    <col min="14594" max="14594" width="82" style="402" customWidth="1"/>
    <col min="14595" max="14597" width="19.140625" style="402" customWidth="1"/>
    <col min="14598" max="14848" width="9.140625" style="402"/>
    <col min="14849" max="14849" width="3" style="402" bestFit="1" customWidth="1"/>
    <col min="14850" max="14850" width="82" style="402" customWidth="1"/>
    <col min="14851" max="14853" width="19.140625" style="402" customWidth="1"/>
    <col min="14854" max="15104" width="9.140625" style="402"/>
    <col min="15105" max="15105" width="3" style="402" bestFit="1" customWidth="1"/>
    <col min="15106" max="15106" width="82" style="402" customWidth="1"/>
    <col min="15107" max="15109" width="19.140625" style="402" customWidth="1"/>
    <col min="15110" max="15360" width="9.140625" style="402"/>
    <col min="15361" max="15361" width="3" style="402" bestFit="1" customWidth="1"/>
    <col min="15362" max="15362" width="82" style="402" customWidth="1"/>
    <col min="15363" max="15365" width="19.140625" style="402" customWidth="1"/>
    <col min="15366" max="15616" width="9.140625" style="402"/>
    <col min="15617" max="15617" width="3" style="402" bestFit="1" customWidth="1"/>
    <col min="15618" max="15618" width="82" style="402" customWidth="1"/>
    <col min="15619" max="15621" width="19.140625" style="402" customWidth="1"/>
    <col min="15622" max="15872" width="9.140625" style="402"/>
    <col min="15873" max="15873" width="3" style="402" bestFit="1" customWidth="1"/>
    <col min="15874" max="15874" width="82" style="402" customWidth="1"/>
    <col min="15875" max="15877" width="19.140625" style="402" customWidth="1"/>
    <col min="15878" max="16128" width="9.140625" style="402"/>
    <col min="16129" max="16129" width="3" style="402" bestFit="1" customWidth="1"/>
    <col min="16130" max="16130" width="82" style="402" customWidth="1"/>
    <col min="16131" max="16133" width="19.140625" style="402" customWidth="1"/>
    <col min="16134" max="16384" width="9.140625" style="402"/>
  </cols>
  <sheetData>
    <row r="1" spans="1:5" ht="30">
      <c r="A1" s="484" t="s">
        <v>719</v>
      </c>
      <c r="B1" s="485" t="s">
        <v>173</v>
      </c>
      <c r="C1" s="485" t="s">
        <v>683</v>
      </c>
      <c r="D1" s="485" t="s">
        <v>720</v>
      </c>
      <c r="E1" s="486" t="s">
        <v>721</v>
      </c>
    </row>
    <row r="2" spans="1:5">
      <c r="A2" s="487" t="s">
        <v>643</v>
      </c>
      <c r="B2" s="488" t="s">
        <v>722</v>
      </c>
      <c r="C2" s="489">
        <v>565144880</v>
      </c>
      <c r="D2" s="489">
        <v>0</v>
      </c>
      <c r="E2" s="490">
        <v>545891345</v>
      </c>
    </row>
    <row r="3" spans="1:5">
      <c r="A3" s="487" t="s">
        <v>645</v>
      </c>
      <c r="B3" s="488" t="s">
        <v>723</v>
      </c>
      <c r="C3" s="489">
        <v>74039129</v>
      </c>
      <c r="D3" s="489">
        <v>0</v>
      </c>
      <c r="E3" s="490">
        <v>133398829</v>
      </c>
    </row>
    <row r="4" spans="1:5" ht="13.5" thickBot="1">
      <c r="A4" s="491" t="s">
        <v>647</v>
      </c>
      <c r="B4" s="492" t="s">
        <v>724</v>
      </c>
      <c r="C4" s="493">
        <v>127311824</v>
      </c>
      <c r="D4" s="493">
        <v>0</v>
      </c>
      <c r="E4" s="494">
        <v>52497538</v>
      </c>
    </row>
    <row r="5" spans="1:5" ht="13.5" thickBot="1">
      <c r="A5" s="495" t="s">
        <v>649</v>
      </c>
      <c r="B5" s="496" t="s">
        <v>725</v>
      </c>
      <c r="C5" s="497">
        <v>766495833</v>
      </c>
      <c r="D5" s="497">
        <v>0</v>
      </c>
      <c r="E5" s="498">
        <v>731787712</v>
      </c>
    </row>
    <row r="6" spans="1:5">
      <c r="A6" s="499" t="s">
        <v>651</v>
      </c>
      <c r="B6" s="500" t="s">
        <v>726</v>
      </c>
      <c r="C6" s="501">
        <v>-347000</v>
      </c>
      <c r="D6" s="501">
        <v>0</v>
      </c>
      <c r="E6" s="502">
        <v>905141</v>
      </c>
    </row>
    <row r="7" spans="1:5" ht="13.5" thickBot="1">
      <c r="A7" s="491" t="s">
        <v>653</v>
      </c>
      <c r="B7" s="492" t="s">
        <v>727</v>
      </c>
      <c r="C7" s="493">
        <v>0</v>
      </c>
      <c r="D7" s="493">
        <v>0</v>
      </c>
      <c r="E7" s="494">
        <v>0</v>
      </c>
    </row>
    <row r="8" spans="1:5" ht="13.5" thickBot="1">
      <c r="A8" s="495" t="s">
        <v>655</v>
      </c>
      <c r="B8" s="496" t="s">
        <v>728</v>
      </c>
      <c r="C8" s="497">
        <v>-347000</v>
      </c>
      <c r="D8" s="497">
        <v>0</v>
      </c>
      <c r="E8" s="498">
        <v>905141</v>
      </c>
    </row>
    <row r="9" spans="1:5">
      <c r="A9" s="499" t="s">
        <v>657</v>
      </c>
      <c r="B9" s="500" t="s">
        <v>729</v>
      </c>
      <c r="C9" s="501">
        <v>1707871675</v>
      </c>
      <c r="D9" s="501">
        <v>0</v>
      </c>
      <c r="E9" s="502">
        <v>1742138252</v>
      </c>
    </row>
    <row r="10" spans="1:5">
      <c r="A10" s="487" t="s">
        <v>659</v>
      </c>
      <c r="B10" s="488" t="s">
        <v>730</v>
      </c>
      <c r="C10" s="489">
        <v>134413589</v>
      </c>
      <c r="D10" s="489">
        <v>0</v>
      </c>
      <c r="E10" s="490">
        <v>113473410</v>
      </c>
    </row>
    <row r="11" spans="1:5">
      <c r="A11" s="487" t="s">
        <v>661</v>
      </c>
      <c r="B11" s="488" t="s">
        <v>731</v>
      </c>
      <c r="C11" s="489">
        <v>206759033</v>
      </c>
      <c r="D11" s="489">
        <v>0</v>
      </c>
      <c r="E11" s="490">
        <v>30253350</v>
      </c>
    </row>
    <row r="12" spans="1:5" ht="13.5" thickBot="1">
      <c r="A12" s="491" t="s">
        <v>663</v>
      </c>
      <c r="B12" s="492" t="s">
        <v>732</v>
      </c>
      <c r="C12" s="493">
        <v>316063471</v>
      </c>
      <c r="D12" s="493">
        <v>0</v>
      </c>
      <c r="E12" s="494">
        <v>22527206</v>
      </c>
    </row>
    <row r="13" spans="1:5" ht="13.5" thickBot="1">
      <c r="A13" s="495" t="s">
        <v>665</v>
      </c>
      <c r="B13" s="496" t="s">
        <v>733</v>
      </c>
      <c r="C13" s="497">
        <v>2365107768</v>
      </c>
      <c r="D13" s="497">
        <v>0</v>
      </c>
      <c r="E13" s="498">
        <v>1908392218</v>
      </c>
    </row>
    <row r="14" spans="1:5">
      <c r="A14" s="499" t="s">
        <v>667</v>
      </c>
      <c r="B14" s="500" t="s">
        <v>734</v>
      </c>
      <c r="C14" s="501">
        <v>33800046</v>
      </c>
      <c r="D14" s="501">
        <v>0</v>
      </c>
      <c r="E14" s="502">
        <v>30148959</v>
      </c>
    </row>
    <row r="15" spans="1:5">
      <c r="A15" s="487" t="s">
        <v>669</v>
      </c>
      <c r="B15" s="488" t="s">
        <v>735</v>
      </c>
      <c r="C15" s="489">
        <v>422376627</v>
      </c>
      <c r="D15" s="489">
        <v>0</v>
      </c>
      <c r="E15" s="490">
        <v>418059729</v>
      </c>
    </row>
    <row r="16" spans="1:5">
      <c r="A16" s="487" t="s">
        <v>671</v>
      </c>
      <c r="B16" s="488" t="s">
        <v>736</v>
      </c>
      <c r="C16" s="489">
        <v>50000</v>
      </c>
      <c r="D16" s="489">
        <v>0</v>
      </c>
      <c r="E16" s="490">
        <v>1826890</v>
      </c>
    </row>
    <row r="17" spans="1:5" ht="13.5" thickBot="1">
      <c r="A17" s="491" t="s">
        <v>673</v>
      </c>
      <c r="B17" s="492" t="s">
        <v>737</v>
      </c>
      <c r="C17" s="493">
        <v>12548365</v>
      </c>
      <c r="D17" s="493">
        <v>0</v>
      </c>
      <c r="E17" s="494">
        <v>8326943</v>
      </c>
    </row>
    <row r="18" spans="1:5" ht="13.5" thickBot="1">
      <c r="A18" s="495" t="s">
        <v>675</v>
      </c>
      <c r="B18" s="496" t="s">
        <v>738</v>
      </c>
      <c r="C18" s="497">
        <v>468775038</v>
      </c>
      <c r="D18" s="497">
        <v>0</v>
      </c>
      <c r="E18" s="498">
        <v>458362521</v>
      </c>
    </row>
    <row r="19" spans="1:5">
      <c r="A19" s="499" t="s">
        <v>677</v>
      </c>
      <c r="B19" s="500" t="s">
        <v>739</v>
      </c>
      <c r="C19" s="501">
        <v>533550381</v>
      </c>
      <c r="D19" s="501">
        <v>0</v>
      </c>
      <c r="E19" s="502">
        <v>549192886</v>
      </c>
    </row>
    <row r="20" spans="1:5">
      <c r="A20" s="487" t="s">
        <v>679</v>
      </c>
      <c r="B20" s="488" t="s">
        <v>740</v>
      </c>
      <c r="C20" s="489">
        <v>77928465</v>
      </c>
      <c r="D20" s="489">
        <v>0</v>
      </c>
      <c r="E20" s="490">
        <v>79519950</v>
      </c>
    </row>
    <row r="21" spans="1:5" ht="13.5" thickBot="1">
      <c r="A21" s="491" t="s">
        <v>741</v>
      </c>
      <c r="B21" s="492" t="s">
        <v>742</v>
      </c>
      <c r="C21" s="493">
        <v>167334051</v>
      </c>
      <c r="D21" s="493">
        <v>0</v>
      </c>
      <c r="E21" s="494">
        <v>170999103</v>
      </c>
    </row>
    <row r="22" spans="1:5" ht="13.5" thickBot="1">
      <c r="A22" s="495" t="s">
        <v>743</v>
      </c>
      <c r="B22" s="496" t="s">
        <v>744</v>
      </c>
      <c r="C22" s="497">
        <v>778812897</v>
      </c>
      <c r="D22" s="497">
        <v>0</v>
      </c>
      <c r="E22" s="498">
        <v>799711939</v>
      </c>
    </row>
    <row r="23" spans="1:5" ht="13.5" thickBot="1">
      <c r="A23" s="495" t="s">
        <v>745</v>
      </c>
      <c r="B23" s="496" t="s">
        <v>746</v>
      </c>
      <c r="C23" s="497">
        <v>237960439</v>
      </c>
      <c r="D23" s="497">
        <v>0</v>
      </c>
      <c r="E23" s="498">
        <v>265619570</v>
      </c>
    </row>
    <row r="24" spans="1:5" ht="13.5" thickBot="1">
      <c r="A24" s="495" t="s">
        <v>747</v>
      </c>
      <c r="B24" s="496" t="s">
        <v>748</v>
      </c>
      <c r="C24" s="497">
        <v>1618566468</v>
      </c>
      <c r="D24" s="497">
        <v>0</v>
      </c>
      <c r="E24" s="498">
        <v>1315600460</v>
      </c>
    </row>
    <row r="25" spans="1:5" ht="13.5" thickBot="1">
      <c r="A25" s="495" t="s">
        <v>749</v>
      </c>
      <c r="B25" s="496" t="s">
        <v>750</v>
      </c>
      <c r="C25" s="497">
        <v>27141759</v>
      </c>
      <c r="D25" s="497">
        <v>0</v>
      </c>
      <c r="E25" s="498">
        <v>-198209419</v>
      </c>
    </row>
    <row r="26" spans="1:5">
      <c r="A26" s="499" t="s">
        <v>751</v>
      </c>
      <c r="B26" s="500" t="s">
        <v>752</v>
      </c>
      <c r="C26" s="501">
        <v>1444935</v>
      </c>
      <c r="D26" s="501">
        <v>0</v>
      </c>
      <c r="E26" s="502">
        <v>2035700</v>
      </c>
    </row>
    <row r="27" spans="1:5">
      <c r="A27" s="487" t="s">
        <v>753</v>
      </c>
      <c r="B27" s="488" t="s">
        <v>754</v>
      </c>
      <c r="C27" s="489">
        <v>0</v>
      </c>
      <c r="D27" s="489">
        <v>0</v>
      </c>
      <c r="E27" s="490">
        <v>0</v>
      </c>
    </row>
    <row r="28" spans="1:5" ht="25.5">
      <c r="A28" s="487" t="s">
        <v>755</v>
      </c>
      <c r="B28" s="488" t="s">
        <v>756</v>
      </c>
      <c r="C28" s="489">
        <v>0</v>
      </c>
      <c r="D28" s="489">
        <v>0</v>
      </c>
      <c r="E28" s="490">
        <v>10769</v>
      </c>
    </row>
    <row r="29" spans="1:5">
      <c r="A29" s="487" t="s">
        <v>757</v>
      </c>
      <c r="B29" s="488" t="s">
        <v>758</v>
      </c>
      <c r="C29" s="489">
        <v>6990654</v>
      </c>
      <c r="D29" s="489">
        <v>0</v>
      </c>
      <c r="E29" s="490">
        <v>1579458</v>
      </c>
    </row>
    <row r="30" spans="1:5">
      <c r="A30" s="487" t="s">
        <v>759</v>
      </c>
      <c r="B30" s="488" t="s">
        <v>760</v>
      </c>
      <c r="C30" s="489">
        <v>15700</v>
      </c>
      <c r="D30" s="489">
        <v>0</v>
      </c>
      <c r="E30" s="490">
        <v>0</v>
      </c>
    </row>
    <row r="31" spans="1:5" ht="25.5">
      <c r="A31" s="487" t="s">
        <v>761</v>
      </c>
      <c r="B31" s="488" t="s">
        <v>762</v>
      </c>
      <c r="C31" s="489">
        <v>0</v>
      </c>
      <c r="D31" s="489">
        <v>0</v>
      </c>
      <c r="E31" s="490">
        <v>0</v>
      </c>
    </row>
    <row r="32" spans="1:5" ht="26.25" thickBot="1">
      <c r="A32" s="491" t="s">
        <v>763</v>
      </c>
      <c r="B32" s="492" t="s">
        <v>764</v>
      </c>
      <c r="C32" s="493">
        <v>0</v>
      </c>
      <c r="D32" s="493">
        <v>0</v>
      </c>
      <c r="E32" s="494">
        <v>0</v>
      </c>
    </row>
    <row r="33" spans="1:5" ht="13.5" thickBot="1">
      <c r="A33" s="495" t="s">
        <v>765</v>
      </c>
      <c r="B33" s="496" t="s">
        <v>766</v>
      </c>
      <c r="C33" s="497">
        <v>8451289</v>
      </c>
      <c r="D33" s="497">
        <v>0</v>
      </c>
      <c r="E33" s="498">
        <v>3625927</v>
      </c>
    </row>
    <row r="34" spans="1:5">
      <c r="A34" s="499" t="s">
        <v>767</v>
      </c>
      <c r="B34" s="500" t="s">
        <v>768</v>
      </c>
      <c r="C34" s="501">
        <v>0</v>
      </c>
      <c r="D34" s="501">
        <v>0</v>
      </c>
      <c r="E34" s="502">
        <v>0</v>
      </c>
    </row>
    <row r="35" spans="1:5" ht="25.5">
      <c r="A35" s="487" t="s">
        <v>769</v>
      </c>
      <c r="B35" s="488" t="s">
        <v>770</v>
      </c>
      <c r="C35" s="489">
        <v>0</v>
      </c>
      <c r="D35" s="489">
        <v>0</v>
      </c>
      <c r="E35" s="490">
        <v>0</v>
      </c>
    </row>
    <row r="36" spans="1:5">
      <c r="A36" s="487" t="s">
        <v>771</v>
      </c>
      <c r="B36" s="488" t="s">
        <v>772</v>
      </c>
      <c r="C36" s="489">
        <v>1888601</v>
      </c>
      <c r="D36" s="489">
        <v>0</v>
      </c>
      <c r="E36" s="490">
        <v>4310977</v>
      </c>
    </row>
    <row r="37" spans="1:5">
      <c r="A37" s="487" t="s">
        <v>773</v>
      </c>
      <c r="B37" s="488" t="s">
        <v>774</v>
      </c>
      <c r="C37" s="489">
        <v>0</v>
      </c>
      <c r="D37" s="489">
        <v>0</v>
      </c>
      <c r="E37" s="490">
        <v>0</v>
      </c>
    </row>
    <row r="38" spans="1:5">
      <c r="A38" s="487" t="s">
        <v>775</v>
      </c>
      <c r="B38" s="488" t="s">
        <v>776</v>
      </c>
      <c r="C38" s="489">
        <v>0</v>
      </c>
      <c r="D38" s="489">
        <v>0</v>
      </c>
      <c r="E38" s="490">
        <v>0</v>
      </c>
    </row>
    <row r="39" spans="1:5">
      <c r="A39" s="487" t="s">
        <v>777</v>
      </c>
      <c r="B39" s="488" t="s">
        <v>778</v>
      </c>
      <c r="C39" s="489">
        <v>0</v>
      </c>
      <c r="D39" s="489">
        <v>0</v>
      </c>
      <c r="E39" s="490">
        <v>0</v>
      </c>
    </row>
    <row r="40" spans="1:5">
      <c r="A40" s="487" t="s">
        <v>779</v>
      </c>
      <c r="B40" s="488" t="s">
        <v>780</v>
      </c>
      <c r="C40" s="489">
        <v>13992</v>
      </c>
      <c r="D40" s="489">
        <v>0</v>
      </c>
      <c r="E40" s="490">
        <v>11255</v>
      </c>
    </row>
    <row r="41" spans="1:5" ht="25.5">
      <c r="A41" s="487" t="s">
        <v>781</v>
      </c>
      <c r="B41" s="488" t="s">
        <v>782</v>
      </c>
      <c r="C41" s="489">
        <v>0</v>
      </c>
      <c r="D41" s="489">
        <v>0</v>
      </c>
      <c r="E41" s="490">
        <v>0</v>
      </c>
    </row>
    <row r="42" spans="1:5" ht="26.25" thickBot="1">
      <c r="A42" s="491" t="s">
        <v>783</v>
      </c>
      <c r="B42" s="492" t="s">
        <v>784</v>
      </c>
      <c r="C42" s="493">
        <v>13992</v>
      </c>
      <c r="D42" s="493">
        <v>0</v>
      </c>
      <c r="E42" s="494">
        <v>0</v>
      </c>
    </row>
    <row r="43" spans="1:5" ht="13.5" thickBot="1">
      <c r="A43" s="495" t="s">
        <v>785</v>
      </c>
      <c r="B43" s="496" t="s">
        <v>786</v>
      </c>
      <c r="C43" s="497">
        <v>1902593</v>
      </c>
      <c r="D43" s="497">
        <v>0</v>
      </c>
      <c r="E43" s="498">
        <v>4322232</v>
      </c>
    </row>
    <row r="44" spans="1:5" ht="13.5" thickBot="1">
      <c r="A44" s="495" t="s">
        <v>787</v>
      </c>
      <c r="B44" s="496" t="s">
        <v>788</v>
      </c>
      <c r="C44" s="497">
        <v>6548696</v>
      </c>
      <c r="D44" s="497">
        <v>0</v>
      </c>
      <c r="E44" s="498">
        <v>-696305</v>
      </c>
    </row>
    <row r="45" spans="1:5" ht="13.5" thickBot="1">
      <c r="A45" s="495" t="s">
        <v>789</v>
      </c>
      <c r="B45" s="496" t="s">
        <v>790</v>
      </c>
      <c r="C45" s="497">
        <v>33690455</v>
      </c>
      <c r="D45" s="497">
        <v>0</v>
      </c>
      <c r="E45" s="498">
        <v>-198905724</v>
      </c>
    </row>
  </sheetData>
  <pageMargins left="0.23622047244094491" right="0.23622047244094491" top="1.1417322834645669" bottom="0.98425196850393704" header="0.51181102362204722" footer="0.51181102362204722"/>
  <pageSetup scale="73" orientation="portrait" horizontalDpi="300" verticalDpi="300" r:id="rId1"/>
  <headerFooter alignWithMargins="0">
    <oddHeader>&amp;C&amp;"-,Félkövér"&amp;14BONYHÁD VÁROS ÖNKORMÁNYZATA
EREDMÉNYKIMUTATÁS&amp;R&amp;"Times New Roman,Félkövér dőlt"&amp;14 5.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C6" sqref="C6"/>
    </sheetView>
  </sheetViews>
  <sheetFormatPr defaultRowHeight="12.75"/>
  <cols>
    <col min="1" max="1" width="6.5703125" style="503" customWidth="1"/>
    <col min="2" max="2" width="52.140625" style="503" customWidth="1"/>
    <col min="3" max="3" width="22" style="503" customWidth="1"/>
    <col min="4" max="5" width="9.140625" style="503"/>
    <col min="6" max="6" width="11.85546875" style="503" bestFit="1" customWidth="1"/>
    <col min="7" max="256" width="9.140625" style="503"/>
    <col min="257" max="257" width="6.5703125" style="503" customWidth="1"/>
    <col min="258" max="258" width="52.140625" style="503" customWidth="1"/>
    <col min="259" max="259" width="22" style="503" customWidth="1"/>
    <col min="260" max="512" width="9.140625" style="503"/>
    <col min="513" max="513" width="6.5703125" style="503" customWidth="1"/>
    <col min="514" max="514" width="52.140625" style="503" customWidth="1"/>
    <col min="515" max="515" width="22" style="503" customWidth="1"/>
    <col min="516" max="768" width="9.140625" style="503"/>
    <col min="769" max="769" width="6.5703125" style="503" customWidth="1"/>
    <col min="770" max="770" width="52.140625" style="503" customWidth="1"/>
    <col min="771" max="771" width="22" style="503" customWidth="1"/>
    <col min="772" max="1024" width="9.140625" style="503"/>
    <col min="1025" max="1025" width="6.5703125" style="503" customWidth="1"/>
    <col min="1026" max="1026" width="52.140625" style="503" customWidth="1"/>
    <col min="1027" max="1027" width="22" style="503" customWidth="1"/>
    <col min="1028" max="1280" width="9.140625" style="503"/>
    <col min="1281" max="1281" width="6.5703125" style="503" customWidth="1"/>
    <col min="1282" max="1282" width="52.140625" style="503" customWidth="1"/>
    <col min="1283" max="1283" width="22" style="503" customWidth="1"/>
    <col min="1284" max="1536" width="9.140625" style="503"/>
    <col min="1537" max="1537" width="6.5703125" style="503" customWidth="1"/>
    <col min="1538" max="1538" width="52.140625" style="503" customWidth="1"/>
    <col min="1539" max="1539" width="22" style="503" customWidth="1"/>
    <col min="1540" max="1792" width="9.140625" style="503"/>
    <col min="1793" max="1793" width="6.5703125" style="503" customWidth="1"/>
    <col min="1794" max="1794" width="52.140625" style="503" customWidth="1"/>
    <col min="1795" max="1795" width="22" style="503" customWidth="1"/>
    <col min="1796" max="2048" width="9.140625" style="503"/>
    <col min="2049" max="2049" width="6.5703125" style="503" customWidth="1"/>
    <col min="2050" max="2050" width="52.140625" style="503" customWidth="1"/>
    <col min="2051" max="2051" width="22" style="503" customWidth="1"/>
    <col min="2052" max="2304" width="9.140625" style="503"/>
    <col min="2305" max="2305" width="6.5703125" style="503" customWidth="1"/>
    <col min="2306" max="2306" width="52.140625" style="503" customWidth="1"/>
    <col min="2307" max="2307" width="22" style="503" customWidth="1"/>
    <col min="2308" max="2560" width="9.140625" style="503"/>
    <col min="2561" max="2561" width="6.5703125" style="503" customWidth="1"/>
    <col min="2562" max="2562" width="52.140625" style="503" customWidth="1"/>
    <col min="2563" max="2563" width="22" style="503" customWidth="1"/>
    <col min="2564" max="2816" width="9.140625" style="503"/>
    <col min="2817" max="2817" width="6.5703125" style="503" customWidth="1"/>
    <col min="2818" max="2818" width="52.140625" style="503" customWidth="1"/>
    <col min="2819" max="2819" width="22" style="503" customWidth="1"/>
    <col min="2820" max="3072" width="9.140625" style="503"/>
    <col min="3073" max="3073" width="6.5703125" style="503" customWidth="1"/>
    <col min="3074" max="3074" width="52.140625" style="503" customWidth="1"/>
    <col min="3075" max="3075" width="22" style="503" customWidth="1"/>
    <col min="3076" max="3328" width="9.140625" style="503"/>
    <col min="3329" max="3329" width="6.5703125" style="503" customWidth="1"/>
    <col min="3330" max="3330" width="52.140625" style="503" customWidth="1"/>
    <col min="3331" max="3331" width="22" style="503" customWidth="1"/>
    <col min="3332" max="3584" width="9.140625" style="503"/>
    <col min="3585" max="3585" width="6.5703125" style="503" customWidth="1"/>
    <col min="3586" max="3586" width="52.140625" style="503" customWidth="1"/>
    <col min="3587" max="3587" width="22" style="503" customWidth="1"/>
    <col min="3588" max="3840" width="9.140625" style="503"/>
    <col min="3841" max="3841" width="6.5703125" style="503" customWidth="1"/>
    <col min="3842" max="3842" width="52.140625" style="503" customWidth="1"/>
    <col min="3843" max="3843" width="22" style="503" customWidth="1"/>
    <col min="3844" max="4096" width="9.140625" style="503"/>
    <col min="4097" max="4097" width="6.5703125" style="503" customWidth="1"/>
    <col min="4098" max="4098" width="52.140625" style="503" customWidth="1"/>
    <col min="4099" max="4099" width="22" style="503" customWidth="1"/>
    <col min="4100" max="4352" width="9.140625" style="503"/>
    <col min="4353" max="4353" width="6.5703125" style="503" customWidth="1"/>
    <col min="4354" max="4354" width="52.140625" style="503" customWidth="1"/>
    <col min="4355" max="4355" width="22" style="503" customWidth="1"/>
    <col min="4356" max="4608" width="9.140625" style="503"/>
    <col min="4609" max="4609" width="6.5703125" style="503" customWidth="1"/>
    <col min="4610" max="4610" width="52.140625" style="503" customWidth="1"/>
    <col min="4611" max="4611" width="22" style="503" customWidth="1"/>
    <col min="4612" max="4864" width="9.140625" style="503"/>
    <col min="4865" max="4865" width="6.5703125" style="503" customWidth="1"/>
    <col min="4866" max="4866" width="52.140625" style="503" customWidth="1"/>
    <col min="4867" max="4867" width="22" style="503" customWidth="1"/>
    <col min="4868" max="5120" width="9.140625" style="503"/>
    <col min="5121" max="5121" width="6.5703125" style="503" customWidth="1"/>
    <col min="5122" max="5122" width="52.140625" style="503" customWidth="1"/>
    <col min="5123" max="5123" width="22" style="503" customWidth="1"/>
    <col min="5124" max="5376" width="9.140625" style="503"/>
    <col min="5377" max="5377" width="6.5703125" style="503" customWidth="1"/>
    <col min="5378" max="5378" width="52.140625" style="503" customWidth="1"/>
    <col min="5379" max="5379" width="22" style="503" customWidth="1"/>
    <col min="5380" max="5632" width="9.140625" style="503"/>
    <col min="5633" max="5633" width="6.5703125" style="503" customWidth="1"/>
    <col min="5634" max="5634" width="52.140625" style="503" customWidth="1"/>
    <col min="5635" max="5635" width="22" style="503" customWidth="1"/>
    <col min="5636" max="5888" width="9.140625" style="503"/>
    <col min="5889" max="5889" width="6.5703125" style="503" customWidth="1"/>
    <col min="5890" max="5890" width="52.140625" style="503" customWidth="1"/>
    <col min="5891" max="5891" width="22" style="503" customWidth="1"/>
    <col min="5892" max="6144" width="9.140625" style="503"/>
    <col min="6145" max="6145" width="6.5703125" style="503" customWidth="1"/>
    <col min="6146" max="6146" width="52.140625" style="503" customWidth="1"/>
    <col min="6147" max="6147" width="22" style="503" customWidth="1"/>
    <col min="6148" max="6400" width="9.140625" style="503"/>
    <col min="6401" max="6401" width="6.5703125" style="503" customWidth="1"/>
    <col min="6402" max="6402" width="52.140625" style="503" customWidth="1"/>
    <col min="6403" max="6403" width="22" style="503" customWidth="1"/>
    <col min="6404" max="6656" width="9.140625" style="503"/>
    <col min="6657" max="6657" width="6.5703125" style="503" customWidth="1"/>
    <col min="6658" max="6658" width="52.140625" style="503" customWidth="1"/>
    <col min="6659" max="6659" width="22" style="503" customWidth="1"/>
    <col min="6660" max="6912" width="9.140625" style="503"/>
    <col min="6913" max="6913" width="6.5703125" style="503" customWidth="1"/>
    <col min="6914" max="6914" width="52.140625" style="503" customWidth="1"/>
    <col min="6915" max="6915" width="22" style="503" customWidth="1"/>
    <col min="6916" max="7168" width="9.140625" style="503"/>
    <col min="7169" max="7169" width="6.5703125" style="503" customWidth="1"/>
    <col min="7170" max="7170" width="52.140625" style="503" customWidth="1"/>
    <col min="7171" max="7171" width="22" style="503" customWidth="1"/>
    <col min="7172" max="7424" width="9.140625" style="503"/>
    <col min="7425" max="7425" width="6.5703125" style="503" customWidth="1"/>
    <col min="7426" max="7426" width="52.140625" style="503" customWidth="1"/>
    <col min="7427" max="7427" width="22" style="503" customWidth="1"/>
    <col min="7428" max="7680" width="9.140625" style="503"/>
    <col min="7681" max="7681" width="6.5703125" style="503" customWidth="1"/>
    <col min="7682" max="7682" width="52.140625" style="503" customWidth="1"/>
    <col min="7683" max="7683" width="22" style="503" customWidth="1"/>
    <col min="7684" max="7936" width="9.140625" style="503"/>
    <col min="7937" max="7937" width="6.5703125" style="503" customWidth="1"/>
    <col min="7938" max="7938" width="52.140625" style="503" customWidth="1"/>
    <col min="7939" max="7939" width="22" style="503" customWidth="1"/>
    <col min="7940" max="8192" width="9.140625" style="503"/>
    <col min="8193" max="8193" width="6.5703125" style="503" customWidth="1"/>
    <col min="8194" max="8194" width="52.140625" style="503" customWidth="1"/>
    <col min="8195" max="8195" width="22" style="503" customWidth="1"/>
    <col min="8196" max="8448" width="9.140625" style="503"/>
    <col min="8449" max="8449" width="6.5703125" style="503" customWidth="1"/>
    <col min="8450" max="8450" width="52.140625" style="503" customWidth="1"/>
    <col min="8451" max="8451" width="22" style="503" customWidth="1"/>
    <col min="8452" max="8704" width="9.140625" style="503"/>
    <col min="8705" max="8705" width="6.5703125" style="503" customWidth="1"/>
    <col min="8706" max="8706" width="52.140625" style="503" customWidth="1"/>
    <col min="8707" max="8707" width="22" style="503" customWidth="1"/>
    <col min="8708" max="8960" width="9.140625" style="503"/>
    <col min="8961" max="8961" width="6.5703125" style="503" customWidth="1"/>
    <col min="8962" max="8962" width="52.140625" style="503" customWidth="1"/>
    <col min="8963" max="8963" width="22" style="503" customWidth="1"/>
    <col min="8964" max="9216" width="9.140625" style="503"/>
    <col min="9217" max="9217" width="6.5703125" style="503" customWidth="1"/>
    <col min="9218" max="9218" width="52.140625" style="503" customWidth="1"/>
    <col min="9219" max="9219" width="22" style="503" customWidth="1"/>
    <col min="9220" max="9472" width="9.140625" style="503"/>
    <col min="9473" max="9473" width="6.5703125" style="503" customWidth="1"/>
    <col min="9474" max="9474" width="52.140625" style="503" customWidth="1"/>
    <col min="9475" max="9475" width="22" style="503" customWidth="1"/>
    <col min="9476" max="9728" width="9.140625" style="503"/>
    <col min="9729" max="9729" width="6.5703125" style="503" customWidth="1"/>
    <col min="9730" max="9730" width="52.140625" style="503" customWidth="1"/>
    <col min="9731" max="9731" width="22" style="503" customWidth="1"/>
    <col min="9732" max="9984" width="9.140625" style="503"/>
    <col min="9985" max="9985" width="6.5703125" style="503" customWidth="1"/>
    <col min="9986" max="9986" width="52.140625" style="503" customWidth="1"/>
    <col min="9987" max="9987" width="22" style="503" customWidth="1"/>
    <col min="9988" max="10240" width="9.140625" style="503"/>
    <col min="10241" max="10241" width="6.5703125" style="503" customWidth="1"/>
    <col min="10242" max="10242" width="52.140625" style="503" customWidth="1"/>
    <col min="10243" max="10243" width="22" style="503" customWidth="1"/>
    <col min="10244" max="10496" width="9.140625" style="503"/>
    <col min="10497" max="10497" width="6.5703125" style="503" customWidth="1"/>
    <col min="10498" max="10498" width="52.140625" style="503" customWidth="1"/>
    <col min="10499" max="10499" width="22" style="503" customWidth="1"/>
    <col min="10500" max="10752" width="9.140625" style="503"/>
    <col min="10753" max="10753" width="6.5703125" style="503" customWidth="1"/>
    <col min="10754" max="10754" width="52.140625" style="503" customWidth="1"/>
    <col min="10755" max="10755" width="22" style="503" customWidth="1"/>
    <col min="10756" max="11008" width="9.140625" style="503"/>
    <col min="11009" max="11009" width="6.5703125" style="503" customWidth="1"/>
    <col min="11010" max="11010" width="52.140625" style="503" customWidth="1"/>
    <col min="11011" max="11011" width="22" style="503" customWidth="1"/>
    <col min="11012" max="11264" width="9.140625" style="503"/>
    <col min="11265" max="11265" width="6.5703125" style="503" customWidth="1"/>
    <col min="11266" max="11266" width="52.140625" style="503" customWidth="1"/>
    <col min="11267" max="11267" width="22" style="503" customWidth="1"/>
    <col min="11268" max="11520" width="9.140625" style="503"/>
    <col min="11521" max="11521" width="6.5703125" style="503" customWidth="1"/>
    <col min="11522" max="11522" width="52.140625" style="503" customWidth="1"/>
    <col min="11523" max="11523" width="22" style="503" customWidth="1"/>
    <col min="11524" max="11776" width="9.140625" style="503"/>
    <col min="11777" max="11777" width="6.5703125" style="503" customWidth="1"/>
    <col min="11778" max="11778" width="52.140625" style="503" customWidth="1"/>
    <col min="11779" max="11779" width="22" style="503" customWidth="1"/>
    <col min="11780" max="12032" width="9.140625" style="503"/>
    <col min="12033" max="12033" width="6.5703125" style="503" customWidth="1"/>
    <col min="12034" max="12034" width="52.140625" style="503" customWidth="1"/>
    <col min="12035" max="12035" width="22" style="503" customWidth="1"/>
    <col min="12036" max="12288" width="9.140625" style="503"/>
    <col min="12289" max="12289" width="6.5703125" style="503" customWidth="1"/>
    <col min="12290" max="12290" width="52.140625" style="503" customWidth="1"/>
    <col min="12291" max="12291" width="22" style="503" customWidth="1"/>
    <col min="12292" max="12544" width="9.140625" style="503"/>
    <col min="12545" max="12545" width="6.5703125" style="503" customWidth="1"/>
    <col min="12546" max="12546" width="52.140625" style="503" customWidth="1"/>
    <col min="12547" max="12547" width="22" style="503" customWidth="1"/>
    <col min="12548" max="12800" width="9.140625" style="503"/>
    <col min="12801" max="12801" width="6.5703125" style="503" customWidth="1"/>
    <col min="12802" max="12802" width="52.140625" style="503" customWidth="1"/>
    <col min="12803" max="12803" width="22" style="503" customWidth="1"/>
    <col min="12804" max="13056" width="9.140625" style="503"/>
    <col min="13057" max="13057" width="6.5703125" style="503" customWidth="1"/>
    <col min="13058" max="13058" width="52.140625" style="503" customWidth="1"/>
    <col min="13059" max="13059" width="22" style="503" customWidth="1"/>
    <col min="13060" max="13312" width="9.140625" style="503"/>
    <col min="13313" max="13313" width="6.5703125" style="503" customWidth="1"/>
    <col min="13314" max="13314" width="52.140625" style="503" customWidth="1"/>
    <col min="13315" max="13315" width="22" style="503" customWidth="1"/>
    <col min="13316" max="13568" width="9.140625" style="503"/>
    <col min="13569" max="13569" width="6.5703125" style="503" customWidth="1"/>
    <col min="13570" max="13570" width="52.140625" style="503" customWidth="1"/>
    <col min="13571" max="13571" width="22" style="503" customWidth="1"/>
    <col min="13572" max="13824" width="9.140625" style="503"/>
    <col min="13825" max="13825" width="6.5703125" style="503" customWidth="1"/>
    <col min="13826" max="13826" width="52.140625" style="503" customWidth="1"/>
    <col min="13827" max="13827" width="22" style="503" customWidth="1"/>
    <col min="13828" max="14080" width="9.140625" style="503"/>
    <col min="14081" max="14081" width="6.5703125" style="503" customWidth="1"/>
    <col min="14082" max="14082" width="52.140625" style="503" customWidth="1"/>
    <col min="14083" max="14083" width="22" style="503" customWidth="1"/>
    <col min="14084" max="14336" width="9.140625" style="503"/>
    <col min="14337" max="14337" width="6.5703125" style="503" customWidth="1"/>
    <col min="14338" max="14338" width="52.140625" style="503" customWidth="1"/>
    <col min="14339" max="14339" width="22" style="503" customWidth="1"/>
    <col min="14340" max="14592" width="9.140625" style="503"/>
    <col min="14593" max="14593" width="6.5703125" style="503" customWidth="1"/>
    <col min="14594" max="14594" width="52.140625" style="503" customWidth="1"/>
    <col min="14595" max="14595" width="22" style="503" customWidth="1"/>
    <col min="14596" max="14848" width="9.140625" style="503"/>
    <col min="14849" max="14849" width="6.5703125" style="503" customWidth="1"/>
    <col min="14850" max="14850" width="52.140625" style="503" customWidth="1"/>
    <col min="14851" max="14851" width="22" style="503" customWidth="1"/>
    <col min="14852" max="15104" width="9.140625" style="503"/>
    <col min="15105" max="15105" width="6.5703125" style="503" customWidth="1"/>
    <col min="15106" max="15106" width="52.140625" style="503" customWidth="1"/>
    <col min="15107" max="15107" width="22" style="503" customWidth="1"/>
    <col min="15108" max="15360" width="9.140625" style="503"/>
    <col min="15361" max="15361" width="6.5703125" style="503" customWidth="1"/>
    <col min="15362" max="15362" width="52.140625" style="503" customWidth="1"/>
    <col min="15363" max="15363" width="22" style="503" customWidth="1"/>
    <col min="15364" max="15616" width="9.140625" style="503"/>
    <col min="15617" max="15617" width="6.5703125" style="503" customWidth="1"/>
    <col min="15618" max="15618" width="52.140625" style="503" customWidth="1"/>
    <col min="15619" max="15619" width="22" style="503" customWidth="1"/>
    <col min="15620" max="15872" width="9.140625" style="503"/>
    <col min="15873" max="15873" width="6.5703125" style="503" customWidth="1"/>
    <col min="15874" max="15874" width="52.140625" style="503" customWidth="1"/>
    <col min="15875" max="15875" width="22" style="503" customWidth="1"/>
    <col min="15876" max="16128" width="9.140625" style="503"/>
    <col min="16129" max="16129" width="6.5703125" style="503" customWidth="1"/>
    <col min="16130" max="16130" width="52.140625" style="503" customWidth="1"/>
    <col min="16131" max="16131" width="22" style="503" customWidth="1"/>
    <col min="16132" max="16384" width="9.140625" style="503"/>
  </cols>
  <sheetData>
    <row r="1" spans="1:6" ht="15">
      <c r="C1" s="504"/>
    </row>
    <row r="2" spans="1:6" ht="14.25">
      <c r="A2" s="505"/>
      <c r="B2" s="505"/>
      <c r="C2" s="505"/>
    </row>
    <row r="3" spans="1:6" ht="33.75" customHeight="1">
      <c r="A3" s="859" t="s">
        <v>791</v>
      </c>
      <c r="B3" s="859"/>
      <c r="C3" s="859"/>
    </row>
    <row r="4" spans="1:6" ht="13.5" thickBot="1">
      <c r="C4" s="506"/>
    </row>
    <row r="5" spans="1:6" s="510" customFormat="1" ht="43.5" customHeight="1" thickBot="1">
      <c r="A5" s="507" t="s">
        <v>792</v>
      </c>
      <c r="B5" s="508" t="s">
        <v>173</v>
      </c>
      <c r="C5" s="509" t="s">
        <v>994</v>
      </c>
    </row>
    <row r="6" spans="1:6" s="514" customFormat="1" ht="28.5" customHeight="1">
      <c r="A6" s="511" t="s">
        <v>6</v>
      </c>
      <c r="B6" s="512" t="s">
        <v>793</v>
      </c>
      <c r="C6" s="513">
        <f>C7+C8</f>
        <v>253119215</v>
      </c>
    </row>
    <row r="7" spans="1:6" s="514" customFormat="1" ht="18" customHeight="1">
      <c r="A7" s="515" t="s">
        <v>17</v>
      </c>
      <c r="B7" s="516" t="s">
        <v>794</v>
      </c>
      <c r="C7" s="517">
        <v>253107320</v>
      </c>
    </row>
    <row r="8" spans="1:6" s="514" customFormat="1" ht="18" customHeight="1">
      <c r="A8" s="515" t="s">
        <v>29</v>
      </c>
      <c r="B8" s="516" t="s">
        <v>795</v>
      </c>
      <c r="C8" s="517">
        <v>11895</v>
      </c>
    </row>
    <row r="9" spans="1:6" s="514" customFormat="1" ht="18" customHeight="1">
      <c r="A9" s="515" t="s">
        <v>139</v>
      </c>
      <c r="B9" s="518" t="s">
        <v>796</v>
      </c>
      <c r="C9" s="517">
        <v>2287607898</v>
      </c>
    </row>
    <row r="10" spans="1:6" s="514" customFormat="1" ht="18" customHeight="1">
      <c r="A10" s="519" t="s">
        <v>43</v>
      </c>
      <c r="B10" s="520" t="s">
        <v>797</v>
      </c>
      <c r="C10" s="521">
        <v>2075580030</v>
      </c>
      <c r="F10" s="704"/>
    </row>
    <row r="11" spans="1:6" s="514" customFormat="1" ht="18" customHeight="1" thickBot="1">
      <c r="A11" s="522" t="s">
        <v>65</v>
      </c>
      <c r="B11" s="523" t="s">
        <v>798</v>
      </c>
      <c r="C11" s="524">
        <v>-263871722</v>
      </c>
    </row>
    <row r="12" spans="1:6" s="514" customFormat="1" ht="30">
      <c r="A12" s="525" t="s">
        <v>150</v>
      </c>
      <c r="B12" s="526" t="s">
        <v>799</v>
      </c>
      <c r="C12" s="527">
        <f>C6+C9-C10+C11</f>
        <v>201275361</v>
      </c>
    </row>
    <row r="13" spans="1:6" s="514" customFormat="1" ht="18" customHeight="1">
      <c r="A13" s="515" t="s">
        <v>83</v>
      </c>
      <c r="B13" s="516" t="s">
        <v>794</v>
      </c>
      <c r="C13" s="517">
        <v>201129856</v>
      </c>
      <c r="F13" s="704"/>
    </row>
    <row r="14" spans="1:6" s="514" customFormat="1" ht="18" customHeight="1" thickBot="1">
      <c r="A14" s="522" t="s">
        <v>89</v>
      </c>
      <c r="B14" s="528" t="s">
        <v>795</v>
      </c>
      <c r="C14" s="524">
        <v>145505</v>
      </c>
    </row>
  </sheetData>
  <mergeCells count="1">
    <mergeCell ref="A3:C3"/>
  </mergeCells>
  <conditionalFormatting sqref="C11">
    <cfRule type="cellIs" dxfId="1" priority="2" stopIfTrue="1" operator="notEqual">
      <formula>SUM(C12:C13)</formula>
    </cfRule>
  </conditionalFormatting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&amp;R&amp;"-,Félkövér dőlt"&amp;14 6.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12</vt:i4>
      </vt:variant>
    </vt:vector>
  </HeadingPairs>
  <TitlesOfParts>
    <vt:vector size="33" baseType="lpstr">
      <vt:lpstr>1.1.sz.mell.</vt:lpstr>
      <vt:lpstr>1.2.sz.mell.</vt:lpstr>
      <vt:lpstr>1.3.sz.mell.</vt:lpstr>
      <vt:lpstr>1.4.sz.mell.</vt:lpstr>
      <vt:lpstr>2.sz.mell  </vt:lpstr>
      <vt:lpstr>3</vt:lpstr>
      <vt:lpstr>4</vt:lpstr>
      <vt:lpstr>5</vt:lpstr>
      <vt:lpstr>6.</vt:lpstr>
      <vt:lpstr>7A</vt:lpstr>
      <vt:lpstr>7B</vt:lpstr>
      <vt:lpstr>7C</vt:lpstr>
      <vt:lpstr>8</vt:lpstr>
      <vt:lpstr>9</vt:lpstr>
      <vt:lpstr>10</vt:lpstr>
      <vt:lpstr>11.</vt:lpstr>
      <vt:lpstr>12</vt:lpstr>
      <vt:lpstr>13</vt:lpstr>
      <vt:lpstr>14A.</vt:lpstr>
      <vt:lpstr>14B.</vt:lpstr>
      <vt:lpstr>Munka1</vt:lpstr>
      <vt:lpstr>'7C'!_ftn1</vt:lpstr>
      <vt:lpstr>'7C'!_ftnref1</vt:lpstr>
      <vt:lpstr>'7A'!Nyomtatási_cím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'13'!Nyomtatási_terület</vt:lpstr>
      <vt:lpstr>'14A.'!Nyomtatási_terület</vt:lpstr>
      <vt:lpstr>'14B.'!Nyomtatási_terület</vt:lpstr>
      <vt:lpstr>'2.sz.mell  '!Nyomtatási_terület</vt:lpstr>
      <vt:lpstr>'8'!Nyomtatási_terület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pedit</cp:lastModifiedBy>
  <cp:lastPrinted>2017-05-19T08:17:33Z</cp:lastPrinted>
  <dcterms:created xsi:type="dcterms:W3CDTF">2014-02-07T17:22:54Z</dcterms:created>
  <dcterms:modified xsi:type="dcterms:W3CDTF">2017-05-24T09:06:39Z</dcterms:modified>
</cp:coreProperties>
</file>