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2030" windowHeight="5085" firstSheet="5" activeTab="6"/>
  </bookViews>
  <sheets>
    <sheet name="bevételek 2014" sheetId="55" r:id="rId1"/>
    <sheet name="kiadások 2014" sheetId="54" r:id="rId2"/>
    <sheet name="370000-1" sheetId="13" r:id="rId3"/>
    <sheet name="381103-1" sheetId="14" r:id="rId4"/>
    <sheet name="5221101" sheetId="15" r:id="rId5"/>
    <sheet name="5629121" sheetId="43" r:id="rId6"/>
    <sheet name="5629131" sheetId="44" r:id="rId7"/>
    <sheet name="5629171" sheetId="40" r:id="rId8"/>
    <sheet name="5629191" sheetId="45" r:id="rId9"/>
    <sheet name="konyha összesítő" sheetId="46" r:id="rId10"/>
    <sheet name="681000-1" sheetId="16" r:id="rId11"/>
    <sheet name="6800011" sheetId="17" r:id="rId12"/>
    <sheet name="6800021" sheetId="18" r:id="rId13"/>
    <sheet name="8411121" sheetId="19" r:id="rId14"/>
    <sheet name="8414021" sheetId="21" r:id="rId15"/>
    <sheet name="8414031" sheetId="22" r:id="rId16"/>
    <sheet name="8419139" sheetId="23" r:id="rId17"/>
    <sheet name="8419019" sheetId="24" r:id="rId18"/>
    <sheet name="8419069" sheetId="25" r:id="rId19"/>
    <sheet name="8419089" sheetId="39" r:id="rId20"/>
    <sheet name="8510131" sheetId="48" r:id="rId21"/>
    <sheet name="8520131" sheetId="49" r:id="rId22"/>
    <sheet name="8621011" sheetId="27" r:id="rId23"/>
    <sheet name="8623011" sheetId="28" r:id="rId24"/>
    <sheet name="6890411" sheetId="52" r:id="rId25"/>
    <sheet name="8690421" sheetId="51" r:id="rId26"/>
    <sheet name="védőnő összesítő" sheetId="50" r:id="rId27"/>
    <sheet name="9603202" sheetId="29" r:id="rId28"/>
    <sheet name="8904421" sheetId="32" r:id="rId29"/>
    <sheet name="SZOCSEGÉLYEK" sheetId="33" r:id="rId30"/>
    <sheet name="9311021" sheetId="36" r:id="rId31"/>
    <sheet name="9105021" sheetId="56" r:id="rId32"/>
    <sheet name="takarítónőnk" sheetId="57" r:id="rId33"/>
  </sheets>
  <externalReferences>
    <externalReference r:id="rId34"/>
  </externalReferences>
  <definedNames>
    <definedName name="_xlnm.Print_Area" localSheetId="3">'381103-1'!$A$1:$E$13</definedName>
    <definedName name="_xlnm.Print_Area" localSheetId="4">'5221101'!$A$1:$E$10</definedName>
    <definedName name="_xlnm.Print_Area" localSheetId="11">'6800011'!$A$1:$E$16</definedName>
    <definedName name="_xlnm.Print_Area" localSheetId="13">'8411121'!$A$1:$E$146</definedName>
    <definedName name="_xlnm.Print_Area" localSheetId="14">'8414021'!$A$1:$E$6</definedName>
    <definedName name="_xlnm.Print_Area" localSheetId="17">'8419019'!$A$1:$E$41</definedName>
    <definedName name="_xlnm.Print_Area" localSheetId="30">'9311021'!$A$1:$E$43</definedName>
    <definedName name="_xlnm.Print_Area" localSheetId="27">'9603202'!$A$1:$E$12</definedName>
    <definedName name="_xlnm.Print_Area" localSheetId="0">'bevételek 2014'!$A$1:$P$82</definedName>
    <definedName name="_xlnm.Print_Area" localSheetId="1">'kiadások 2014'!$A$1:$R$84</definedName>
    <definedName name="_xlnm.Print_Area" localSheetId="29">SZOCSEGÉLYEK!$A$1:$F$19</definedName>
  </definedNames>
  <calcPr calcId="145621"/>
</workbook>
</file>

<file path=xl/calcChain.xml><?xml version="1.0" encoding="utf-8"?>
<calcChain xmlns="http://schemas.openxmlformats.org/spreadsheetml/2006/main">
  <c r="E39" i="36" l="1"/>
  <c r="D39" i="36"/>
  <c r="C39" i="36"/>
  <c r="E34" i="50"/>
  <c r="E17" i="28"/>
  <c r="D17" i="28"/>
  <c r="C17" i="28"/>
  <c r="E133" i="19"/>
  <c r="F14" i="46"/>
  <c r="E4" i="46"/>
  <c r="E15" i="32"/>
  <c r="E16" i="32" s="1"/>
  <c r="E26" i="27"/>
  <c r="D26" i="27"/>
  <c r="C26" i="27"/>
  <c r="E60" i="55"/>
  <c r="E59" i="55"/>
  <c r="N59" i="55" s="1"/>
  <c r="E58" i="55"/>
  <c r="E78" i="19"/>
  <c r="E111" i="19"/>
  <c r="E16" i="45"/>
  <c r="E18" i="45" s="1"/>
  <c r="E15" i="45"/>
  <c r="E17" i="45"/>
  <c r="D18" i="45"/>
  <c r="E26" i="54" s="1"/>
  <c r="C18" i="45"/>
  <c r="E16" i="40"/>
  <c r="E15" i="40"/>
  <c r="E17" i="40"/>
  <c r="D18" i="40"/>
  <c r="C18" i="40"/>
  <c r="E22" i="54" s="1"/>
  <c r="E16" i="44"/>
  <c r="E15" i="44"/>
  <c r="E17" i="44"/>
  <c r="E18" i="44"/>
  <c r="E21" i="54" s="1"/>
  <c r="D18" i="44"/>
  <c r="C18" i="44"/>
  <c r="E16" i="43"/>
  <c r="E18" i="43" s="1"/>
  <c r="E18" i="54" s="1"/>
  <c r="E15" i="43"/>
  <c r="E17" i="43"/>
  <c r="D18" i="43"/>
  <c r="C18" i="43"/>
  <c r="E3" i="43"/>
  <c r="E4" i="43"/>
  <c r="E5" i="43"/>
  <c r="E6" i="43"/>
  <c r="E7" i="43"/>
  <c r="E8" i="43"/>
  <c r="E9" i="43"/>
  <c r="E10" i="43"/>
  <c r="E13" i="43"/>
  <c r="E12" i="43" s="1"/>
  <c r="E3" i="44"/>
  <c r="E4" i="44"/>
  <c r="E2" i="44" s="1"/>
  <c r="E5" i="44"/>
  <c r="E6" i="44"/>
  <c r="E7" i="44"/>
  <c r="E8" i="44"/>
  <c r="E9" i="44"/>
  <c r="E10" i="44"/>
  <c r="E13" i="44"/>
  <c r="E12" i="44"/>
  <c r="E3" i="40"/>
  <c r="E4" i="40"/>
  <c r="E5" i="40"/>
  <c r="E6" i="40"/>
  <c r="E7" i="40"/>
  <c r="E8" i="40"/>
  <c r="E9" i="40"/>
  <c r="E10" i="40"/>
  <c r="E13" i="40"/>
  <c r="E12" i="40"/>
  <c r="E3" i="45"/>
  <c r="E4" i="45"/>
  <c r="E5" i="45"/>
  <c r="E6" i="45"/>
  <c r="E7" i="45"/>
  <c r="E8" i="45"/>
  <c r="E9" i="45"/>
  <c r="E10" i="45"/>
  <c r="E13" i="45"/>
  <c r="E12" i="45" s="1"/>
  <c r="E14" i="45" s="1"/>
  <c r="E34" i="45" s="1"/>
  <c r="E3" i="27"/>
  <c r="D57" i="54" s="1"/>
  <c r="E3" i="28"/>
  <c r="D60" i="54"/>
  <c r="E2" i="52"/>
  <c r="E3" i="52"/>
  <c r="E4" i="52"/>
  <c r="E5" i="52"/>
  <c r="E6" i="52"/>
  <c r="E7" i="52"/>
  <c r="E2" i="51"/>
  <c r="E3" i="51"/>
  <c r="E4" i="51"/>
  <c r="E5" i="51"/>
  <c r="E6" i="51"/>
  <c r="E7" i="51"/>
  <c r="E27" i="54"/>
  <c r="E12" i="19"/>
  <c r="E36" i="54"/>
  <c r="E9" i="22"/>
  <c r="E42" i="54"/>
  <c r="E5" i="27"/>
  <c r="E57" i="54"/>
  <c r="E5" i="28"/>
  <c r="E60" i="54"/>
  <c r="E9" i="51"/>
  <c r="E10" i="51" s="1"/>
  <c r="E66" i="54" s="1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19" i="44"/>
  <c r="E33" i="44" s="1"/>
  <c r="F21" i="54" s="1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19" i="40"/>
  <c r="E20" i="40"/>
  <c r="E21" i="40"/>
  <c r="E22" i="40"/>
  <c r="E23" i="40"/>
  <c r="E24" i="40"/>
  <c r="E25" i="40"/>
  <c r="E26" i="40"/>
  <c r="E27" i="40"/>
  <c r="E28" i="40"/>
  <c r="E29" i="40"/>
  <c r="E30" i="40"/>
  <c r="E31" i="40"/>
  <c r="E32" i="40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53" i="19"/>
  <c r="F36" i="54"/>
  <c r="E24" i="22"/>
  <c r="F42" i="54"/>
  <c r="E13" i="27"/>
  <c r="E19" i="27"/>
  <c r="F57" i="54" s="1"/>
  <c r="F60" i="54"/>
  <c r="E11" i="52"/>
  <c r="E13" i="52"/>
  <c r="E14" i="52"/>
  <c r="E15" i="52"/>
  <c r="E16" i="52"/>
  <c r="E17" i="52"/>
  <c r="E21" i="52"/>
  <c r="E22" i="52"/>
  <c r="E23" i="52"/>
  <c r="E25" i="52"/>
  <c r="E26" i="52"/>
  <c r="E27" i="52"/>
  <c r="E28" i="52"/>
  <c r="E29" i="52"/>
  <c r="E30" i="52"/>
  <c r="E32" i="52"/>
  <c r="E33" i="52"/>
  <c r="E12" i="52"/>
  <c r="E11" i="51"/>
  <c r="E13" i="51"/>
  <c r="E14" i="51"/>
  <c r="E15" i="51"/>
  <c r="E16" i="51"/>
  <c r="E17" i="51"/>
  <c r="E21" i="51"/>
  <c r="E22" i="51"/>
  <c r="E23" i="51"/>
  <c r="E25" i="51"/>
  <c r="E26" i="51"/>
  <c r="E27" i="51"/>
  <c r="E28" i="51"/>
  <c r="E29" i="51"/>
  <c r="E30" i="51"/>
  <c r="E32" i="51"/>
  <c r="E33" i="51"/>
  <c r="E12" i="51"/>
  <c r="E60" i="19"/>
  <c r="E79" i="19"/>
  <c r="H36" i="54" s="1"/>
  <c r="E4" i="23"/>
  <c r="H48" i="54" s="1"/>
  <c r="N48" i="54" s="1"/>
  <c r="E81" i="19"/>
  <c r="E93" i="19" s="1"/>
  <c r="J36" i="54" s="1"/>
  <c r="E87" i="19"/>
  <c r="E43" i="56"/>
  <c r="J81" i="54"/>
  <c r="E98" i="19"/>
  <c r="K36" i="54"/>
  <c r="K42" i="54"/>
  <c r="K84" i="54"/>
  <c r="E34" i="22"/>
  <c r="L36" i="54"/>
  <c r="L84" i="54"/>
  <c r="F17" i="33"/>
  <c r="I45" i="54"/>
  <c r="I84" i="54"/>
  <c r="M84" i="54"/>
  <c r="D9" i="19"/>
  <c r="D35" i="54"/>
  <c r="D3" i="27"/>
  <c r="D56" i="54"/>
  <c r="D3" i="28"/>
  <c r="D59" i="54"/>
  <c r="D2" i="52"/>
  <c r="D3" i="52"/>
  <c r="D4" i="52"/>
  <c r="D5" i="52"/>
  <c r="D6" i="52"/>
  <c r="D7" i="52"/>
  <c r="D2" i="51"/>
  <c r="D3" i="51"/>
  <c r="D4" i="51"/>
  <c r="D5" i="51"/>
  <c r="D6" i="51"/>
  <c r="D7" i="51"/>
  <c r="E17" i="54"/>
  <c r="E20" i="54"/>
  <c r="E23" i="54"/>
  <c r="D12" i="19"/>
  <c r="E35" i="54"/>
  <c r="D5" i="27"/>
  <c r="E56" i="54"/>
  <c r="D4" i="28"/>
  <c r="D5" i="28"/>
  <c r="E59" i="54" s="1"/>
  <c r="D9" i="52"/>
  <c r="D10" i="52"/>
  <c r="E62" i="54"/>
  <c r="E83" i="54" s="1"/>
  <c r="D9" i="51"/>
  <c r="D10" i="51"/>
  <c r="E65" i="54"/>
  <c r="D53" i="19"/>
  <c r="F35" i="54" s="1"/>
  <c r="N35" i="54" s="1"/>
  <c r="D13" i="27"/>
  <c r="D19" i="27"/>
  <c r="F56" i="54"/>
  <c r="D11" i="52"/>
  <c r="D13" i="52"/>
  <c r="D14" i="52"/>
  <c r="D15" i="52"/>
  <c r="D16" i="52"/>
  <c r="D17" i="52"/>
  <c r="D21" i="52"/>
  <c r="D22" i="52"/>
  <c r="D23" i="52"/>
  <c r="D25" i="52"/>
  <c r="D26" i="52"/>
  <c r="D27" i="52"/>
  <c r="D28" i="52"/>
  <c r="D29" i="52"/>
  <c r="D30" i="52"/>
  <c r="D31" i="52"/>
  <c r="D32" i="52"/>
  <c r="D33" i="52"/>
  <c r="D12" i="52"/>
  <c r="D11" i="51"/>
  <c r="D13" i="51"/>
  <c r="D14" i="51"/>
  <c r="D15" i="51"/>
  <c r="D16" i="51"/>
  <c r="D17" i="51"/>
  <c r="D21" i="51"/>
  <c r="D22" i="51"/>
  <c r="D23" i="51"/>
  <c r="D25" i="51"/>
  <c r="D26" i="51"/>
  <c r="D27" i="51"/>
  <c r="D28" i="51"/>
  <c r="D29" i="51"/>
  <c r="D30" i="51"/>
  <c r="D31" i="51"/>
  <c r="D32" i="51"/>
  <c r="D33" i="51"/>
  <c r="D12" i="51"/>
  <c r="D60" i="19"/>
  <c r="D63" i="19"/>
  <c r="D78" i="19" s="1"/>
  <c r="D79" i="19" s="1"/>
  <c r="H35" i="54" s="1"/>
  <c r="H83" i="54" s="1"/>
  <c r="D73" i="19"/>
  <c r="H44" i="54"/>
  <c r="D81" i="19"/>
  <c r="D87" i="19"/>
  <c r="D93" i="19"/>
  <c r="J35" i="54" s="1"/>
  <c r="D98" i="19"/>
  <c r="K35" i="54"/>
  <c r="D111" i="19"/>
  <c r="L35" i="54" s="1"/>
  <c r="L83" i="54" s="1"/>
  <c r="M83" i="54"/>
  <c r="I44" i="54"/>
  <c r="C9" i="19"/>
  <c r="D34" i="54"/>
  <c r="C3" i="27"/>
  <c r="D55" i="54" s="1"/>
  <c r="C3" i="28"/>
  <c r="D58" i="54"/>
  <c r="E16" i="54"/>
  <c r="E19" i="54"/>
  <c r="E25" i="54"/>
  <c r="C12" i="19"/>
  <c r="E34" i="54" s="1"/>
  <c r="C5" i="27"/>
  <c r="E55" i="54"/>
  <c r="C4" i="28"/>
  <c r="C5" i="28" s="1"/>
  <c r="E58" i="54" s="1"/>
  <c r="C53" i="19"/>
  <c r="F34" i="54"/>
  <c r="N34" i="54" s="1"/>
  <c r="C13" i="27"/>
  <c r="C19" i="27"/>
  <c r="F55" i="54"/>
  <c r="F58" i="54"/>
  <c r="C60" i="19"/>
  <c r="C63" i="19"/>
  <c r="C78" i="19" s="1"/>
  <c r="C79" i="19" s="1"/>
  <c r="H34" i="54" s="1"/>
  <c r="H43" i="54"/>
  <c r="N43" i="54" s="1"/>
  <c r="C81" i="19"/>
  <c r="C93" i="19" s="1"/>
  <c r="J34" i="54" s="1"/>
  <c r="C87" i="19"/>
  <c r="C98" i="19"/>
  <c r="K34" i="54"/>
  <c r="C111" i="19"/>
  <c r="L34" i="54"/>
  <c r="L82" i="54"/>
  <c r="I82" i="54"/>
  <c r="M82" i="54"/>
  <c r="C128" i="19"/>
  <c r="J37" i="55"/>
  <c r="C28" i="28"/>
  <c r="J55" i="55" s="1"/>
  <c r="N55" i="55" s="1"/>
  <c r="E39" i="44"/>
  <c r="E21" i="55"/>
  <c r="N21" i="55" s="1"/>
  <c r="E144" i="19"/>
  <c r="E39" i="55"/>
  <c r="E14" i="17"/>
  <c r="E33" i="55" s="1"/>
  <c r="N33" i="55" s="1"/>
  <c r="E138" i="19"/>
  <c r="D39" i="55"/>
  <c r="E14" i="18"/>
  <c r="D36" i="55"/>
  <c r="N36" i="55"/>
  <c r="E8" i="24"/>
  <c r="E128" i="19"/>
  <c r="J39" i="55"/>
  <c r="E28" i="28"/>
  <c r="J57" i="55"/>
  <c r="J72" i="55"/>
  <c r="E39" i="52"/>
  <c r="E40" i="52"/>
  <c r="J63" i="55"/>
  <c r="N63" i="55" s="1"/>
  <c r="E39" i="51"/>
  <c r="E40" i="51"/>
  <c r="J66" i="55"/>
  <c r="N66" i="55" s="1"/>
  <c r="K39" i="55"/>
  <c r="E4" i="16"/>
  <c r="I30" i="55"/>
  <c r="N30" i="55" s="1"/>
  <c r="D138" i="19"/>
  <c r="D38" i="55"/>
  <c r="D144" i="19"/>
  <c r="E38" i="55"/>
  <c r="D128" i="19"/>
  <c r="J38" i="55"/>
  <c r="D28" i="28"/>
  <c r="J56" i="55"/>
  <c r="N56" i="55" s="1"/>
  <c r="D39" i="52"/>
  <c r="D40" i="52"/>
  <c r="J62" i="55"/>
  <c r="N62" i="55" s="1"/>
  <c r="D39" i="51"/>
  <c r="D40" i="51"/>
  <c r="J65" i="55"/>
  <c r="N65" i="55" s="1"/>
  <c r="D133" i="19"/>
  <c r="K38" i="55"/>
  <c r="C144" i="19"/>
  <c r="E37" i="55" s="1"/>
  <c r="C138" i="19"/>
  <c r="D37" i="55"/>
  <c r="C133" i="19"/>
  <c r="K37" i="55" s="1"/>
  <c r="N58" i="55"/>
  <c r="N60" i="55"/>
  <c r="N57" i="55"/>
  <c r="N72" i="55"/>
  <c r="L81" i="55"/>
  <c r="H81" i="55"/>
  <c r="L80" i="55"/>
  <c r="H80" i="55"/>
  <c r="L79" i="55"/>
  <c r="H79" i="55"/>
  <c r="N45" i="54"/>
  <c r="N58" i="54"/>
  <c r="E17" i="33"/>
  <c r="G74" i="54"/>
  <c r="G83" i="54" s="1"/>
  <c r="D17" i="33"/>
  <c r="G73" i="54"/>
  <c r="D43" i="56"/>
  <c r="J80" i="54" s="1"/>
  <c r="D35" i="56"/>
  <c r="D8" i="56"/>
  <c r="D80" i="54"/>
  <c r="N80" i="54" s="1"/>
  <c r="C35" i="56"/>
  <c r="F79" i="54"/>
  <c r="C8" i="56"/>
  <c r="D79" i="54"/>
  <c r="C43" i="56"/>
  <c r="J79" i="54"/>
  <c r="F9" i="56"/>
  <c r="E35" i="56"/>
  <c r="F81" i="54" s="1"/>
  <c r="E8" i="56"/>
  <c r="D81" i="54"/>
  <c r="E50" i="56"/>
  <c r="D50" i="56"/>
  <c r="C50" i="56"/>
  <c r="E9" i="36"/>
  <c r="E7" i="36"/>
  <c r="D78" i="54" s="1"/>
  <c r="E32" i="36"/>
  <c r="J78" i="54"/>
  <c r="D32" i="36"/>
  <c r="J77" i="54" s="1"/>
  <c r="C32" i="36"/>
  <c r="C33" i="36" s="1"/>
  <c r="J76" i="54"/>
  <c r="E28" i="36"/>
  <c r="F78" i="54" s="1"/>
  <c r="D28" i="36"/>
  <c r="F77" i="54"/>
  <c r="C28" i="36"/>
  <c r="F76" i="54" s="1"/>
  <c r="D9" i="36"/>
  <c r="E77" i="54"/>
  <c r="D7" i="36"/>
  <c r="D77" i="54" s="1"/>
  <c r="N77" i="54" s="1"/>
  <c r="C7" i="36"/>
  <c r="D76" i="54"/>
  <c r="E33" i="36"/>
  <c r="D33" i="36"/>
  <c r="E41" i="36"/>
  <c r="E42" i="36"/>
  <c r="D75" i="55"/>
  <c r="N75" i="55" s="1"/>
  <c r="D41" i="36"/>
  <c r="D42" i="36"/>
  <c r="D74" i="55" s="1"/>
  <c r="N74" i="55" s="1"/>
  <c r="C41" i="36"/>
  <c r="C42" i="36"/>
  <c r="C43" i="36" s="1"/>
  <c r="D73" i="55"/>
  <c r="N73" i="55" s="1"/>
  <c r="E8" i="32"/>
  <c r="E72" i="54" s="1"/>
  <c r="N72" i="54" s="1"/>
  <c r="D8" i="32"/>
  <c r="E71" i="54"/>
  <c r="C8" i="32"/>
  <c r="E70" i="54" s="1"/>
  <c r="E5" i="32"/>
  <c r="D72" i="54"/>
  <c r="D5" i="32"/>
  <c r="D71" i="54" s="1"/>
  <c r="C5" i="32"/>
  <c r="D70" i="54"/>
  <c r="E24" i="51"/>
  <c r="E20" i="51"/>
  <c r="E19" i="51"/>
  <c r="D24" i="51"/>
  <c r="D20" i="51"/>
  <c r="D19" i="51"/>
  <c r="C40" i="51"/>
  <c r="J64" i="55" s="1"/>
  <c r="E24" i="52"/>
  <c r="E20" i="52"/>
  <c r="E19" i="52"/>
  <c r="D24" i="52"/>
  <c r="D20" i="52"/>
  <c r="D19" i="52"/>
  <c r="C40" i="52"/>
  <c r="J61" i="55" s="1"/>
  <c r="N61" i="55" s="1"/>
  <c r="C8" i="52"/>
  <c r="D61" i="54"/>
  <c r="C10" i="52"/>
  <c r="E61" i="54" s="1"/>
  <c r="N61" i="54" s="1"/>
  <c r="C18" i="52"/>
  <c r="C34" i="52"/>
  <c r="C40" i="50"/>
  <c r="E41" i="52"/>
  <c r="E42" i="52" s="1"/>
  <c r="D41" i="52"/>
  <c r="D42" i="52"/>
  <c r="E41" i="51"/>
  <c r="E42" i="51" s="1"/>
  <c r="D41" i="51"/>
  <c r="D42" i="51"/>
  <c r="C41" i="51"/>
  <c r="C42" i="51" s="1"/>
  <c r="C8" i="51"/>
  <c r="D64" i="54"/>
  <c r="C10" i="51"/>
  <c r="E64" i="54" s="1"/>
  <c r="C34" i="51"/>
  <c r="F64" i="54" s="1"/>
  <c r="E50" i="50"/>
  <c r="D50" i="50"/>
  <c r="E8" i="50"/>
  <c r="E9" i="50"/>
  <c r="E10" i="50" s="1"/>
  <c r="E35" i="50" s="1"/>
  <c r="E36" i="50" s="1"/>
  <c r="D10" i="50"/>
  <c r="D8" i="50"/>
  <c r="E18" i="28"/>
  <c r="E19" i="28" s="1"/>
  <c r="C18" i="28"/>
  <c r="C19" i="28" s="1"/>
  <c r="E20" i="27"/>
  <c r="D20" i="27"/>
  <c r="C20" i="27"/>
  <c r="E37" i="24"/>
  <c r="F48" i="55"/>
  <c r="F81" i="55" s="1"/>
  <c r="C39" i="24"/>
  <c r="G46" i="55" s="1"/>
  <c r="G79" i="55"/>
  <c r="E8" i="39"/>
  <c r="M54" i="55" s="1"/>
  <c r="N54" i="55" s="1"/>
  <c r="E5" i="24"/>
  <c r="E16" i="24"/>
  <c r="D48" i="55"/>
  <c r="D5" i="24"/>
  <c r="C5" i="24"/>
  <c r="D8" i="24"/>
  <c r="C8" i="24"/>
  <c r="C16" i="24" s="1"/>
  <c r="C17" i="24" s="1"/>
  <c r="E39" i="24"/>
  <c r="G48" i="55"/>
  <c r="G81" i="55"/>
  <c r="E3" i="24"/>
  <c r="J48" i="55"/>
  <c r="D16" i="24"/>
  <c r="D47" i="55"/>
  <c r="N47" i="55" s="1"/>
  <c r="D39" i="24"/>
  <c r="G47" i="55"/>
  <c r="G80" i="55"/>
  <c r="D37" i="24"/>
  <c r="F47" i="55" s="1"/>
  <c r="F80" i="55" s="1"/>
  <c r="D3" i="24"/>
  <c r="J47" i="55" s="1"/>
  <c r="D4" i="24"/>
  <c r="C37" i="24"/>
  <c r="F46" i="55" s="1"/>
  <c r="F79" i="55" s="1"/>
  <c r="C3" i="24"/>
  <c r="C4" i="24" s="1"/>
  <c r="J46" i="55"/>
  <c r="D4" i="23"/>
  <c r="H47" i="54"/>
  <c r="N47" i="54"/>
  <c r="C4" i="23"/>
  <c r="H46" i="54" s="1"/>
  <c r="N46" i="54" s="1"/>
  <c r="E5" i="57"/>
  <c r="G5" i="57" s="1"/>
  <c r="H5" i="57"/>
  <c r="H7" i="57"/>
  <c r="H3" i="57"/>
  <c r="F5" i="19"/>
  <c r="F5" i="57"/>
  <c r="F6" i="57" s="1"/>
  <c r="G6" i="57"/>
  <c r="I5" i="57"/>
  <c r="H2" i="57"/>
  <c r="E3" i="19" s="1"/>
  <c r="E9" i="19" s="1"/>
  <c r="G2" i="57"/>
  <c r="G3" i="57"/>
  <c r="G4" i="57"/>
  <c r="I4" i="57" s="1"/>
  <c r="F2" i="57"/>
  <c r="F3" i="57"/>
  <c r="I3" i="57"/>
  <c r="G7" i="57"/>
  <c r="I7" i="57" s="1"/>
  <c r="F7" i="57"/>
  <c r="E6" i="57"/>
  <c r="D6" i="57"/>
  <c r="C6" i="57"/>
  <c r="E4" i="57"/>
  <c r="D4" i="57"/>
  <c r="C4" i="57"/>
  <c r="E134" i="19"/>
  <c r="E145" i="19"/>
  <c r="E146" i="19"/>
  <c r="D134" i="19"/>
  <c r="D146" i="19" s="1"/>
  <c r="D145" i="19"/>
  <c r="C145" i="19"/>
  <c r="E123" i="19"/>
  <c r="D123" i="19"/>
  <c r="C123" i="19"/>
  <c r="E107" i="19"/>
  <c r="D107" i="19"/>
  <c r="C107" i="19"/>
  <c r="D14" i="18"/>
  <c r="D35" i="55"/>
  <c r="N35" i="55" s="1"/>
  <c r="C14" i="18"/>
  <c r="D34" i="55" s="1"/>
  <c r="N34" i="55"/>
  <c r="E15" i="18"/>
  <c r="D15" i="18"/>
  <c r="C15" i="18"/>
  <c r="E7" i="18"/>
  <c r="D7" i="18"/>
  <c r="F32" i="54"/>
  <c r="N32" i="54" s="1"/>
  <c r="C7" i="18"/>
  <c r="F31" i="54" s="1"/>
  <c r="N31" i="54"/>
  <c r="E37" i="46"/>
  <c r="E39" i="46" s="1"/>
  <c r="E38" i="46"/>
  <c r="D37" i="46"/>
  <c r="D38" i="46"/>
  <c r="D39" i="46"/>
  <c r="D40" i="46" s="1"/>
  <c r="C37" i="46"/>
  <c r="C38" i="46"/>
  <c r="C39" i="46"/>
  <c r="E39" i="43"/>
  <c r="E18" i="55"/>
  <c r="E39" i="40"/>
  <c r="E24" i="55"/>
  <c r="N24" i="55" s="1"/>
  <c r="E10" i="56"/>
  <c r="E81" i="54" s="1"/>
  <c r="N81" i="54" s="1"/>
  <c r="D10" i="56"/>
  <c r="E80" i="54" s="1"/>
  <c r="C10" i="56"/>
  <c r="E33" i="46"/>
  <c r="D4" i="46"/>
  <c r="C3" i="46"/>
  <c r="C5" i="46"/>
  <c r="C2" i="46" s="1"/>
  <c r="C6" i="46"/>
  <c r="C7" i="46"/>
  <c r="C8" i="46"/>
  <c r="C9" i="46"/>
  <c r="C10" i="46"/>
  <c r="C12" i="46"/>
  <c r="C11" i="46"/>
  <c r="C13" i="46"/>
  <c r="C14" i="46"/>
  <c r="C15" i="46"/>
  <c r="C17" i="46"/>
  <c r="C18" i="46"/>
  <c r="C19" i="46"/>
  <c r="C20" i="46"/>
  <c r="C21" i="46"/>
  <c r="C22" i="46"/>
  <c r="C23" i="46"/>
  <c r="C24" i="46"/>
  <c r="C25" i="46"/>
  <c r="C26" i="46"/>
  <c r="C27" i="46"/>
  <c r="C28" i="46"/>
  <c r="C30" i="46"/>
  <c r="C31" i="46"/>
  <c r="E39" i="45"/>
  <c r="E27" i="55"/>
  <c r="N27" i="55"/>
  <c r="D39" i="45"/>
  <c r="E26" i="55"/>
  <c r="N26" i="55"/>
  <c r="C39" i="45"/>
  <c r="D33" i="45"/>
  <c r="F26" i="54"/>
  <c r="C33" i="45"/>
  <c r="F25" i="54"/>
  <c r="D2" i="45"/>
  <c r="D12" i="45"/>
  <c r="C2" i="45"/>
  <c r="C14" i="45" s="1"/>
  <c r="C12" i="45"/>
  <c r="D39" i="40"/>
  <c r="E23" i="55" s="1"/>
  <c r="C39" i="40"/>
  <c r="E22" i="55"/>
  <c r="N22" i="55"/>
  <c r="E40" i="44"/>
  <c r="D39" i="44"/>
  <c r="E20" i="55"/>
  <c r="N20" i="55"/>
  <c r="C39" i="44"/>
  <c r="E19" i="55"/>
  <c r="N19" i="55"/>
  <c r="E40" i="43"/>
  <c r="D39" i="43"/>
  <c r="E17" i="55"/>
  <c r="C39" i="43"/>
  <c r="E16" i="55"/>
  <c r="N16" i="55" s="1"/>
  <c r="D33" i="43"/>
  <c r="F17" i="54"/>
  <c r="C33" i="43"/>
  <c r="F16" i="54"/>
  <c r="N16" i="54" s="1"/>
  <c r="D2" i="43"/>
  <c r="D12" i="43"/>
  <c r="D14" i="43"/>
  <c r="D17" i="54"/>
  <c r="N17" i="54" s="1"/>
  <c r="C2" i="43"/>
  <c r="C12" i="43"/>
  <c r="C14" i="43"/>
  <c r="C7" i="15"/>
  <c r="E42" i="22"/>
  <c r="D42" i="22"/>
  <c r="C42" i="22"/>
  <c r="E40" i="22"/>
  <c r="E43" i="22" s="1"/>
  <c r="K45" i="55" s="1"/>
  <c r="N45" i="55" s="1"/>
  <c r="D40" i="22"/>
  <c r="C40" i="22"/>
  <c r="E5" i="13"/>
  <c r="E6" i="13" s="1"/>
  <c r="E7" i="13" s="1"/>
  <c r="J9" i="54"/>
  <c r="N9" i="54" s="1"/>
  <c r="D5" i="13"/>
  <c r="J8" i="54"/>
  <c r="C5" i="13"/>
  <c r="J7" i="54" s="1"/>
  <c r="C6" i="13"/>
  <c r="C7" i="13" s="1"/>
  <c r="N50" i="54"/>
  <c r="N51" i="54"/>
  <c r="N49" i="54"/>
  <c r="N15" i="55"/>
  <c r="N42" i="55"/>
  <c r="N51" i="55"/>
  <c r="N50" i="55"/>
  <c r="N14" i="55"/>
  <c r="N41" i="55"/>
  <c r="N49" i="55"/>
  <c r="N13" i="55"/>
  <c r="N40" i="55"/>
  <c r="E9" i="32"/>
  <c r="E10" i="32" s="1"/>
  <c r="D9" i="32"/>
  <c r="D10" i="32"/>
  <c r="C9" i="32"/>
  <c r="C10" i="32" s="1"/>
  <c r="E18" i="50"/>
  <c r="E31" i="50" s="1"/>
  <c r="F41" i="19"/>
  <c r="D18" i="50"/>
  <c r="C8" i="50"/>
  <c r="C10" i="50"/>
  <c r="E40" i="50"/>
  <c r="E41" i="50"/>
  <c r="E42" i="50" s="1"/>
  <c r="D40" i="50"/>
  <c r="C18" i="50"/>
  <c r="C34" i="50" s="1"/>
  <c r="D41" i="50"/>
  <c r="D42" i="50" s="1"/>
  <c r="C41" i="50"/>
  <c r="C42" i="50"/>
  <c r="E4" i="49"/>
  <c r="F54" i="54" s="1"/>
  <c r="N54" i="54" s="1"/>
  <c r="D4" i="49"/>
  <c r="F53" i="54"/>
  <c r="N53" i="54" s="1"/>
  <c r="C4" i="49"/>
  <c r="F52" i="54"/>
  <c r="N52" i="54"/>
  <c r="E10" i="25"/>
  <c r="E11" i="25" s="1"/>
  <c r="D10" i="25"/>
  <c r="D11" i="25" s="1"/>
  <c r="C10" i="25"/>
  <c r="C11" i="25" s="1"/>
  <c r="E6" i="48"/>
  <c r="E7" i="48"/>
  <c r="E10" i="48" s="1"/>
  <c r="D6" i="48"/>
  <c r="D7" i="48"/>
  <c r="D10" i="48"/>
  <c r="C6" i="48"/>
  <c r="C7" i="48"/>
  <c r="C10" i="48"/>
  <c r="E9" i="48"/>
  <c r="D9" i="48"/>
  <c r="C9" i="48"/>
  <c r="E5" i="29"/>
  <c r="F69" i="54"/>
  <c r="N69" i="54" s="1"/>
  <c r="D5" i="29"/>
  <c r="C5" i="29"/>
  <c r="F67" i="54"/>
  <c r="N67" i="54" s="1"/>
  <c r="E29" i="28"/>
  <c r="E30" i="28"/>
  <c r="D29" i="28"/>
  <c r="D30" i="28" s="1"/>
  <c r="C29" i="28"/>
  <c r="C30" i="28"/>
  <c r="E21" i="27"/>
  <c r="D21" i="27"/>
  <c r="C21" i="27"/>
  <c r="D8" i="39"/>
  <c r="C8" i="39"/>
  <c r="M52" i="55"/>
  <c r="E6" i="22"/>
  <c r="E35" i="22"/>
  <c r="D24" i="22"/>
  <c r="F41" i="54"/>
  <c r="D6" i="22"/>
  <c r="E41" i="54"/>
  <c r="D9" i="22"/>
  <c r="D34" i="22"/>
  <c r="C34" i="22"/>
  <c r="K40" i="54"/>
  <c r="K82" i="54" s="1"/>
  <c r="C6" i="22"/>
  <c r="D40" i="54"/>
  <c r="E40" i="54"/>
  <c r="F40" i="54"/>
  <c r="C9" i="22"/>
  <c r="C24" i="22"/>
  <c r="D2" i="40"/>
  <c r="C2" i="40"/>
  <c r="D2" i="44"/>
  <c r="C2" i="44"/>
  <c r="C14" i="44"/>
  <c r="E2" i="46"/>
  <c r="E11" i="46"/>
  <c r="D3" i="46"/>
  <c r="D2" i="46" s="1"/>
  <c r="D5" i="46"/>
  <c r="D6" i="46"/>
  <c r="D7" i="46"/>
  <c r="D8" i="46"/>
  <c r="D9" i="46"/>
  <c r="D10" i="46"/>
  <c r="D12" i="46"/>
  <c r="D11" i="46"/>
  <c r="E17" i="46"/>
  <c r="D14" i="46"/>
  <c r="D17" i="46" s="1"/>
  <c r="D15" i="46"/>
  <c r="D32" i="46"/>
  <c r="C32" i="46"/>
  <c r="D33" i="44"/>
  <c r="C33" i="44"/>
  <c r="F19" i="54"/>
  <c r="C33" i="40"/>
  <c r="E8" i="17"/>
  <c r="F30" i="54" s="1"/>
  <c r="N30" i="54" s="1"/>
  <c r="D8" i="18"/>
  <c r="D9" i="18"/>
  <c r="C8" i="18"/>
  <c r="C9" i="18"/>
  <c r="F59" i="46"/>
  <c r="B58" i="46"/>
  <c r="C58" i="46"/>
  <c r="F58" i="46" s="1"/>
  <c r="D58" i="46"/>
  <c r="E58" i="46"/>
  <c r="F57" i="46"/>
  <c r="F56" i="46"/>
  <c r="F55" i="46"/>
  <c r="F54" i="46"/>
  <c r="F53" i="46"/>
  <c r="F52" i="46"/>
  <c r="F51" i="46"/>
  <c r="F50" i="46"/>
  <c r="F49" i="46"/>
  <c r="F48" i="46"/>
  <c r="F47" i="46"/>
  <c r="F46" i="46"/>
  <c r="D31" i="46"/>
  <c r="D30" i="46"/>
  <c r="D28" i="46"/>
  <c r="D27" i="46"/>
  <c r="D26" i="46"/>
  <c r="D25" i="46"/>
  <c r="D24" i="46"/>
  <c r="D23" i="46"/>
  <c r="D22" i="46"/>
  <c r="D21" i="46"/>
  <c r="D20" i="46"/>
  <c r="D19" i="46"/>
  <c r="D18" i="46"/>
  <c r="E40" i="46"/>
  <c r="C40" i="46"/>
  <c r="E40" i="45"/>
  <c r="D40" i="45"/>
  <c r="D12" i="40"/>
  <c r="D14" i="40"/>
  <c r="D33" i="40"/>
  <c r="F23" i="54" s="1"/>
  <c r="C12" i="40"/>
  <c r="C14" i="40"/>
  <c r="D22" i="54"/>
  <c r="D12" i="44"/>
  <c r="D14" i="44"/>
  <c r="D20" i="54"/>
  <c r="C12" i="44"/>
  <c r="D34" i="43"/>
  <c r="E7" i="15"/>
  <c r="F15" i="54" s="1"/>
  <c r="N15" i="54" s="1"/>
  <c r="D7" i="15"/>
  <c r="F14" i="54"/>
  <c r="N14" i="54" s="1"/>
  <c r="E13" i="13"/>
  <c r="E11" i="13"/>
  <c r="D9" i="55"/>
  <c r="D13" i="13"/>
  <c r="I8" i="55"/>
  <c r="D11" i="13"/>
  <c r="D8" i="55"/>
  <c r="C13" i="13"/>
  <c r="I7" i="55"/>
  <c r="C11" i="13"/>
  <c r="D7" i="55"/>
  <c r="E11" i="29"/>
  <c r="D69" i="55" s="1"/>
  <c r="N69" i="55" s="1"/>
  <c r="D11" i="29"/>
  <c r="C11" i="29"/>
  <c r="D67" i="55"/>
  <c r="N67" i="55" s="1"/>
  <c r="C12" i="29"/>
  <c r="E4" i="21"/>
  <c r="E10" i="14"/>
  <c r="E4" i="14"/>
  <c r="F12" i="54"/>
  <c r="D15" i="32"/>
  <c r="D16" i="32" s="1"/>
  <c r="J71" i="55"/>
  <c r="N71" i="55" s="1"/>
  <c r="D5" i="25"/>
  <c r="D6" i="25"/>
  <c r="C5" i="25"/>
  <c r="D4" i="21"/>
  <c r="D5" i="21" s="1"/>
  <c r="F38" i="54"/>
  <c r="N38" i="54"/>
  <c r="E16" i="17"/>
  <c r="D16" i="17"/>
  <c r="D14" i="17"/>
  <c r="E32" i="55"/>
  <c r="N32" i="55"/>
  <c r="D8" i="17"/>
  <c r="E5" i="16"/>
  <c r="D5" i="16"/>
  <c r="D4" i="16"/>
  <c r="I29" i="55"/>
  <c r="D12" i="14"/>
  <c r="D10" i="14"/>
  <c r="D4" i="14"/>
  <c r="D5" i="14" s="1"/>
  <c r="F11" i="54"/>
  <c r="C15" i="32"/>
  <c r="C17" i="32" s="1"/>
  <c r="J70" i="55"/>
  <c r="C16" i="32"/>
  <c r="E5" i="23"/>
  <c r="E6" i="23"/>
  <c r="D5" i="23"/>
  <c r="D6" i="23" s="1"/>
  <c r="C5" i="16"/>
  <c r="C4" i="16"/>
  <c r="I28" i="55" s="1"/>
  <c r="N28" i="55" s="1"/>
  <c r="C9" i="36"/>
  <c r="E76" i="54" s="1"/>
  <c r="C6" i="29"/>
  <c r="C7" i="29"/>
  <c r="C3" i="39"/>
  <c r="C4" i="39" s="1"/>
  <c r="C6" i="25"/>
  <c r="C5" i="23"/>
  <c r="C6" i="23"/>
  <c r="C4" i="21"/>
  <c r="F37" i="54"/>
  <c r="N37" i="54"/>
  <c r="C5" i="21"/>
  <c r="C6" i="21"/>
  <c r="C8" i="17"/>
  <c r="F28" i="54"/>
  <c r="N28" i="54"/>
  <c r="C14" i="17"/>
  <c r="E31" i="55"/>
  <c r="N31" i="55"/>
  <c r="C16" i="17"/>
  <c r="C4" i="14"/>
  <c r="F10" i="54"/>
  <c r="C5" i="14"/>
  <c r="C6" i="14"/>
  <c r="C10" i="14"/>
  <c r="D10" i="55"/>
  <c r="N10" i="55"/>
  <c r="C12" i="14"/>
  <c r="C80" i="19"/>
  <c r="N39" i="55"/>
  <c r="N38" i="55"/>
  <c r="E43" i="36"/>
  <c r="E17" i="24"/>
  <c r="E41" i="24" s="1"/>
  <c r="E33" i="45"/>
  <c r="F27" i="54"/>
  <c r="E13" i="46"/>
  <c r="E34" i="46"/>
  <c r="E2" i="45"/>
  <c r="E14" i="44"/>
  <c r="E31" i="52"/>
  <c r="E18" i="52"/>
  <c r="E31" i="51"/>
  <c r="E18" i="51"/>
  <c r="K81" i="55"/>
  <c r="D16" i="54"/>
  <c r="C34" i="43"/>
  <c r="F61" i="54"/>
  <c r="C35" i="52"/>
  <c r="C36" i="52" s="1"/>
  <c r="D46" i="55"/>
  <c r="N46" i="55" s="1"/>
  <c r="C35" i="50"/>
  <c r="C36" i="50"/>
  <c r="N10" i="54"/>
  <c r="N70" i="55"/>
  <c r="N7" i="55"/>
  <c r="N18" i="55"/>
  <c r="E77" i="55"/>
  <c r="N77" i="55"/>
  <c r="D51" i="56"/>
  <c r="D52" i="56"/>
  <c r="F80" i="54"/>
  <c r="D36" i="56"/>
  <c r="D44" i="56" s="1"/>
  <c r="G82" i="54"/>
  <c r="N73" i="54"/>
  <c r="C11" i="14"/>
  <c r="C15" i="17"/>
  <c r="C9" i="17"/>
  <c r="C10" i="17"/>
  <c r="D6" i="14"/>
  <c r="D15" i="17"/>
  <c r="D6" i="21"/>
  <c r="D17" i="32"/>
  <c r="E5" i="14"/>
  <c r="E6" i="14"/>
  <c r="D8" i="15"/>
  <c r="D9" i="15"/>
  <c r="E8" i="15"/>
  <c r="E9" i="15" s="1"/>
  <c r="E9" i="17"/>
  <c r="E10" i="17" s="1"/>
  <c r="C25" i="22"/>
  <c r="C35" i="22"/>
  <c r="C36" i="22"/>
  <c r="E6" i="29"/>
  <c r="E7" i="29"/>
  <c r="D6" i="13"/>
  <c r="D7" i="13" s="1"/>
  <c r="D14" i="13"/>
  <c r="E44" i="22"/>
  <c r="C40" i="43"/>
  <c r="D40" i="44"/>
  <c r="C40" i="40"/>
  <c r="E40" i="40"/>
  <c r="F4" i="57"/>
  <c r="H4" i="57"/>
  <c r="F3" i="19"/>
  <c r="D17" i="24"/>
  <c r="E4" i="24"/>
  <c r="N48" i="55"/>
  <c r="E40" i="24"/>
  <c r="C5" i="49"/>
  <c r="N71" i="54"/>
  <c r="D29" i="36"/>
  <c r="D34" i="36"/>
  <c r="D18" i="33"/>
  <c r="N74" i="54"/>
  <c r="N55" i="54"/>
  <c r="N56" i="54"/>
  <c r="H84" i="54"/>
  <c r="N60" i="54"/>
  <c r="I80" i="55"/>
  <c r="N29" i="55"/>
  <c r="N12" i="54"/>
  <c r="E12" i="29"/>
  <c r="N52" i="55"/>
  <c r="M79" i="55"/>
  <c r="D18" i="51"/>
  <c r="D34" i="51" s="1"/>
  <c r="F65" i="54" s="1"/>
  <c r="N17" i="55"/>
  <c r="E79" i="54"/>
  <c r="C36" i="56"/>
  <c r="C44" i="56"/>
  <c r="M81" i="55"/>
  <c r="E78" i="54"/>
  <c r="N78" i="54"/>
  <c r="E29" i="36"/>
  <c r="E34" i="36" s="1"/>
  <c r="E76" i="55"/>
  <c r="N76" i="55"/>
  <c r="C51" i="56"/>
  <c r="C52" i="56" s="1"/>
  <c r="E78" i="55"/>
  <c r="N78" i="55"/>
  <c r="E51" i="56"/>
  <c r="E52" i="56" s="1"/>
  <c r="C9" i="39"/>
  <c r="C14" i="13"/>
  <c r="D40" i="43"/>
  <c r="C40" i="44"/>
  <c r="D40" i="40"/>
  <c r="C40" i="24"/>
  <c r="D5" i="49"/>
  <c r="J81" i="55"/>
  <c r="H82" i="54"/>
  <c r="N57" i="54"/>
  <c r="E18" i="33"/>
  <c r="E17" i="32"/>
  <c r="D27" i="54"/>
  <c r="N27" i="54" s="1"/>
  <c r="F59" i="54"/>
  <c r="D18" i="28"/>
  <c r="D19" i="28" s="1"/>
  <c r="D79" i="55"/>
  <c r="N59" i="54"/>
  <c r="D12" i="55" l="1"/>
  <c r="N12" i="55" s="1"/>
  <c r="E11" i="14"/>
  <c r="E12" i="14" s="1"/>
  <c r="N8" i="55"/>
  <c r="D80" i="55"/>
  <c r="D81" i="55"/>
  <c r="O81" i="55" s="1"/>
  <c r="F20" i="54"/>
  <c r="N20" i="54" s="1"/>
  <c r="D34" i="44"/>
  <c r="F68" i="54"/>
  <c r="N68" i="54" s="1"/>
  <c r="D7" i="29"/>
  <c r="D6" i="29"/>
  <c r="D34" i="50"/>
  <c r="D35" i="50" s="1"/>
  <c r="D36" i="50" s="1"/>
  <c r="D18" i="52"/>
  <c r="D34" i="52" s="1"/>
  <c r="F62" i="54" s="1"/>
  <c r="F83" i="54" s="1"/>
  <c r="N7" i="54"/>
  <c r="J82" i="54"/>
  <c r="C43" i="22"/>
  <c r="K43" i="55" s="1"/>
  <c r="N43" i="55" s="1"/>
  <c r="C44" i="22"/>
  <c r="D25" i="54"/>
  <c r="N25" i="54" s="1"/>
  <c r="C34" i="45"/>
  <c r="E80" i="19"/>
  <c r="D36" i="54"/>
  <c r="N36" i="54" s="1"/>
  <c r="E112" i="19"/>
  <c r="N64" i="55"/>
  <c r="J79" i="55"/>
  <c r="E36" i="56"/>
  <c r="E44" i="56" s="1"/>
  <c r="E5" i="49"/>
  <c r="J84" i="54"/>
  <c r="D11" i="55"/>
  <c r="N11" i="55" s="1"/>
  <c r="D11" i="14"/>
  <c r="F39" i="54"/>
  <c r="N39" i="54" s="1"/>
  <c r="E6" i="21"/>
  <c r="E5" i="21"/>
  <c r="D68" i="55"/>
  <c r="N68" i="55" s="1"/>
  <c r="D12" i="29"/>
  <c r="I79" i="55"/>
  <c r="D33" i="46"/>
  <c r="F22" i="54"/>
  <c r="C34" i="40"/>
  <c r="D19" i="54"/>
  <c r="C34" i="44"/>
  <c r="M53" i="55"/>
  <c r="D9" i="39"/>
  <c r="J83" i="54"/>
  <c r="N8" i="54"/>
  <c r="D43" i="22"/>
  <c r="K44" i="55" s="1"/>
  <c r="D44" i="22"/>
  <c r="F33" i="54"/>
  <c r="N33" i="54" s="1"/>
  <c r="E8" i="18"/>
  <c r="E9" i="18" s="1"/>
  <c r="C41" i="24"/>
  <c r="N9" i="55"/>
  <c r="N81" i="55" s="1"/>
  <c r="I9" i="55"/>
  <c r="I81" i="55" s="1"/>
  <c r="E14" i="13"/>
  <c r="D13" i="46"/>
  <c r="D34" i="46" s="1"/>
  <c r="N40" i="54"/>
  <c r="D35" i="22"/>
  <c r="K41" i="54"/>
  <c r="K83" i="54" s="1"/>
  <c r="D41" i="54"/>
  <c r="N41" i="54" s="1"/>
  <c r="D25" i="22"/>
  <c r="D42" i="54"/>
  <c r="N42" i="54" s="1"/>
  <c r="E25" i="22"/>
  <c r="E36" i="22" s="1"/>
  <c r="N23" i="55"/>
  <c r="E80" i="55"/>
  <c r="C33" i="46"/>
  <c r="C34" i="46" s="1"/>
  <c r="E34" i="51"/>
  <c r="F66" i="54" s="1"/>
  <c r="E34" i="52"/>
  <c r="F63" i="54" s="1"/>
  <c r="D21" i="54"/>
  <c r="N21" i="54" s="1"/>
  <c r="E34" i="44"/>
  <c r="N11" i="54"/>
  <c r="F29" i="54"/>
  <c r="N29" i="54" s="1"/>
  <c r="D9" i="17"/>
  <c r="D10" i="17" s="1"/>
  <c r="N22" i="54"/>
  <c r="D23" i="54"/>
  <c r="D34" i="40"/>
  <c r="F13" i="54"/>
  <c r="N13" i="54" s="1"/>
  <c r="C8" i="15"/>
  <c r="C9" i="15" s="1"/>
  <c r="E25" i="55"/>
  <c r="C40" i="45"/>
  <c r="I6" i="57"/>
  <c r="N70" i="54"/>
  <c r="N79" i="54"/>
  <c r="E82" i="54"/>
  <c r="E9" i="52"/>
  <c r="E10" i="52" s="1"/>
  <c r="E63" i="54" s="1"/>
  <c r="E8" i="52"/>
  <c r="N37" i="55"/>
  <c r="E15" i="17"/>
  <c r="D80" i="19"/>
  <c r="E9" i="39"/>
  <c r="C112" i="19"/>
  <c r="C134" i="19"/>
  <c r="C146" i="19" s="1"/>
  <c r="D8" i="51"/>
  <c r="G75" i="54"/>
  <c r="F18" i="33"/>
  <c r="E2" i="43"/>
  <c r="E14" i="43" s="1"/>
  <c r="F11" i="19"/>
  <c r="H6" i="57"/>
  <c r="E81" i="55"/>
  <c r="C29" i="36"/>
  <c r="C34" i="36" s="1"/>
  <c r="D112" i="19"/>
  <c r="D14" i="45"/>
  <c r="I2" i="57"/>
  <c r="D40" i="24"/>
  <c r="D41" i="24" s="1"/>
  <c r="N64" i="54"/>
  <c r="I83" i="54"/>
  <c r="N44" i="54"/>
  <c r="E33" i="40"/>
  <c r="F24" i="54" s="1"/>
  <c r="E33" i="43"/>
  <c r="F18" i="54" s="1"/>
  <c r="E8" i="51"/>
  <c r="E2" i="40"/>
  <c r="E14" i="40" s="1"/>
  <c r="E18" i="40"/>
  <c r="E24" i="54" s="1"/>
  <c r="E84" i="54" s="1"/>
  <c r="D43" i="36"/>
  <c r="J80" i="55"/>
  <c r="C35" i="51"/>
  <c r="C36" i="51" s="1"/>
  <c r="C41" i="52"/>
  <c r="C42" i="52" s="1"/>
  <c r="N76" i="54"/>
  <c r="D8" i="52"/>
  <c r="D18" i="54" l="1"/>
  <c r="E34" i="43"/>
  <c r="F82" i="54"/>
  <c r="D24" i="54"/>
  <c r="N24" i="54" s="1"/>
  <c r="E34" i="40"/>
  <c r="K79" i="55"/>
  <c r="N44" i="55"/>
  <c r="K80" i="55"/>
  <c r="O80" i="55" s="1"/>
  <c r="N53" i="55"/>
  <c r="M80" i="55"/>
  <c r="D62" i="54"/>
  <c r="N62" i="54" s="1"/>
  <c r="D35" i="52"/>
  <c r="D36" i="52" s="1"/>
  <c r="D66" i="54"/>
  <c r="N66" i="54" s="1"/>
  <c r="E35" i="51"/>
  <c r="E36" i="51" s="1"/>
  <c r="D34" i="45"/>
  <c r="D26" i="54"/>
  <c r="N26" i="54" s="1"/>
  <c r="G84" i="54"/>
  <c r="N75" i="54"/>
  <c r="D63" i="54"/>
  <c r="N63" i="54" s="1"/>
  <c r="E35" i="52"/>
  <c r="E36" i="52" s="1"/>
  <c r="N25" i="55"/>
  <c r="N79" i="55" s="1"/>
  <c r="E79" i="55"/>
  <c r="O79" i="55" s="1"/>
  <c r="N80" i="55"/>
  <c r="D82" i="54"/>
  <c r="O82" i="54" s="1"/>
  <c r="N19" i="54"/>
  <c r="N82" i="54" s="1"/>
  <c r="F84" i="54"/>
  <c r="D65" i="54"/>
  <c r="N65" i="54" s="1"/>
  <c r="D35" i="51"/>
  <c r="D36" i="51" s="1"/>
  <c r="N23" i="54"/>
  <c r="N83" i="54" s="1"/>
  <c r="D36" i="22"/>
  <c r="D83" i="54" l="1"/>
  <c r="O83" i="54" s="1"/>
  <c r="D84" i="54"/>
  <c r="O84" i="54" s="1"/>
  <c r="N18" i="54"/>
  <c r="N84" i="54" s="1"/>
</calcChain>
</file>

<file path=xl/comments1.xml><?xml version="1.0" encoding="utf-8"?>
<comments xmlns="http://schemas.openxmlformats.org/spreadsheetml/2006/main">
  <authors>
    <author>Admin</author>
  </authors>
  <commentList>
    <comment ref="C12" authorId="0">
      <text>
        <r>
          <rPr>
            <b/>
            <sz val="8"/>
            <color indexed="81"/>
            <rFont val="Tahoma"/>
            <family val="2"/>
            <charset val="238"/>
          </rPr>
          <t xml:space="preserve">nem ide való!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D28" authorId="0">
      <text>
        <r>
          <rPr>
            <b/>
            <sz val="8"/>
            <color indexed="81"/>
            <rFont val="Tahoma"/>
            <family val="2"/>
            <charset val="238"/>
          </rPr>
          <t>1243-ra ÁFA IS!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36" authorId="0">
      <text>
        <r>
          <rPr>
            <b/>
            <sz val="8"/>
            <color indexed="81"/>
            <rFont val="Tahoma"/>
            <family val="2"/>
            <charset val="238"/>
          </rPr>
          <t>óvoda fejlesztés itt van! Szerződés?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42" authorId="0">
      <text>
        <r>
          <rPr>
            <b/>
            <sz val="8"/>
            <color indexed="81"/>
            <rFont val="Tahoma"/>
            <family val="2"/>
            <charset val="238"/>
          </rPr>
          <t>MIBŐL VAN?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Apa</author>
  </authors>
  <commentList>
    <comment ref="E7" authorId="0">
      <text>
        <r>
          <rPr>
            <b/>
            <sz val="9"/>
            <color indexed="81"/>
            <rFont val="Tahoma"/>
            <family val="2"/>
            <charset val="238"/>
          </rPr>
          <t>Apa:</t>
        </r>
        <r>
          <rPr>
            <sz val="9"/>
            <color indexed="81"/>
            <rFont val="Tahoma"/>
            <family val="2"/>
            <charset val="238"/>
          </rPr>
          <t xml:space="preserve">
Csökkenteni kell a eü ház utolsó résszámlájával.</t>
        </r>
      </text>
    </comment>
  </commentList>
</comments>
</file>

<file path=xl/comments4.xml><?xml version="1.0" encoding="utf-8"?>
<comments xmlns="http://schemas.openxmlformats.org/spreadsheetml/2006/main">
  <authors>
    <author>Apa</author>
  </authors>
  <commentList>
    <comment ref="E34" authorId="0">
      <text>
        <r>
          <rPr>
            <b/>
            <sz val="9"/>
            <color indexed="81"/>
            <rFont val="Tahoma"/>
            <family val="2"/>
            <charset val="238"/>
          </rPr>
          <t>Apa:</t>
        </r>
        <r>
          <rPr>
            <sz val="9"/>
            <color indexed="81"/>
            <rFont val="Tahoma"/>
            <family val="2"/>
            <charset val="238"/>
          </rPr>
          <t xml:space="preserve">
Gáz E24 hiányzik
</t>
        </r>
      </text>
    </comment>
  </commentList>
</comments>
</file>

<file path=xl/sharedStrings.xml><?xml version="1.0" encoding="utf-8"?>
<sst xmlns="http://schemas.openxmlformats.org/spreadsheetml/2006/main" count="1771" uniqueCount="787">
  <si>
    <r>
      <t xml:space="preserve">14.)Önkormányzatok elszámolásai a központi költségvetéssel                 </t>
    </r>
    <r>
      <rPr>
        <b/>
        <sz val="8"/>
        <rFont val="Times New Roman"/>
        <family val="1"/>
        <charset val="238"/>
      </rPr>
      <t>018010</t>
    </r>
    <r>
      <rPr>
        <sz val="8"/>
        <rFont val="Times New Roman"/>
        <family val="1"/>
        <charset val="238"/>
      </rPr>
      <t>/841901</t>
    </r>
  </si>
  <si>
    <r>
      <t>15.)Forgatási és befektetési célú finanszírozási  műveletek              900060/</t>
    </r>
    <r>
      <rPr>
        <b/>
        <sz val="8"/>
        <rFont val="Times New Roman"/>
        <family val="1"/>
        <charset val="238"/>
      </rPr>
      <t xml:space="preserve"> 841906-9</t>
    </r>
  </si>
  <si>
    <r>
      <t xml:space="preserve">16)Fejezeti és általános tartalékok elszámolása          </t>
    </r>
    <r>
      <rPr>
        <b/>
        <sz val="8"/>
        <rFont val="Arial"/>
        <family val="2"/>
        <charset val="238"/>
      </rPr>
      <t xml:space="preserve"> 900070</t>
    </r>
    <r>
      <rPr>
        <sz val="8"/>
        <rFont val="Arial"/>
        <family val="2"/>
        <charset val="238"/>
      </rPr>
      <t>/ 8419089</t>
    </r>
  </si>
  <si>
    <r>
      <t xml:space="preserve">17.) Fogorvosi alapellátás              </t>
    </r>
    <r>
      <rPr>
        <b/>
        <sz val="8"/>
        <rFont val="Times New Roman"/>
        <family val="1"/>
        <charset val="238"/>
      </rPr>
      <t xml:space="preserve">  072311</t>
    </r>
    <r>
      <rPr>
        <sz val="8"/>
        <rFont val="Times New Roman"/>
        <family val="1"/>
        <charset val="238"/>
      </rPr>
      <t>/ 862301</t>
    </r>
  </si>
  <si>
    <r>
      <t xml:space="preserve">18.) Háziorvosi szolgálat                 </t>
    </r>
    <r>
      <rPr>
        <b/>
        <sz val="8"/>
        <rFont val="Times New Roman"/>
        <family val="1"/>
        <charset val="238"/>
      </rPr>
      <t xml:space="preserve">  072111</t>
    </r>
    <r>
      <rPr>
        <sz val="8"/>
        <rFont val="Times New Roman"/>
        <family val="1"/>
        <charset val="238"/>
      </rPr>
      <t>/862101</t>
    </r>
  </si>
  <si>
    <r>
      <t>19.)Család- és nővédelmi egészségügyi gondozás</t>
    </r>
    <r>
      <rPr>
        <b/>
        <sz val="8"/>
        <rFont val="Times New Roman"/>
        <family val="1"/>
        <charset val="238"/>
      </rPr>
      <t xml:space="preserve"> 074031</t>
    </r>
    <r>
      <rPr>
        <sz val="8"/>
        <rFont val="Times New Roman"/>
        <family val="1"/>
        <charset val="238"/>
      </rPr>
      <t>/8690411</t>
    </r>
  </si>
  <si>
    <r>
      <t xml:space="preserve">20.)Ifjuság-egészségügyi gondozás                  </t>
    </r>
    <r>
      <rPr>
        <b/>
        <sz val="8"/>
        <rFont val="Times New Roman"/>
        <family val="1"/>
        <charset val="238"/>
      </rPr>
      <t xml:space="preserve"> 074032</t>
    </r>
    <r>
      <rPr>
        <sz val="8"/>
        <rFont val="Times New Roman"/>
        <family val="1"/>
        <charset val="238"/>
      </rPr>
      <t>/8690421</t>
    </r>
  </si>
  <si>
    <r>
      <t xml:space="preserve">21.) Köztemető fenntartás és működtetés           </t>
    </r>
    <r>
      <rPr>
        <b/>
        <sz val="8"/>
        <rFont val="Times New Roman"/>
        <family val="1"/>
        <charset val="238"/>
      </rPr>
      <t xml:space="preserve"> 013320</t>
    </r>
    <r>
      <rPr>
        <sz val="8"/>
        <rFont val="Times New Roman"/>
        <family val="1"/>
        <charset val="238"/>
      </rPr>
      <t>/9603021</t>
    </r>
  </si>
  <si>
    <t>22.) Téli közfoglalkoztatás 041232 és Hosszabb időtartamú közfoglalkoztatás 041233</t>
  </si>
  <si>
    <r>
      <t xml:space="preserve">23.)Sportlétesítmények, edzőtáborok működtetése és fejlesztése             </t>
    </r>
    <r>
      <rPr>
        <b/>
        <sz val="8"/>
        <rFont val="Arial"/>
        <family val="2"/>
        <charset val="238"/>
      </rPr>
      <t xml:space="preserve"> 081030</t>
    </r>
    <r>
      <rPr>
        <sz val="8"/>
        <rFont val="Arial"/>
        <family val="2"/>
        <charset val="238"/>
      </rPr>
      <t>/9311021</t>
    </r>
  </si>
  <si>
    <r>
      <t xml:space="preserve">24.) Közművelődés - hagyományos közösségi kulturális értékek gondozása </t>
    </r>
    <r>
      <rPr>
        <b/>
        <sz val="8"/>
        <rFont val="Arial"/>
        <family val="2"/>
        <charset val="238"/>
      </rPr>
      <t>082092/</t>
    </r>
    <r>
      <rPr>
        <sz val="8"/>
        <rFont val="Arial"/>
        <family val="2"/>
        <charset val="238"/>
      </rPr>
      <t xml:space="preserve"> 9105021</t>
    </r>
  </si>
  <si>
    <r>
      <t>14.)Támogatási célú finanszírozási műveletek</t>
    </r>
    <r>
      <rPr>
        <b/>
        <sz val="8"/>
        <rFont val="Times New Roman"/>
        <family val="1"/>
        <charset val="238"/>
      </rPr>
      <t xml:space="preserve"> 018030</t>
    </r>
    <r>
      <rPr>
        <sz val="8"/>
        <rFont val="Times New Roman"/>
        <family val="1"/>
        <charset val="238"/>
      </rPr>
      <t>/841907</t>
    </r>
  </si>
  <si>
    <r>
      <t xml:space="preserve">10.)Önkormányzatok és társulások általános végreható igazgatási tevékenysége   </t>
    </r>
    <r>
      <rPr>
        <b/>
        <sz val="8"/>
        <rFont val="Times New Roman"/>
        <family val="1"/>
        <charset val="238"/>
      </rPr>
      <t xml:space="preserve"> 011130</t>
    </r>
    <r>
      <rPr>
        <sz val="8"/>
        <rFont val="Times New Roman"/>
        <family val="1"/>
        <charset val="238"/>
      </rPr>
      <t xml:space="preserve">/841126                </t>
    </r>
    <r>
      <rPr>
        <b/>
        <sz val="8"/>
        <rFont val="Times New Roman"/>
        <family val="1"/>
        <charset val="238"/>
      </rPr>
      <t xml:space="preserve"> </t>
    </r>
  </si>
  <si>
    <r>
      <t xml:space="preserve">11.) Közvilágítás            </t>
    </r>
    <r>
      <rPr>
        <b/>
        <sz val="8"/>
        <rFont val="Times New Roman"/>
        <family val="1"/>
        <charset val="238"/>
      </rPr>
      <t xml:space="preserve">  064010</t>
    </r>
    <r>
      <rPr>
        <sz val="8"/>
        <rFont val="Times New Roman"/>
        <family val="1"/>
        <charset val="238"/>
      </rPr>
      <t>/ 841402</t>
    </r>
  </si>
  <si>
    <r>
      <t xml:space="preserve">12.) Város-,  községgazdálkodási egyéb szolgáltatások                  </t>
    </r>
    <r>
      <rPr>
        <b/>
        <sz val="8"/>
        <rFont val="Times New Roman"/>
        <family val="1"/>
        <charset val="238"/>
      </rPr>
      <t xml:space="preserve"> 066020/</t>
    </r>
    <r>
      <rPr>
        <sz val="8"/>
        <rFont val="Times New Roman"/>
        <family val="1"/>
        <charset val="238"/>
      </rPr>
      <t>841403</t>
    </r>
  </si>
  <si>
    <r>
      <t xml:space="preserve">13.)Önkormányzatok elszámolásai a központi költségvetéssel                 </t>
    </r>
    <r>
      <rPr>
        <b/>
        <sz val="8"/>
        <rFont val="Times New Roman"/>
        <family val="1"/>
        <charset val="238"/>
      </rPr>
      <t>018010</t>
    </r>
    <r>
      <rPr>
        <sz val="8"/>
        <rFont val="Times New Roman"/>
        <family val="1"/>
        <charset val="238"/>
      </rPr>
      <t>/841901</t>
    </r>
  </si>
  <si>
    <r>
      <t xml:space="preserve">15.)Fejezeti és általános tartalékok elszámolása          </t>
    </r>
    <r>
      <rPr>
        <b/>
        <sz val="8"/>
        <rFont val="Arial"/>
        <family val="2"/>
        <charset val="238"/>
      </rPr>
      <t xml:space="preserve"> 900070</t>
    </r>
    <r>
      <rPr>
        <sz val="8"/>
        <rFont val="Arial"/>
        <family val="2"/>
        <charset val="238"/>
      </rPr>
      <t>/ 8419089</t>
    </r>
  </si>
  <si>
    <r>
      <t xml:space="preserve">17.) Háziorvosi szolgálat                 </t>
    </r>
    <r>
      <rPr>
        <b/>
        <sz val="8"/>
        <rFont val="Times New Roman"/>
        <family val="1"/>
        <charset val="238"/>
      </rPr>
      <t xml:space="preserve">  072111</t>
    </r>
    <r>
      <rPr>
        <sz val="8"/>
        <rFont val="Times New Roman"/>
        <family val="1"/>
        <charset val="238"/>
      </rPr>
      <t>/862101</t>
    </r>
  </si>
  <si>
    <r>
      <t>18.)Család- és nővédelmi egészségügyi gondozás</t>
    </r>
    <r>
      <rPr>
        <b/>
        <sz val="8"/>
        <rFont val="Times New Roman"/>
        <family val="1"/>
        <charset val="238"/>
      </rPr>
      <t xml:space="preserve"> 074031</t>
    </r>
    <r>
      <rPr>
        <sz val="8"/>
        <rFont val="Times New Roman"/>
        <family val="1"/>
        <charset val="238"/>
      </rPr>
      <t>/8690411</t>
    </r>
  </si>
  <si>
    <r>
      <t xml:space="preserve">19.)Ifjuság-egészségügyi gondozás                  </t>
    </r>
    <r>
      <rPr>
        <b/>
        <sz val="8"/>
        <rFont val="Times New Roman"/>
        <family val="1"/>
        <charset val="238"/>
      </rPr>
      <t xml:space="preserve"> 074032</t>
    </r>
    <r>
      <rPr>
        <sz val="8"/>
        <rFont val="Times New Roman"/>
        <family val="1"/>
        <charset val="238"/>
      </rPr>
      <t>/8690421</t>
    </r>
  </si>
  <si>
    <r>
      <t xml:space="preserve">20.) Köztemető fenntartás és működtetés           </t>
    </r>
    <r>
      <rPr>
        <b/>
        <sz val="8"/>
        <rFont val="Times New Roman"/>
        <family val="1"/>
        <charset val="238"/>
      </rPr>
      <t xml:space="preserve"> 013320</t>
    </r>
    <r>
      <rPr>
        <sz val="8"/>
        <rFont val="Times New Roman"/>
        <family val="1"/>
        <charset val="238"/>
      </rPr>
      <t>/9603021</t>
    </r>
  </si>
  <si>
    <t>21.) Téli közfoglalkoztatás 041232 és Hosszabb időtartamú közfoglalkoztatás 041233</t>
  </si>
  <si>
    <t>22.) Szoc. Támogatások</t>
  </si>
  <si>
    <r>
      <t xml:space="preserve">052020 Szennyvíz gyűjtése, tisztítása, elhelyezése   </t>
    </r>
    <r>
      <rPr>
        <sz val="12"/>
        <rFont val="Arial"/>
        <family val="2"/>
        <charset val="238"/>
      </rPr>
      <t>370000</t>
    </r>
  </si>
  <si>
    <t>BEVÉTELEK ÖSSZESEN:</t>
  </si>
  <si>
    <r>
      <t xml:space="preserve">2.)Nem veszélyes (települési) hulladék …begyűjtése...    </t>
    </r>
    <r>
      <rPr>
        <b/>
        <sz val="8"/>
        <rFont val="Arial"/>
        <family val="2"/>
        <charset val="238"/>
      </rPr>
      <t xml:space="preserve"> 051030/</t>
    </r>
    <r>
      <rPr>
        <sz val="8"/>
        <rFont val="Arial"/>
        <family val="2"/>
        <charset val="238"/>
      </rPr>
      <t>381103</t>
    </r>
  </si>
  <si>
    <t xml:space="preserve"> BEVÉTELEK ÖSSZESEN:</t>
  </si>
  <si>
    <r>
      <t>051030 Nem veszélyes (települési) hulladékok … begyűjtése ...</t>
    </r>
    <r>
      <rPr>
        <sz val="12"/>
        <rFont val="Arial"/>
        <family val="2"/>
        <charset val="238"/>
      </rPr>
      <t xml:space="preserve"> 381103</t>
    </r>
  </si>
  <si>
    <r>
      <t xml:space="preserve">045160 Közutak, hidak, alagutak üzemeltetése, fenntartása    </t>
    </r>
    <r>
      <rPr>
        <sz val="11"/>
        <rFont val="Arial"/>
        <family val="2"/>
        <charset val="238"/>
      </rPr>
      <t xml:space="preserve">522001        </t>
    </r>
    <r>
      <rPr>
        <b/>
        <sz val="11"/>
        <rFont val="Arial"/>
        <family val="2"/>
        <charset val="238"/>
      </rPr>
      <t xml:space="preserve">                                 </t>
    </r>
  </si>
  <si>
    <r>
      <t xml:space="preserve">096010 Óvodai intézményi étkeztetés </t>
    </r>
    <r>
      <rPr>
        <sz val="11"/>
        <rFont val="Arial"/>
        <family val="2"/>
        <charset val="238"/>
      </rPr>
      <t>562912</t>
    </r>
  </si>
  <si>
    <r>
      <t>562913 Iskolai intézményi étkeztetés</t>
    </r>
    <r>
      <rPr>
        <sz val="11"/>
        <rFont val="Arial"/>
        <family val="2"/>
        <charset val="238"/>
      </rPr>
      <t xml:space="preserve"> 096020</t>
    </r>
  </si>
  <si>
    <r>
      <t xml:space="preserve">8.) Az önkormányzati vagyonnal való gazd. Kapcsolatos feladatk         </t>
    </r>
    <r>
      <rPr>
        <b/>
        <sz val="8"/>
        <rFont val="Times New Roman"/>
        <family val="1"/>
        <charset val="238"/>
      </rPr>
      <t xml:space="preserve"> 013350</t>
    </r>
    <r>
      <rPr>
        <sz val="8"/>
        <rFont val="Times New Roman"/>
        <family val="1"/>
        <charset val="238"/>
      </rPr>
      <t xml:space="preserve">/6800011        </t>
    </r>
    <r>
      <rPr>
        <b/>
        <sz val="8"/>
        <rFont val="Times New Roman"/>
        <family val="1"/>
        <charset val="238"/>
      </rPr>
      <t xml:space="preserve"> </t>
    </r>
  </si>
  <si>
    <r>
      <t xml:space="preserve">9.) Az önkormányzati vagyonnal való gazd. Kapcsolatos feladatk         </t>
    </r>
    <r>
      <rPr>
        <b/>
        <sz val="8"/>
        <rFont val="Times New Roman"/>
        <family val="1"/>
        <charset val="238"/>
      </rPr>
      <t xml:space="preserve"> 013350</t>
    </r>
    <r>
      <rPr>
        <sz val="8"/>
        <rFont val="Times New Roman"/>
        <family val="1"/>
        <charset val="238"/>
      </rPr>
      <t xml:space="preserve">/6800021        </t>
    </r>
    <r>
      <rPr>
        <b/>
        <sz val="8"/>
        <rFont val="Times New Roman"/>
        <family val="1"/>
        <charset val="238"/>
      </rPr>
      <t xml:space="preserve"> </t>
    </r>
  </si>
  <si>
    <r>
      <t xml:space="preserve">013350  Az önkormányzati vagyonnal való gazdálkodással kapcsolatos feladatok </t>
    </r>
    <r>
      <rPr>
        <sz val="12"/>
        <rFont val="Arial"/>
        <family val="2"/>
        <charset val="238"/>
      </rPr>
      <t>680001</t>
    </r>
  </si>
  <si>
    <r>
      <t xml:space="preserve">013350  Az önkormányzati vagyonnal való gazdálkodással kapcsolatos feladatok </t>
    </r>
    <r>
      <rPr>
        <sz val="12"/>
        <rFont val="Arial"/>
        <family val="2"/>
        <charset val="238"/>
      </rPr>
      <t>680001 (Lakóingatlanok)</t>
    </r>
  </si>
  <si>
    <r>
      <t xml:space="preserve">013350  Az önkormányzati vagyonnal való gazdálkodással kapcsolatos feladatok </t>
    </r>
    <r>
      <rPr>
        <sz val="12"/>
        <rFont val="Arial"/>
        <family val="2"/>
        <charset val="238"/>
      </rPr>
      <t>680001 ( Nem lakóingatlanok)</t>
    </r>
  </si>
  <si>
    <r>
      <t xml:space="preserve">11.)Önkormányzatok és önkormányzati hivatalok jogalkotó és általános igazgatási tevékenysége   </t>
    </r>
    <r>
      <rPr>
        <b/>
        <sz val="8"/>
        <rFont val="Times New Roman"/>
        <family val="1"/>
        <charset val="238"/>
      </rPr>
      <t xml:space="preserve"> 011130</t>
    </r>
    <r>
      <rPr>
        <sz val="8"/>
        <rFont val="Times New Roman"/>
        <family val="1"/>
        <charset val="238"/>
      </rPr>
      <t xml:space="preserve">/841112                </t>
    </r>
    <r>
      <rPr>
        <b/>
        <sz val="8"/>
        <rFont val="Times New Roman"/>
        <family val="1"/>
        <charset val="238"/>
      </rPr>
      <t xml:space="preserve"> </t>
    </r>
  </si>
  <si>
    <r>
      <t xml:space="preserve">011130 Önkormányzatok  és önkormányzati hivatalok jogalkotó és általános igazgatási tevékenysége </t>
    </r>
    <r>
      <rPr>
        <sz val="11"/>
        <rFont val="Arial"/>
        <family val="2"/>
        <charset val="238"/>
      </rPr>
      <t>841112</t>
    </r>
  </si>
  <si>
    <t xml:space="preserve"> BEVÉTELEK MINDÖSSZESEN:</t>
  </si>
  <si>
    <t>Pénzforgalom nélküli bevételek</t>
  </si>
  <si>
    <t>841901 SZAKFELADAT  BEVÉTELEI ÖSSZSEN:</t>
  </si>
  <si>
    <t>8419069 FINANSZÍROZÁSI MŰVELETEK</t>
  </si>
  <si>
    <t>Hosszú lejáratú hitel törlesztés ( Ér- Somogyi utca felújítás)</t>
  </si>
  <si>
    <t>Hosszú lejáratú hitel törlesztés Sportcsarnok</t>
  </si>
  <si>
    <t>FELHALOMZÁSICÉLÚ PÉNESZKÖZ ÁTADÁS</t>
  </si>
  <si>
    <t>8419069 FINANSZ.MŰVELETEK  KIADÁSAI ÖSSZESEN:</t>
  </si>
  <si>
    <t>8419069 FINANSZ.MŰVELETEK  BEVÉTELEI ÖSSZESEN:</t>
  </si>
  <si>
    <t>Víz- és csatorna díjak</t>
  </si>
  <si>
    <t>Biztonságtechnikai szolgáltatás</t>
  </si>
  <si>
    <t>862101 SZAKFELADAT KIADÁSOK ÖSSZESEN:</t>
  </si>
  <si>
    <t>Részmunkaidős egyéb bérrsz.rendszeres személyi juttatásai(Moharos)</t>
  </si>
  <si>
    <t xml:space="preserve">Munka, védőruha közterületen dolgozók </t>
  </si>
  <si>
    <t xml:space="preserve">Munkáltatót terhelő SZJA </t>
  </si>
  <si>
    <r>
      <t xml:space="preserve">841403-1 VÁROS ÉS KÖZSÉGGAZDÁLKODÁS                          </t>
    </r>
    <r>
      <rPr>
        <sz val="11"/>
        <rFont val="Arial"/>
        <family val="2"/>
        <charset val="238"/>
      </rPr>
      <t xml:space="preserve">  </t>
    </r>
  </si>
  <si>
    <t>8419069-1 FINANSZÍROZÁSI MŰVELETEK</t>
  </si>
  <si>
    <t>Víz és csatorna díj</t>
  </si>
  <si>
    <t>862301 SZAKFELADAT KIADÁSOK ÖSSZESEN:</t>
  </si>
  <si>
    <t>862301 SZAKFELADAT BEVÉTELEK ÖSSZESEN:</t>
  </si>
  <si>
    <t>960302 SZAKFELADAT KIADÁSOK ÖSSZESEN</t>
  </si>
  <si>
    <t>681000-1 Saját tulajdonú ingatlan adásvétele</t>
  </si>
  <si>
    <t>890441 SZAKFELADAT KIADÁSOK ÖSSZESEN:</t>
  </si>
  <si>
    <t>Szakfeladat bontás</t>
  </si>
  <si>
    <t>RENDSZERES SZOCIÁLIS PÉNZBELI ELLÁTÁSOK  és MUNKANÉLKÜLI ELLÁTÁSOK ÖSSZESÍTETT KIMUTATÁS</t>
  </si>
  <si>
    <t>TÁRSADALOM ÉS SZOCIÁLPOLITIKAI KIADÁSOK</t>
  </si>
  <si>
    <t>MŰKÖDÉSI KIADÁSOK ÖSSZESEN:</t>
  </si>
  <si>
    <t>Közalkalmazottak közlekedési költségtérítése</t>
  </si>
  <si>
    <t>Villamos energia</t>
  </si>
  <si>
    <t>Víz- és csatorna díj</t>
  </si>
  <si>
    <t xml:space="preserve">Egyéb üzemeltetési </t>
  </si>
  <si>
    <t>Kamatkiadás államháztartáson kiv.</t>
  </si>
  <si>
    <t>Vegyszer (tisztítószer)</t>
  </si>
  <si>
    <t>Nem adatátviteli célú távközlési díj</t>
  </si>
  <si>
    <t>Víz-csatorna szolgáltatás</t>
  </si>
  <si>
    <t>Egyéb üzemeltetési, fenntartási költség</t>
  </si>
  <si>
    <t>Jogi szolgáltatás(igazságügyi szakértő)</t>
  </si>
  <si>
    <t>Egyéb különféle kiad. (késedelmi kamat)</t>
  </si>
  <si>
    <t>MŰKÖDÉSI  KIADÁSOK MINDÖSSZESEN</t>
  </si>
  <si>
    <t>Épületek felújítása</t>
  </si>
  <si>
    <t>MŰKÖDÉSI BEVÉTELEK</t>
  </si>
  <si>
    <t>FELHALMOZÁSI KIADÁSOK</t>
  </si>
  <si>
    <t>TARTALÉK</t>
  </si>
  <si>
    <t xml:space="preserve"> </t>
  </si>
  <si>
    <t>Felhalmozási és tőke jellegű bevételek</t>
  </si>
  <si>
    <t>2013. terv</t>
  </si>
  <si>
    <t>2013. évi terv</t>
  </si>
  <si>
    <t>680002-1 SZAKFELADAT KIADÁSOK ÖSSZESEN:</t>
  </si>
  <si>
    <t>6800021 SZAKFELADAT BEVÉTELEK ÖSSZESEN:</t>
  </si>
  <si>
    <t>Likvid hitel törlesztése</t>
  </si>
  <si>
    <t>Állományba nem tart. Egyéb juttatása (utiktsg.térítés)</t>
  </si>
  <si>
    <t>Egyéb építmény vásárlása (Petőfi-Ér utcai ivóvízhálózat kiépítése)</t>
  </si>
  <si>
    <t xml:space="preserve">Szállítási költség </t>
  </si>
  <si>
    <t>Könyvbeszerző</t>
  </si>
  <si>
    <t>Egyéb információ hordozó beszerzése</t>
  </si>
  <si>
    <t>5451/5452</t>
  </si>
  <si>
    <t>Tüzelőanyag beszerzés</t>
  </si>
  <si>
    <t>Szakmai anyag beszerzés (játszóház)</t>
  </si>
  <si>
    <t>Kisértékű tárgyieszköz</t>
  </si>
  <si>
    <t xml:space="preserve">Munka- védőruha </t>
  </si>
  <si>
    <t>551122/55122</t>
  </si>
  <si>
    <t>Adatátviteli c.távközlési díj (internet)</t>
  </si>
  <si>
    <t xml:space="preserve">Vízszolgáltatás </t>
  </si>
  <si>
    <t>552199/55229</t>
  </si>
  <si>
    <t xml:space="preserve">Egyéb különféle dologi kiadások </t>
  </si>
  <si>
    <t>Állományba nem tartozó megbízási díja</t>
  </si>
  <si>
    <t>Céltartalék Temető kerítésre</t>
  </si>
  <si>
    <t>Céltartalék Babaköszöntő alap</t>
  </si>
  <si>
    <t>Egyéb bérrendszerű jutalom keret</t>
  </si>
  <si>
    <t>KLIK teremhasználati díj</t>
  </si>
  <si>
    <t>Energia szolgáltatás (KLIK)</t>
  </si>
  <si>
    <t>Egyéb bérrendszerű jutalom alap</t>
  </si>
  <si>
    <t>Munka tvk.-es jutalom keret</t>
  </si>
  <si>
    <t>Garancia, kezességvállalás (Arany János utca aszfaltozása csapvíz.p)</t>
  </si>
  <si>
    <t>Adópótlék, adóbírság bevételei ( kintlévőség behajtás)</t>
  </si>
  <si>
    <r>
      <t xml:space="preserve">862101 HÁZIORVOSI ELLÁTÁS                                                                           </t>
    </r>
    <r>
      <rPr>
        <sz val="11"/>
        <rFont val="Times New Roman"/>
        <family val="1"/>
        <charset val="238"/>
      </rPr>
      <t xml:space="preserve"> </t>
    </r>
  </si>
  <si>
    <t>Tovább számlázott szolgáltatás (rezsi)</t>
  </si>
  <si>
    <t>Közalkalmazott jutalom keret</t>
  </si>
  <si>
    <t>.-Talajterhelési díjbevétel (elmaradások behajtásával)</t>
  </si>
  <si>
    <t>ezer forintban</t>
  </si>
  <si>
    <t>CÍMREND(I.II.) Alcím, Szakfeladat</t>
  </si>
  <si>
    <t>Előirányzat</t>
  </si>
  <si>
    <t>BEVÉTELEK</t>
  </si>
  <si>
    <t>BEVÉTELEK ÖSSZESEN</t>
  </si>
  <si>
    <t xml:space="preserve"> MŰKÖDÉSI BEVÉTELEK</t>
  </si>
  <si>
    <t>Központi költségvetéstől kapott támogatás</t>
  </si>
  <si>
    <t>Támogatásértékű bevételek</t>
  </si>
  <si>
    <t>Hitelfelvétel</t>
  </si>
  <si>
    <t>Pénzforgalom nélküli bev.</t>
  </si>
  <si>
    <t>Intézményi műk. bevételek</t>
  </si>
  <si>
    <t>Sajátos működési bev.</t>
  </si>
  <si>
    <t>Normatív állami</t>
  </si>
  <si>
    <t>Normatív kötött</t>
  </si>
  <si>
    <t>Központosított</t>
  </si>
  <si>
    <t>Támogatásértékű működési bevételek</t>
  </si>
  <si>
    <t>Támogatásértékű felhalmozási bevételek</t>
  </si>
  <si>
    <t xml:space="preserve">                   </t>
  </si>
  <si>
    <t>I. Önkormányzati Igazgatás bevételei összesen:</t>
  </si>
  <si>
    <t>CÍMREND(I.II.III.) Alcím, Szakfeladat</t>
  </si>
  <si>
    <t>K I A D Á S O K</t>
  </si>
  <si>
    <t>KIADÁSOK ÖSSZESEN</t>
  </si>
  <si>
    <t>MŰKÖDÉSI KIADÁSOK</t>
  </si>
  <si>
    <t>Személyi juttatások</t>
  </si>
  <si>
    <t>Járulékok</t>
  </si>
  <si>
    <t>Dologi kiadások</t>
  </si>
  <si>
    <t>Társadalom és szociál-politikai juttatások</t>
  </si>
  <si>
    <t>Működési pénzeszköz-átadások</t>
  </si>
  <si>
    <t>Felhalmozási célú pénzeszköz-átadások</t>
  </si>
  <si>
    <t>Felújítások</t>
  </si>
  <si>
    <t>Beruházások</t>
  </si>
  <si>
    <t>Általános</t>
  </si>
  <si>
    <t>cél</t>
  </si>
  <si>
    <t>INTÉZMÉNYI MŰKÖDÉSI BEVÉTELEK</t>
  </si>
  <si>
    <t>SAJÁTOS MŰKÖDÉSI BEVÉTELEK</t>
  </si>
  <si>
    <r>
      <t xml:space="preserve">Takarítónő munkabére                                             </t>
    </r>
    <r>
      <rPr>
        <sz val="11"/>
        <rFont val="Arial"/>
        <family val="2"/>
        <charset val="238"/>
      </rPr>
      <t xml:space="preserve"> </t>
    </r>
  </si>
  <si>
    <t>Munkabér</t>
  </si>
  <si>
    <t>Fogorvosi rendelő takarítása 30%</t>
  </si>
  <si>
    <t>Orvosi rendelő takarítása 30%</t>
  </si>
  <si>
    <t>Hivatal takarítása 40%</t>
  </si>
  <si>
    <t>Munkáltatót terhelő SZJA cafetéria után (br.x26,308%) munkabéres</t>
  </si>
  <si>
    <t>Munkáltatót terhelő SZJA cafetéria után (br.x26,308%) polgármester</t>
  </si>
  <si>
    <t>Szociális hozzájárulási adó  (munka törvénykönyves)</t>
  </si>
  <si>
    <t xml:space="preserve">Szociális hozzájárulási adó </t>
  </si>
  <si>
    <t>FELHALMOZÁSI CÉLÚ PÉNZESZKÖZ ÁTADÁS</t>
  </si>
  <si>
    <r>
      <t xml:space="preserve">841403 VÁROS ÉS KÖZSÉGGAZDÁLKODÁS                          </t>
    </r>
    <r>
      <rPr>
        <sz val="11"/>
        <rFont val="Arial"/>
        <family val="2"/>
        <charset val="238"/>
      </rPr>
      <t xml:space="preserve"> </t>
    </r>
  </si>
  <si>
    <t>Felügyeleti szervenek folyósított támogatás KÖZÖS HIVATAL</t>
  </si>
  <si>
    <t xml:space="preserve">Felügyeleti szervenek folyósított támogatás ÓVODA </t>
  </si>
  <si>
    <t>MŰKÖDÉSI CÉLÚ TÁMOGATÁS ÉRTÉKŰ BEVÉTELEK</t>
  </si>
  <si>
    <t>Pénzforgalom nélküli kiadások</t>
  </si>
  <si>
    <t>Kisértékű tárgyieszközök ( 4 db piknik garnítúra)</t>
  </si>
  <si>
    <r>
      <t>16.) Általános iskolai nevelés</t>
    </r>
    <r>
      <rPr>
        <b/>
        <sz val="8"/>
        <rFont val="Arial"/>
        <family val="2"/>
        <charset val="238"/>
      </rPr>
      <t xml:space="preserve">                 8419089</t>
    </r>
  </si>
  <si>
    <t>Takarítónő munkabér</t>
  </si>
  <si>
    <t xml:space="preserve">8690411 Védőnő összesítő tábla                  </t>
  </si>
  <si>
    <t>2013 év alapján szakfeladat megosztás:</t>
  </si>
  <si>
    <t>várandós</t>
  </si>
  <si>
    <t>0-7 korú</t>
  </si>
  <si>
    <t>7-14 korú</t>
  </si>
  <si>
    <t>gondozottak</t>
  </si>
  <si>
    <t>8690411 Család- és nővédelmi gészségügyi gondozás</t>
  </si>
  <si>
    <t>8690421 Ifjuság-egészségügyi gondozás</t>
  </si>
  <si>
    <t>Védőnő összesítő tábla</t>
  </si>
  <si>
    <t xml:space="preserve"> KIADÁSOK ÖSSZESEN:</t>
  </si>
  <si>
    <t>8690421 Ifjúság-egészségügyi gondozás</t>
  </si>
  <si>
    <t>8690421 SZAKFELADAT BEVÉTELEK ÖSSZESEN:</t>
  </si>
  <si>
    <t xml:space="preserve">9603021 KÖZTEMETŐ FENNTARTÁS ÉS MŰKÖDTETÉS      </t>
  </si>
  <si>
    <t>Részmunkaidős egyéb bérrendszerű Némethné</t>
  </si>
  <si>
    <t>Részmunkaidős egyéb  sajátos juttatása</t>
  </si>
  <si>
    <t>8904421 SZAKFELADAT  BEVÉTELEI ÖSSZESEN:</t>
  </si>
  <si>
    <t>9105021 Közművelődési intézmények, közösségi színterek működtetése</t>
  </si>
  <si>
    <t>9311021 SZAKFELADAT KIADÁSOK ÖSSZESEN</t>
  </si>
  <si>
    <t>9311021 SZAKFELADAT BEVÉTELEK ÖSSZESEN</t>
  </si>
  <si>
    <t>516116/516216</t>
  </si>
  <si>
    <t>Részmunkaidős egyéb bérrendszerű munkabére</t>
  </si>
  <si>
    <t>516126/516226</t>
  </si>
  <si>
    <t>Részmunkaidős egyéb bérrendszerű egyéb juttatása (bérkompenzáció)</t>
  </si>
  <si>
    <t>Állományba nem tartozó megbízási díjja</t>
  </si>
  <si>
    <t>52219/52229</t>
  </si>
  <si>
    <t>52211/5222</t>
  </si>
  <si>
    <t>Részmunkaidős cafeteriája</t>
  </si>
  <si>
    <t>55121/55122</t>
  </si>
  <si>
    <t>552195/552295</t>
  </si>
  <si>
    <t>1246/1244</t>
  </si>
  <si>
    <t>181121/181221</t>
  </si>
  <si>
    <t>Egyéb bér alá tartozó munkabér (Munka Törvénykönyves)</t>
  </si>
  <si>
    <t>Közalkalmazott alapilletménye</t>
  </si>
  <si>
    <t>511143/511243</t>
  </si>
  <si>
    <t>Közalkalmazott egyéb ill. pótléka (vezetői pótlék)</t>
  </si>
  <si>
    <t>Közalkalmazott étkezési hozzájárulása</t>
  </si>
  <si>
    <t>I. Önkormányzati Igazgatás kiadásai összesen:</t>
  </si>
  <si>
    <t>Egyéb építmény (csapadékvíz elvezetés)</t>
  </si>
  <si>
    <t>1254/1244</t>
  </si>
  <si>
    <t>Egyéb építmény ÁFA (csapadékvíz elvezetés)</t>
  </si>
  <si>
    <t>Felhalmozási célú támogatás Fejezeti kez.től</t>
  </si>
  <si>
    <t>ÁHT.KÍ. KAPOTT VÉGLEGES PÉNZESZKÖZÁTVÉTELEK</t>
  </si>
  <si>
    <t>2014.évi terv</t>
  </si>
  <si>
    <t xml:space="preserve">Az önkormányzat 2014. évi  kiadásai szakfeladatonként </t>
  </si>
  <si>
    <t>SAJÁTOS MŰKÖDÉSI BEVÉTELEK MINDÖSSZESEN</t>
  </si>
  <si>
    <r>
      <t xml:space="preserve">7.) Egyéb étkeztetés (vendég)                  </t>
    </r>
    <r>
      <rPr>
        <b/>
        <sz val="8"/>
        <rFont val="Times New Roman"/>
        <family val="1"/>
        <charset val="238"/>
      </rPr>
      <t xml:space="preserve">  5629191</t>
    </r>
  </si>
  <si>
    <r>
      <t xml:space="preserve">6.) Munkahelyi étkeztetés                  </t>
    </r>
    <r>
      <rPr>
        <b/>
        <sz val="8"/>
        <rFont val="Times New Roman"/>
        <family val="1"/>
        <charset val="238"/>
      </rPr>
      <t xml:space="preserve">  5629171</t>
    </r>
  </si>
  <si>
    <t>2013. évi teljesítés</t>
  </si>
  <si>
    <t>.-park  Szár Község Közalapítvány</t>
  </si>
  <si>
    <t>.-játszótér SZÖKE</t>
  </si>
  <si>
    <t>.-temető kerítés Szknkok</t>
  </si>
  <si>
    <t>.-Sportpály vízellátás Szár KSE</t>
  </si>
  <si>
    <t>.-Sportcsarnok napellem pályázat Szár Község Közalapítvány</t>
  </si>
  <si>
    <t>.-Művelődési ház udvari féltető Szár KSE</t>
  </si>
  <si>
    <t xml:space="preserve">Mc.támogatás Újbarok Önkormányzattól Óvoda </t>
  </si>
  <si>
    <t>Önkormányzati segély - temetési</t>
  </si>
  <si>
    <t>Önkormányzati segély - rendkívüli gyermekvédelmi t.</t>
  </si>
  <si>
    <t>Önkormányzati segély - átmeneti segély</t>
  </si>
  <si>
    <t>EGYÉB SAJÁTOS BEVÉTELEK</t>
  </si>
  <si>
    <t xml:space="preserve">ÁFA fizetési kötelezettség </t>
  </si>
  <si>
    <t>.- közkút</t>
  </si>
  <si>
    <t>Egyéb építmény (ovi homokozó féltető építése)</t>
  </si>
  <si>
    <t>ÁFA homokozó féltető</t>
  </si>
  <si>
    <t>Felhalmozási célú tám. (óvoda pályázat támogatásai)</t>
  </si>
  <si>
    <t>RÖVID LEJÁRATÚ VISSZATÉRÍTENDŐ TÁMOGATÁSOK, KÖLCSÖNÖK</t>
  </si>
  <si>
    <t>Sportcsarnok napellem pályázat Szár Község Közalapítvány</t>
  </si>
  <si>
    <t>Művelődési ház udvari féltető Szár KSE</t>
  </si>
  <si>
    <t>Művelődési ház felújítása tető csere, vizsesblokk hozzáépítés, belső felújítás</t>
  </si>
  <si>
    <t>Művelődési ház felújítása tető csere, vizsesblokk hozzáépítés, ÁFA</t>
  </si>
  <si>
    <t>Művelődési ház nyílászáró csere</t>
  </si>
  <si>
    <t>Művelődési ház nyílászáró csere ÁFA</t>
  </si>
  <si>
    <t>Művelődési ház fűtés korszerűsítés</t>
  </si>
  <si>
    <t xml:space="preserve">Művelődési ház fűtés korszerűsítés ÁFA </t>
  </si>
  <si>
    <t>Mcélú tám-ért- kiadás TKT-nak Honvédelmi feladatok Mór</t>
  </si>
  <si>
    <t>Működési  célú tám-ért- kiadás TKT-nak tagdíj Vértes TKT</t>
  </si>
  <si>
    <t>Működési célú pénzeszköz átadás Etyek (Oltalom)</t>
  </si>
  <si>
    <t>Mcélú tám-ért- kiadás TKT-nak Csákvár</t>
  </si>
  <si>
    <t>91111/91121</t>
  </si>
  <si>
    <t>Igazgatási szolgáltatási díjbevételek (közzétételi díj)</t>
  </si>
  <si>
    <t>2013. teljesítés</t>
  </si>
  <si>
    <t>2014. évi terv</t>
  </si>
  <si>
    <t>911144/911244</t>
  </si>
  <si>
    <t>2013 teljesítés</t>
  </si>
  <si>
    <t>2014 terv</t>
  </si>
  <si>
    <t>Szociális étkeztekési díj (segítőkéz)</t>
  </si>
  <si>
    <t>58611/58621</t>
  </si>
  <si>
    <t>588321/588421</t>
  </si>
  <si>
    <t>589121/589221</t>
  </si>
  <si>
    <t>587121/587221</t>
  </si>
  <si>
    <t>Alanyi ápolási díj MÁR NINCS</t>
  </si>
  <si>
    <t>Természetben nyújtott rendkívüli gyermekvédelmi segélyek</t>
  </si>
  <si>
    <t>Hely.  Megáll. Pénzbeli rendkívüli segély</t>
  </si>
  <si>
    <t>588322/588422</t>
  </si>
  <si>
    <t>Átmeneti pénzbeli segély</t>
  </si>
  <si>
    <t>588332/588432</t>
  </si>
  <si>
    <t>Természetben nyújtott átmeneti segély</t>
  </si>
  <si>
    <t>588323/588423</t>
  </si>
  <si>
    <t>Mcélú tám-ért- kiadás TKT-nak birtokvédelmi feladatok Vértes (ELSZÁMOLÁS)</t>
  </si>
  <si>
    <t>Egyéb építmény vásárlása (Petőfi-Ér utcai csatlakozás kiépítése)</t>
  </si>
  <si>
    <t>Gép, berendezés beszerzés (2 db fűkasza)(agregátor, heggesztő)</t>
  </si>
  <si>
    <t>Gáz szolgáltatás</t>
  </si>
  <si>
    <t>internet</t>
  </si>
  <si>
    <t xml:space="preserve">8904421 KÖZHASZNÚ FOGLALKOZTATÁS                                                                </t>
  </si>
  <si>
    <t>Egyéb bér alá tart. Munkabére 2 fő közfoglalkoztatott</t>
  </si>
  <si>
    <t>Civil szern.-nek nyújtott felhalmozási célú (éven belüli) visszatérítendő kölcsön</t>
  </si>
  <si>
    <t>.-köztetmető Oktatásért és Kult. Egyesülettől</t>
  </si>
  <si>
    <t>M.célú támogatás bevétele önkormányzattól Újbarok előző évek elmaradása 2013</t>
  </si>
  <si>
    <t>911147/911247</t>
  </si>
  <si>
    <t>91114/91124</t>
  </si>
  <si>
    <t>91115/91125</t>
  </si>
  <si>
    <t>911151/911251</t>
  </si>
  <si>
    <t>911152/911252</t>
  </si>
  <si>
    <t>911154/911254</t>
  </si>
  <si>
    <t>9111571/9112571</t>
  </si>
  <si>
    <t>911159/911259</t>
  </si>
  <si>
    <t>91116/91126</t>
  </si>
  <si>
    <t>Önkormányzatoknak átengedett közhatalmi bevételek, ebből:</t>
  </si>
  <si>
    <t>Helyi adók és adójellegű bevételek, ebből:</t>
  </si>
  <si>
    <t>.-Gépjárműadó</t>
  </si>
  <si>
    <t>.-Termőföld bérbeadásból származó jövedelem</t>
  </si>
  <si>
    <t>.-Építményadó</t>
  </si>
  <si>
    <t>.-Telekadó</t>
  </si>
  <si>
    <t>.-Magánszemélyek kommunális adója</t>
  </si>
  <si>
    <t>.-Állandó jelleggel végzett iparűzési tevékenység utáni iparűzési adó</t>
  </si>
  <si>
    <t>911192/911292</t>
  </si>
  <si>
    <t>91212/91222</t>
  </si>
  <si>
    <t>Áll.kívűlre teljesített áru-és készletértékesítés (szsemeteszsák)</t>
  </si>
  <si>
    <t>2014. terv</t>
  </si>
  <si>
    <t>INTÉZMÉNYI MŰKÖDÉSHEZ KAPCSOLÓDÓ  BEVÉTELEK</t>
  </si>
  <si>
    <t>91214/91224</t>
  </si>
  <si>
    <t>Intézményi működéshez kapcsolódó bevételek</t>
  </si>
  <si>
    <t>Áh.kívülre nyújtott szolgáltatás ellenértéke (fénymásolás)</t>
  </si>
  <si>
    <t>Áh. Kívülre teljesített áru- készlet értékesítés (könyv értékesítés)</t>
  </si>
  <si>
    <t>Áh. Kívülre nyújtott szolgáltatás ellenértéke (fénymásolás)</t>
  </si>
  <si>
    <t>9105021 SZAKFELADAT BEVÉTELEK ÖSSZESEN:</t>
  </si>
  <si>
    <t>Áh. Kívülre nyújtott szolgáltatások ellenértéke  (közterülethasználati díj)</t>
  </si>
  <si>
    <t>913162/913262</t>
  </si>
  <si>
    <t>Önkormányzati egyéb helyiségek bérbeadásából sz.bev. (terembérlet)</t>
  </si>
  <si>
    <t>Egyéb sajátos bevételek</t>
  </si>
  <si>
    <t>Önkormányzati egyéb helyiségek bérbeadásából sz.bevétel (terembérlet)</t>
  </si>
  <si>
    <t xml:space="preserve">931102 Sportlétesítmények működtetése és fejlesztése                                                                 </t>
  </si>
  <si>
    <t>91312/91322</t>
  </si>
  <si>
    <t>Intézményi ellátási díj bevétel (óvodai étkeztetés)</t>
  </si>
  <si>
    <t>91314/91324</t>
  </si>
  <si>
    <t>Kötbér, egyéb kártérítés, bánatpénz bevétele</t>
  </si>
  <si>
    <t>913161/913261</t>
  </si>
  <si>
    <t>91219/91229</t>
  </si>
  <si>
    <t>9603021 SZAKFELADAT BEVÉTELEK ÖSSZESEN:</t>
  </si>
  <si>
    <t>Államháztartáson kívüli egyéb saját bevétel (temető üzemeltetés bevétele)</t>
  </si>
  <si>
    <t>91412/91422</t>
  </si>
  <si>
    <t>Továbbszámlázott (közvetített) szolgáltatások bevételei</t>
  </si>
  <si>
    <t>914122/914222</t>
  </si>
  <si>
    <t>Áht.-n kívülre továbbszámlázott szolgáltatás (energia továbbszámlázás)</t>
  </si>
  <si>
    <t>9161411/9162411</t>
  </si>
  <si>
    <t>Áh. Kíülről származó egyéb műk.célú kamatbevétel</t>
  </si>
  <si>
    <t>91913/91923</t>
  </si>
  <si>
    <t>Kiszámlázott termékek szolgáltatások ÁFA-ja  (Fejérvíz Zrt. bérleti díj)</t>
  </si>
  <si>
    <t>Kiszámlázott termékek és szolgáltatások ÁFA-ja</t>
  </si>
  <si>
    <t>2013.  terv</t>
  </si>
  <si>
    <t>2013.  teljesítés</t>
  </si>
  <si>
    <t>9311311/9312311</t>
  </si>
  <si>
    <t>9311333/93123123</t>
  </si>
  <si>
    <t>Lakóépületek (lakások) értékesítésébő sz. bevétel</t>
  </si>
  <si>
    <t>93512/93522</t>
  </si>
  <si>
    <t>46415213/4642513</t>
  </si>
  <si>
    <t>46415214/4642514</t>
  </si>
  <si>
    <t>46415215/4642515</t>
  </si>
  <si>
    <t>M.célú támogatás bevétele önkormányzattól Bodmér tárgyévi kötelezettség</t>
  </si>
  <si>
    <t>M.célú támogatás bevétele önkormányzattól Bodmér előző évek elmaradása</t>
  </si>
  <si>
    <t>M.célú támogatás bevétele önkormányzattól Szárliget tárgyévi kötelezettség</t>
  </si>
  <si>
    <t>M.célú támogatás bevétele önkormányzattól Szárliget előző évek elmaradása</t>
  </si>
  <si>
    <t>M.célú támogatás bevétele önkormányzattól Újbarok tárgyévi kötelezettség</t>
  </si>
  <si>
    <t>Kamatkiadás áh.kívülre (késedelmi kamat)</t>
  </si>
  <si>
    <t>Takarítónő arányos bére (napi 1,5 óra takarítási idővel számolva)</t>
  </si>
  <si>
    <t>Szárligetnek, Bodmérnak visszafizetendő fogorvosi ellátás túlfizetése</t>
  </si>
  <si>
    <t>8510131 SZAKFELADAT KIADÁSOK ÖSSZESEN:</t>
  </si>
  <si>
    <t>8510131 Kisebbségi óvodai nevelés, ellátás</t>
  </si>
  <si>
    <t>Egyéb gép, berendezés (játszószerek pályázat)</t>
  </si>
  <si>
    <t>2013. évi  teljesítés</t>
  </si>
  <si>
    <t>8520131 Általános iskolai nevelés</t>
  </si>
  <si>
    <t>8520131 SZAKFELADAT KIADÁSOK ÖSSZESEN:</t>
  </si>
  <si>
    <t xml:space="preserve">8690411 Család- és nővédelmi egészségügyi gondozás                            </t>
  </si>
  <si>
    <t>464132/46423</t>
  </si>
  <si>
    <t>Támogatás értékű működési célú pénzeszköz átvétel Társadalombiztosítási Alaptól (12*322.100.-)</t>
  </si>
  <si>
    <t>511153/511253</t>
  </si>
  <si>
    <t>512173/512273</t>
  </si>
  <si>
    <t>512193/512293</t>
  </si>
  <si>
    <t>Közalkalmazott egyéb munkaviszonnyal kapcs. jutt. (eseti kiegészítés)</t>
  </si>
  <si>
    <t>Közalkalmazott étkezési hozájárulása (5.000.- X 12)</t>
  </si>
  <si>
    <t>Szociális hozzájárulás adó</t>
  </si>
  <si>
    <t>Közalkalmazottak alapilletménye (195.800 x12)</t>
  </si>
  <si>
    <t>Közalklamazottak egyéb felt. Területi  póték.(15.000.- x 12)</t>
  </si>
  <si>
    <t>Közalkalmazott keresetkiegészítése (1.480.-.- x 12)</t>
  </si>
  <si>
    <t>54211/54221</t>
  </si>
  <si>
    <t>54411/54421</t>
  </si>
  <si>
    <t>54711/54721</t>
  </si>
  <si>
    <t>Kisértékű (szakmai) tárgyieszköz beszerzés</t>
  </si>
  <si>
    <t>Munka-, védőruha</t>
  </si>
  <si>
    <t>Egyéb készletek ebből:</t>
  </si>
  <si>
    <t>Nem adatátviteli célú távközlési díj (telefon)</t>
  </si>
  <si>
    <t>54212/54222</t>
  </si>
  <si>
    <t>9421111/9422111</t>
  </si>
  <si>
    <t>Települési önkormányzatok működésének általános támogatása</t>
  </si>
  <si>
    <t>9421121/9422121</t>
  </si>
  <si>
    <t>Óvodapedagógusok bértámogatása</t>
  </si>
  <si>
    <t>9421122/9422122</t>
  </si>
  <si>
    <t>Óvodaműködtetési támogatás</t>
  </si>
  <si>
    <t>9421123/9422123</t>
  </si>
  <si>
    <t>9421124/9422124</t>
  </si>
  <si>
    <t>T.á.fennt. Óvodákba bejáró gyerekek utaztatása</t>
  </si>
  <si>
    <t>MŰKÖDÉSI KÖLTSÉGVETÉSI TÁMOGATÁSOK</t>
  </si>
  <si>
    <t>94211311/94221311</t>
  </si>
  <si>
    <t>94211312/94221312</t>
  </si>
  <si>
    <t>Egyes jövedelempótló támogatások kiegészítése ( rendsz. Szoc. Segély)</t>
  </si>
  <si>
    <t>Egyes jövedelempótló támogatások kiegészítése ( foglalk.hely.támogat)</t>
  </si>
  <si>
    <t>94211314/9221314</t>
  </si>
  <si>
    <t>Egyes jövedelempótló támogatások kiegészítése ( ápolási díj)</t>
  </si>
  <si>
    <t>94211316/94221316</t>
  </si>
  <si>
    <t>Egyes jövedelempótló támogatások kiegészítése ( lakásfenntartási)</t>
  </si>
  <si>
    <t>9421162/9422132</t>
  </si>
  <si>
    <t>Egyes szociális és gyermekjóléti ellátások támogatása (pénzbeli szoc.)</t>
  </si>
  <si>
    <t>9421141/9422141</t>
  </si>
  <si>
    <t>Könyvtári , közművelődési és múzeumi feladatok támogatása</t>
  </si>
  <si>
    <t>94212/94222</t>
  </si>
  <si>
    <t>56213/56223</t>
  </si>
  <si>
    <t>56214/56224</t>
  </si>
  <si>
    <t>Reklám és propaganda kiadás</t>
  </si>
  <si>
    <t>562141/562241</t>
  </si>
  <si>
    <t xml:space="preserve">Kisbíró </t>
  </si>
  <si>
    <t>56317/56327</t>
  </si>
  <si>
    <t>57112/57122</t>
  </si>
  <si>
    <t>Irányító szerv javára teljesített egyéb befiz. (esélyegy.támogatás visszafiz)</t>
  </si>
  <si>
    <t>57211/57221</t>
  </si>
  <si>
    <t>Munkáltatót terhelő SZJA cafetéria után (br.x26,308%)</t>
  </si>
  <si>
    <t>57219/57229</t>
  </si>
  <si>
    <t>573111/573211</t>
  </si>
  <si>
    <t xml:space="preserve">Kamatkiadás államháztartáson kívülre </t>
  </si>
  <si>
    <t>Polgármester jutalom (3 havi)</t>
  </si>
  <si>
    <t>57221/57221</t>
  </si>
  <si>
    <t>Cafeteria után fizetebdő SZJA</t>
  </si>
  <si>
    <t>57121/57221</t>
  </si>
  <si>
    <t>Cafeteria után fizetendő SZJA</t>
  </si>
  <si>
    <t>Munka- és védőruha (4 fő x 15000)</t>
  </si>
  <si>
    <t>Közalkalmazottak étkezési hozzájárulása (munkahelyi étkeztetés)</t>
  </si>
  <si>
    <t>Munkatörvénykönyves étkezési hozzájárulása (munkahelyi étkeztetés)</t>
  </si>
  <si>
    <t xml:space="preserve">Táppénz hozzájárulás </t>
  </si>
  <si>
    <t>Gyógyszer beszerzés (eü doboz)</t>
  </si>
  <si>
    <t>Kisértékű tárgyieszközök (szeletelő, daráló)</t>
  </si>
  <si>
    <t>Egyéb készlet beszerzés (tisztítószer, takarítószer, fertőtlenítő)</t>
  </si>
  <si>
    <t>Egyéb bérleti és lízingdíjak kiadásai (élelmezési program 32000x12)</t>
  </si>
  <si>
    <t>Óvodai, iskolai étkeztetés támogatásainak bevételei (bértámogatás)</t>
  </si>
  <si>
    <t>13152/13132</t>
  </si>
  <si>
    <t>1313/1323</t>
  </si>
  <si>
    <t>Egyéb bér alá tartozó munkabér (Munka Törvénykönyves  élelmezés vezető)</t>
  </si>
  <si>
    <t>Közalkalmazott alapilletménye (5 x 118000)</t>
  </si>
  <si>
    <t>511113/511123</t>
  </si>
  <si>
    <t>511116/511126</t>
  </si>
  <si>
    <t>Közalkalmazottak illetmény kiegészítése (5000 x 12)</t>
  </si>
  <si>
    <t>Gyermekétkeztetés üzemeltetési támogatása</t>
  </si>
  <si>
    <t>fő</t>
  </si>
  <si>
    <t>%</t>
  </si>
  <si>
    <t>Mc.támogatás Újbarok számítógép</t>
  </si>
  <si>
    <t>Jármű vásárlás (traktor)</t>
  </si>
  <si>
    <t>18212131/1822131</t>
  </si>
  <si>
    <t>Gép berendezés ÁFA</t>
  </si>
  <si>
    <t>Munka tvk.-es munkabér 2 x 130000 x 12</t>
  </si>
  <si>
    <t>516116/</t>
  </si>
  <si>
    <t>55116/522216</t>
  </si>
  <si>
    <t>5331/</t>
  </si>
  <si>
    <t>5461/5462</t>
  </si>
  <si>
    <t>Egyéb bérleti díjak (szóróanyag tároló)</t>
  </si>
  <si>
    <t>Szállítási költség (törmelék, föld elszállítás stb)</t>
  </si>
  <si>
    <t>Villamos energia szolgáltatás (színpad)</t>
  </si>
  <si>
    <t>Egyéb üzemeltetési, fenntartási szolgáltatás (eü. Gyepmesteri szolg)</t>
  </si>
  <si>
    <t>Egyéb üzemeltetési, fenntartási szolgáltatás (veszélyes fa kivágás)</t>
  </si>
  <si>
    <t>Biztosítási díj (traktor)</t>
  </si>
  <si>
    <t>FELHALMOZÁSI KIADÁSOK MINDÖSSZESEN</t>
  </si>
  <si>
    <t>37111/37121</t>
  </si>
  <si>
    <t>8419139 ÖNKORMÁNYZATOK ELSZÁMOLÁSAI KÖLTSÉGVETÉSI SZERVEZIKKEL</t>
  </si>
  <si>
    <t>8419139 SZAKFELADAT KIADÁSAI ÖSSZSEN:</t>
  </si>
  <si>
    <r>
      <t xml:space="preserve">862101 HÁZIORVOSI ALAPELLÁTÁS                                                                                               </t>
    </r>
    <r>
      <rPr>
        <sz val="11"/>
        <rFont val="Arial"/>
        <family val="2"/>
        <charset val="238"/>
      </rPr>
      <t xml:space="preserve"> </t>
    </r>
  </si>
  <si>
    <t>Kisértékű szakmai eszköz (mosogatós szekrény)</t>
  </si>
  <si>
    <t>55212/55225</t>
  </si>
  <si>
    <t>Kamatkiadások államh.kívülre.</t>
  </si>
  <si>
    <t>.-Biztonságtechnikai szolgáltatás</t>
  </si>
  <si>
    <t>.-Kéményseprés</t>
  </si>
  <si>
    <t>.-Egyéb üzemeltetési, fentartási költség (kulcsmásolás)</t>
  </si>
  <si>
    <t>Központosított támogatás (nyári gyermekétkeztetés)</t>
  </si>
  <si>
    <t>Központosított támogatás (lakott terület támogatása)</t>
  </si>
  <si>
    <t>Központosított támogatás (Erzsébet utalvány GYEV)</t>
  </si>
  <si>
    <t>Szerkezetátalakítási tártalákból folyosított támogatás (besz.visz.)</t>
  </si>
  <si>
    <t>94214/94224</t>
  </si>
  <si>
    <t>Szerkezetátalakítási tártalákból folyosított támogatás (gyermekétk.kieg.)</t>
  </si>
  <si>
    <t>942141/942241</t>
  </si>
  <si>
    <t>942199/942299</t>
  </si>
  <si>
    <t>Egyéb műk.célú központosított támogatás (bérkompenzáció)</t>
  </si>
  <si>
    <t>94311/94321</t>
  </si>
  <si>
    <t>Felhalmozási központosított támogatás (közművelődési érdek támogatás)</t>
  </si>
  <si>
    <t>FELHALMOZÁSI KÖLTSÉGVETÉSI TÁMOGATÁSOK</t>
  </si>
  <si>
    <t>KÖZHATALMI BEVÉTELEK</t>
  </si>
  <si>
    <t xml:space="preserve">841402-1 KÖZVILÁGÍTÁSI FELADATOK                                                                         </t>
  </si>
  <si>
    <t>55218/55225</t>
  </si>
  <si>
    <t>Villamos energia szolgáltatás</t>
  </si>
  <si>
    <t>9421163/9422132</t>
  </si>
  <si>
    <t>Kistelepülések  szociális feladatainak támogatása</t>
  </si>
  <si>
    <t>Előző évi költségvetési kiegészítések, visszatérülések (2012. pótl. Állami támogatás)</t>
  </si>
  <si>
    <t>TÁMOGATÁS ÉRTÉKŰ BEVÉTELEK</t>
  </si>
  <si>
    <t>Egyéb bevételek (Önk.-t megillető helyszíni- és szabálysértési bírságok)</t>
  </si>
  <si>
    <t>MŰKÖDÉSI CÉLÚ TÁMOGATÁSÉRTÉKŰ BEVÉTELEK</t>
  </si>
  <si>
    <t>46415212/4642512</t>
  </si>
  <si>
    <t>előző évi elmaradás</t>
  </si>
  <si>
    <t>464162/</t>
  </si>
  <si>
    <t>M. támogatás társulástól (bejáró gyerek után)</t>
  </si>
  <si>
    <t>46512211/46522211</t>
  </si>
  <si>
    <t>FELHALMOZÁSI CÉLÚ TÁMOGATÁSÉRTÉKŰ BEVÉTELEK</t>
  </si>
  <si>
    <t>91218/91228</t>
  </si>
  <si>
    <t>Áh.-belüli egyéb saját bevételek (Német Önk. Kisbusz visszautalás)</t>
  </si>
  <si>
    <t>Intézményi ellátási díj bevétel (nyári tábor)</t>
  </si>
  <si>
    <t>913169/913269</t>
  </si>
  <si>
    <t>Egyéb sajátos bevételek (elektronikai hulladék, Kökény)</t>
  </si>
  <si>
    <t>Államh.-n kívülre továbbszámlázott (közv.)szolg.  (TÁMASZ, KLIK biztosítás)</t>
  </si>
  <si>
    <t>1254/1234</t>
  </si>
  <si>
    <t>Általános iskola napellemes rendszer kialakítás</t>
  </si>
  <si>
    <t>1263/1243</t>
  </si>
  <si>
    <t>Épületek felújítása, ebböl:</t>
  </si>
  <si>
    <t>.-Egészségház felújítása</t>
  </si>
  <si>
    <t>.-Régi óvoda felújítása</t>
  </si>
  <si>
    <t>.- ÚJ óvoda fejlesztés pályázata</t>
  </si>
  <si>
    <t>Önkormányzat Hivatal felújítás</t>
  </si>
  <si>
    <t>Arany J. u. 6. önkormányzati lakás felújítás (nyílászáró csere)</t>
  </si>
  <si>
    <t>Ügyviteli eszköz  (titkárság számítógép)</t>
  </si>
  <si>
    <t>Épületek felújítása ÁFA ebböl:</t>
  </si>
  <si>
    <t>1811221/181221</t>
  </si>
  <si>
    <t>18212121/1822121</t>
  </si>
  <si>
    <t>3731522/373252</t>
  </si>
  <si>
    <t>Működési célú pénzeszköz átadás Önkormányzatnak orvosi ügyelet (Bicske)</t>
  </si>
  <si>
    <t>3731524/373254</t>
  </si>
  <si>
    <t>37331621/373261</t>
  </si>
  <si>
    <t>3731622/373262</t>
  </si>
  <si>
    <t>3732623/373263</t>
  </si>
  <si>
    <t>381152/381125</t>
  </si>
  <si>
    <t>TÁMOGATÁSÉRTÉKŰ KIADÁSOK</t>
  </si>
  <si>
    <t>ÁLLAMHÁZTARTÁSON KÍVÜLRE VÉGLEGES PÉNZESZKÖZÁTADÁSOK ELSZÁMOLÁSA</t>
  </si>
  <si>
    <t>Duna-Vértes Reg. Hulladékgazd. Tagdíj</t>
  </si>
  <si>
    <t>.-asztalitenisz támogatása</t>
  </si>
  <si>
    <t>.-Sportegyesület támogatása</t>
  </si>
  <si>
    <t>.-SZŐKE működési támogatás</t>
  </si>
  <si>
    <t>.-SZŐKE rendezvény támogatása</t>
  </si>
  <si>
    <t>.-Polgárőrség támogatása</t>
  </si>
  <si>
    <t>.-Nyugdíjjasklub támogatása</t>
  </si>
  <si>
    <t>.-Vöröskereszt támogatása</t>
  </si>
  <si>
    <t>.-Baráti kör támogatása</t>
  </si>
  <si>
    <t>.-Mazsorett támogatása</t>
  </si>
  <si>
    <t>38214/38224</t>
  </si>
  <si>
    <t>Felhalmozási célú pá. Háztartásoknak (Torma első lakás)</t>
  </si>
  <si>
    <t>381154/381254</t>
  </si>
  <si>
    <t>511112/511212</t>
  </si>
  <si>
    <t>511116/511216</t>
  </si>
  <si>
    <t>514142/514242</t>
  </si>
  <si>
    <t>514146/514246</t>
  </si>
  <si>
    <t>514192/514292</t>
  </si>
  <si>
    <t>52211/52222</t>
  </si>
  <si>
    <t>5431/5432</t>
  </si>
  <si>
    <t>54421/54422</t>
  </si>
  <si>
    <t>Folyóirat (fejér megyei hírlap)</t>
  </si>
  <si>
    <t>54413/54423</t>
  </si>
  <si>
    <t>Egyéb informárció hordozó beszerzés</t>
  </si>
  <si>
    <t>54919/54929</t>
  </si>
  <si>
    <t>54915/54925</t>
  </si>
  <si>
    <t>Nem adatátviteli célú távközlési díjak (telefon szolgáltatás)</t>
  </si>
  <si>
    <t>55119/55129</t>
  </si>
  <si>
    <t>Egyéb kommunikációs szolgáltatás (webtárhely, domain regisztráció)</t>
  </si>
  <si>
    <t>Egyéb bérleti és lízing díjjak(sátor bérleti díj, fénymásoló bérleti díj)</t>
  </si>
  <si>
    <t>5212/55222</t>
  </si>
  <si>
    <t>55214/55224</t>
  </si>
  <si>
    <t>55215/5525</t>
  </si>
  <si>
    <t>552191/552291</t>
  </si>
  <si>
    <t>Szemétszállítás, kontérner</t>
  </si>
  <si>
    <t>552192/552292</t>
  </si>
  <si>
    <t>552193/552293</t>
  </si>
  <si>
    <t>552194/552294</t>
  </si>
  <si>
    <t>552196/552296</t>
  </si>
  <si>
    <t>552197/552297</t>
  </si>
  <si>
    <t>552198/552298</t>
  </si>
  <si>
    <t>Biztosnságtechnikai szolgáltatás, tűzoltókészülkék ellenőrzés</t>
  </si>
  <si>
    <t>Ingatlan kataszter nyilvántartás</t>
  </si>
  <si>
    <t>552199/552299</t>
  </si>
  <si>
    <t>5531/5532</t>
  </si>
  <si>
    <t xml:space="preserve">Áht-n kívüli továbbszámlázott szolgáltatás (TÁMASZ , iskola) </t>
  </si>
  <si>
    <t>5551/5552</t>
  </si>
  <si>
    <t>55611/55621</t>
  </si>
  <si>
    <t>55612/55622</t>
  </si>
  <si>
    <t>56112/56122</t>
  </si>
  <si>
    <t>KÖZPONTI KÖLTSÉGVETÉSBŐL KAPOTT KTGVETÉSI TÁMOGATÁS</t>
  </si>
  <si>
    <t xml:space="preserve">MŰKÖDÉSI BEVÉTELEK   </t>
  </si>
  <si>
    <t>FELHALMOZÁSI CÉLÚ, TÁMOGATÁSÉRTÉKŰ BEVÉTELEK</t>
  </si>
  <si>
    <t>Koncesszióból származó bevételek</t>
  </si>
  <si>
    <t>FELHALMOZÁSI ÉS TŐKEJELLEGŰ BEVÉTELEK</t>
  </si>
  <si>
    <t>VI. átemeleő gép felújítása</t>
  </si>
  <si>
    <t>Szennyvíztisztító felújítása</t>
  </si>
  <si>
    <t>Ing.felújítás ÁFA</t>
  </si>
  <si>
    <t>BEFEKTETETT ESZKÖZÖK</t>
  </si>
  <si>
    <t>55129/55229</t>
  </si>
  <si>
    <t>561111/561211</t>
  </si>
  <si>
    <t>54911/54921</t>
  </si>
  <si>
    <t>54912/54922</t>
  </si>
  <si>
    <t>Egyéb árubeszerzés kiadásai  (kukás zsákok)</t>
  </si>
  <si>
    <t>54913/54923</t>
  </si>
  <si>
    <t>Egyéb anyagszerzés (útszóró  só)</t>
  </si>
  <si>
    <t>Egyéb készletbeszerzés (útjelzó tábla)</t>
  </si>
  <si>
    <t>55213/55223</t>
  </si>
  <si>
    <t>Szállítási szolgáltatások</t>
  </si>
  <si>
    <t>55219/55229</t>
  </si>
  <si>
    <t>55212/55222</t>
  </si>
  <si>
    <t>Bérleti és lízingdíjak kiadásai ( szóróanyag tároló bérleti díjja)</t>
  </si>
  <si>
    <t>511113/511213</t>
  </si>
  <si>
    <t>511123/511223</t>
  </si>
  <si>
    <t>Közalkalmazottak illetmény kiegészítése</t>
  </si>
  <si>
    <t>511273/512273</t>
  </si>
  <si>
    <t>Közalkalmazottak kereset kiegészítése</t>
  </si>
  <si>
    <t>511293/512293</t>
  </si>
  <si>
    <t>Közalkalmazottak  egyéb különféle munkavégzéshez kapcs. juttatása</t>
  </si>
  <si>
    <t>514113/514213</t>
  </si>
  <si>
    <t>Közalkalmazottak ruházati költségtérítése</t>
  </si>
  <si>
    <t>514133/514233</t>
  </si>
  <si>
    <t>Közalkalmazottak közlekedési költségtérítés</t>
  </si>
  <si>
    <t>514143/514243</t>
  </si>
  <si>
    <t>Közalkalmazottak étkezési hozzájárulása</t>
  </si>
  <si>
    <t>Rendszeres és nem rendszeres személyi juttatások, ebből:</t>
  </si>
  <si>
    <t>52211/52221</t>
  </si>
  <si>
    <t>Állományba nem tartozók megbízási díja</t>
  </si>
  <si>
    <t>MUNKAADÓKAT TERHELŐ JÁRULÉKOK ÉS SZOCIÁLIS HOZZÁJÁRULÁSI ADÓ</t>
  </si>
  <si>
    <t>53115/53125</t>
  </si>
  <si>
    <t>Szociális hozzájárulási adó</t>
  </si>
  <si>
    <t>531151/531251</t>
  </si>
  <si>
    <t>Szociális hozzájárulási adó 55 év felett</t>
  </si>
  <si>
    <t>5411/5412</t>
  </si>
  <si>
    <t>Élelmiszer beszerzés kiadásai</t>
  </si>
  <si>
    <t>5421/5422</t>
  </si>
  <si>
    <t>Gyógyszer beszerzés</t>
  </si>
  <si>
    <t>431/5432</t>
  </si>
  <si>
    <t>Irodaszer, nyomtatvány beszerzés kiadásai</t>
  </si>
  <si>
    <t>54412/54422</t>
  </si>
  <si>
    <t>Folyóirat beszerzés kiadásai</t>
  </si>
  <si>
    <t>54712/54722</t>
  </si>
  <si>
    <t>Kisértékű tárgyieszközök</t>
  </si>
  <si>
    <t>5481/5482</t>
  </si>
  <si>
    <t>Munka- és védőruha</t>
  </si>
  <si>
    <t>5491/5492</t>
  </si>
  <si>
    <t>Egyéb készlet beszerzés</t>
  </si>
  <si>
    <t>55111/55121</t>
  </si>
  <si>
    <t>Nem adatátviteli célú távközlési díjak (telefon)</t>
  </si>
  <si>
    <t>55112/55122</t>
  </si>
  <si>
    <t>Adatátviteli célú távközlési díjak (internet)</t>
  </si>
  <si>
    <t>552129/552229</t>
  </si>
  <si>
    <t>Egyéb bérleti és lízingdíjak kiadásai</t>
  </si>
  <si>
    <t>55218/55228</t>
  </si>
  <si>
    <t>Karbantartási és kisjavítási szolgáltatások</t>
  </si>
  <si>
    <t xml:space="preserve"> DOLOGI KIADÁSOK</t>
  </si>
  <si>
    <t>KONYHA ÖSSZESÍTŐ TÁBLA</t>
  </si>
  <si>
    <t>5629191 Egyéb étkeztetés (vendég)</t>
  </si>
  <si>
    <t>5629171 Munkahelyi  étkeztetés</t>
  </si>
  <si>
    <t>KONYHA BEVÉTELEK ÖSSZESEN:</t>
  </si>
  <si>
    <t>KONYHA KIADÁSOK ÖSSZESEN:</t>
  </si>
  <si>
    <t>Intézményi ellátási díj bevétel (Iiskolai étkeztetés)</t>
  </si>
  <si>
    <t>Intézményi ellátási díj bevétel (vendég étkeztetés)</t>
  </si>
  <si>
    <t>ÉTKEZÉSEK MEGOSZLÁSA 2013 ÉVBEN</t>
  </si>
  <si>
    <t>hónapok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</si>
  <si>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</si>
  <si>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</si>
  <si>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</si>
  <si>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</si>
  <si>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</si>
  <si>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</si>
  <si>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</si>
  <si>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</si>
  <si>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</si>
  <si>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</si>
  <si>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</si>
  <si>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</si>
  <si>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óvodai intézményi étkezés</t>
  </si>
  <si>
    <t>iskolai étkeztetés</t>
  </si>
  <si>
    <t>alkalmazott</t>
  </si>
  <si>
    <t>vendég étkezés</t>
  </si>
  <si>
    <t>összesen</t>
  </si>
  <si>
    <t>átlag</t>
  </si>
  <si>
    <t>kerekített</t>
  </si>
  <si>
    <t>55215/55225</t>
  </si>
  <si>
    <t>Villamosenergia szolgáltatás díjai</t>
  </si>
  <si>
    <t>Karbantartási, kisjavítási szolgáltatások</t>
  </si>
  <si>
    <t>5561/5562</t>
  </si>
  <si>
    <t>Pénzügyi szolgáltatások kiadásai  (biztosítás)</t>
  </si>
  <si>
    <t>56319/56329</t>
  </si>
  <si>
    <t>Egyéb különféle dologi kiadások (épületbiológiai mérés, késedelmi kamat)</t>
  </si>
  <si>
    <t>55217/55227</t>
  </si>
  <si>
    <t>Víz- csatorna szolgáltatás díjjai</t>
  </si>
  <si>
    <t>Egyéb különféle dologi kiadások</t>
  </si>
  <si>
    <t>Internet</t>
  </si>
  <si>
    <t xml:space="preserve">Polgármester   költségtérítése </t>
  </si>
  <si>
    <t>8690421 SZAKFELADAT KIADÁSOK ÖSSZESEN:</t>
  </si>
  <si>
    <t>8690411 SZAKFELADAT KIADÁSOK ÖSSZESEN:</t>
  </si>
  <si>
    <t>8690411 SZAKFELADAT BEVÉTELEK ÖSSZESEN:</t>
  </si>
  <si>
    <t>Tartalék</t>
  </si>
  <si>
    <t>Polgármester cafetéria juttatás</t>
  </si>
  <si>
    <t>Pénzbeli temetési segélyek</t>
  </si>
  <si>
    <t>Rendkívüli gyermekvédelmi támogatás</t>
  </si>
  <si>
    <t xml:space="preserve">DOLOGI KIADÁSOK   </t>
  </si>
  <si>
    <t>Köztisztviselő alapilletménye</t>
  </si>
  <si>
    <r>
      <t xml:space="preserve">862301 FOGORVOSI ELLÁTÁS                                                                           </t>
    </r>
    <r>
      <rPr>
        <sz val="11"/>
        <rFont val="Times New Roman"/>
        <family val="1"/>
        <charset val="238"/>
      </rPr>
      <t xml:space="preserve">  851286</t>
    </r>
  </si>
  <si>
    <t>Külső személyi juttatások</t>
  </si>
  <si>
    <t>SZEMÉLYI JUTTATÁSOK</t>
  </si>
  <si>
    <t>EHO</t>
  </si>
  <si>
    <t>Táppénz hozzájárulás</t>
  </si>
  <si>
    <t>JÁRULÉKOK</t>
  </si>
  <si>
    <t>Gyógyszer</t>
  </si>
  <si>
    <t>Vegyszer</t>
  </si>
  <si>
    <t>Irodaszer, nyomtatvány</t>
  </si>
  <si>
    <t>Könyvbeszerzés</t>
  </si>
  <si>
    <t>Hajtó és kenőanyag</t>
  </si>
  <si>
    <t>Szakmai anyag</t>
  </si>
  <si>
    <t>Kisértékű (szakmai) tárgyieszköz</t>
  </si>
  <si>
    <t>Állateledel</t>
  </si>
  <si>
    <t>Alkatrész, tartozék, szerszám</t>
  </si>
  <si>
    <t>Szállítási költség</t>
  </si>
  <si>
    <t>Gázenergia szolgáltatás</t>
  </si>
  <si>
    <t>Villamosenergia szolgáltatás</t>
  </si>
  <si>
    <t>Víz szolgáltatás</t>
  </si>
  <si>
    <t>Karbantartás kisjavítás</t>
  </si>
  <si>
    <t>Egyéb üzemeltetési, fentartási költség</t>
  </si>
  <si>
    <t>Posta költség</t>
  </si>
  <si>
    <t>Egészségügyi szolgáltatás</t>
  </si>
  <si>
    <t>Tűzátjelző üzemeltetés</t>
  </si>
  <si>
    <t>Kéményseprés</t>
  </si>
  <si>
    <t>Jogi szolgáltatás</t>
  </si>
  <si>
    <t>Bankköltség, számlavezetési díj</t>
  </si>
  <si>
    <t>Biztosítási díj</t>
  </si>
  <si>
    <t>ÁFA</t>
  </si>
  <si>
    <t>Reprezentáció</t>
  </si>
  <si>
    <t>Egyéb különféle dologi kiadás</t>
  </si>
  <si>
    <t>Különféle adók, díjak</t>
  </si>
  <si>
    <t>DOLOGI KIADÁSOK</t>
  </si>
  <si>
    <t>Ingatlan felújítás ÁFA-ja</t>
  </si>
  <si>
    <t>Ingatlan ÁFA</t>
  </si>
  <si>
    <t>BERUHÁZÁSOK</t>
  </si>
  <si>
    <t>Önkormányzati bérlakások lakbér bevétele</t>
  </si>
  <si>
    <t>841908-9 Pénzmaradvány nyilvántartása</t>
  </si>
  <si>
    <t>841908-9 Pénzmaradvány nyilvántartása KIADÁSOK ÖSSZESEN:</t>
  </si>
  <si>
    <t>841908-9 Pénzmaradvány nyilvántartása BEVÉTELEK ÖSSZESEN:</t>
  </si>
  <si>
    <t>Előző évi pénzmaradvány visszafizetés</t>
  </si>
  <si>
    <t xml:space="preserve">862301 FOGORVOSI ELLÁTÁS                                                                            </t>
  </si>
  <si>
    <t xml:space="preserve">9603021 KÖZTEMETŐ FENTARTÁS ÉS MŰKÖDTETÉS      </t>
  </si>
  <si>
    <t>Szociális ösztöndíjak Bursa Hungarica ösztöndíj</t>
  </si>
  <si>
    <t>Lakásfentartási támogatás normatív (10%)</t>
  </si>
  <si>
    <t>Foglalkoztatást helyettesítő támogatás (7 fő), 20 %</t>
  </si>
  <si>
    <t>Rendszeres szociális segély 10 % 2 fő</t>
  </si>
  <si>
    <t xml:space="preserve">9311021 Sportlétesítmények működtetése és fejlesztése                                                                              </t>
  </si>
  <si>
    <t>Társadalombiztosítási járulék</t>
  </si>
  <si>
    <t>TÁMOGATÁSÉRTÉKŰ MŰKÖDÉSI BEVÉTELEK</t>
  </si>
  <si>
    <t>TÁMOGATÁSÉRTÉKŰ BEVÉTELEK</t>
  </si>
  <si>
    <t>Pénzügyi vállalkozástól hosszú lej.hitel felvétel</t>
  </si>
  <si>
    <t>HITELFELVÉTEL</t>
  </si>
  <si>
    <t>Előző évi pénzmaradvány igánybevétele</t>
  </si>
  <si>
    <t>Tisztítószer</t>
  </si>
  <si>
    <t>Egyéb üzemeltetési, fentartási költség, ebből:</t>
  </si>
  <si>
    <t>Vásárolt közszolgáltatás</t>
  </si>
  <si>
    <t>FELÚJÍTÁS</t>
  </si>
  <si>
    <t>FELÚJÍTÁSOK</t>
  </si>
  <si>
    <t>MŰKÖDÉSI BEVÉTELEK MINDÖSSZESEN</t>
  </si>
  <si>
    <t>MŰKÖDÉSI KIADÁSOK MINDÖSSZESEN</t>
  </si>
  <si>
    <t xml:space="preserve">Egyéb készlet </t>
  </si>
  <si>
    <t>Karbantartás, kisjavítás</t>
  </si>
  <si>
    <t>DOLOGI  KIADÁSOK</t>
  </si>
  <si>
    <t>Telekértékesítés</t>
  </si>
  <si>
    <t>Villamosenergia</t>
  </si>
  <si>
    <t>Egyéb üzemeltetési, fenntartási ktg.</t>
  </si>
  <si>
    <t>Egyéb bér (Munkat Törvénykönyv hatálya alá tartozó)</t>
  </si>
  <si>
    <t>Egyéb bérrendszerű étkezési hozzájárulás</t>
  </si>
  <si>
    <t>Áll.nem tartozó megbízási díjja</t>
  </si>
  <si>
    <t>Egyéb készlet</t>
  </si>
  <si>
    <t>Mc.támogatás elkül.a Munkaügyi Közponntól</t>
  </si>
  <si>
    <r>
      <t xml:space="preserve">8.) Saját tulajdonú ingatlan adásvétele                     </t>
    </r>
    <r>
      <rPr>
        <b/>
        <sz val="8"/>
        <rFont val="Times New Roman"/>
        <family val="1"/>
        <charset val="238"/>
      </rPr>
      <t>681000</t>
    </r>
  </si>
  <si>
    <t>Vértes- Gerecse Vidékfejlesztési Közösség tagdíj</t>
  </si>
  <si>
    <t>Vértesaljai Vizi Társulat Mór</t>
  </si>
  <si>
    <t>Civil Szervezetek támogatása, ebből:</t>
  </si>
  <si>
    <t>Civil Szervezet Működési Célú Alap</t>
  </si>
  <si>
    <t>Civil Szervezet Rendezvény Egyedi Támogatás Alap</t>
  </si>
  <si>
    <t>MŰKÖDÉSICÉLÚ PÉNZESZKÖZÁTADÁSOK</t>
  </si>
  <si>
    <t>TÁMOGATÁSÉRTÉKŰ MŰKÖDÉSI BEVÉTELEK:</t>
  </si>
  <si>
    <t>TÁMOGATÁSÉRTÉKŰ FELHALMOZÁSI CÉLÚ BEVÉTELEK</t>
  </si>
  <si>
    <t>Állományba nem tartozó megbízási díja(közterület, hóeltakarítás)</t>
  </si>
  <si>
    <t>Irodaszer</t>
  </si>
  <si>
    <t>Alkatrész, tartozék</t>
  </si>
  <si>
    <t>Vízszolgáltatás (közkutak)</t>
  </si>
  <si>
    <t>Egyéb üzemeltetési, fenntartási szolgáltatás</t>
  </si>
  <si>
    <t>841403 SZAKFELADAT KIADÁSOK ÖSSZESEN:</t>
  </si>
  <si>
    <t>841403 SZAKFELADAT BEVÉTELEK ÖSSZESEN:</t>
  </si>
  <si>
    <t>MŰKÖDÉSICÉLÚ PÉNZESZKÖZ ÁTADÁS</t>
  </si>
  <si>
    <t>8419019 ÖNKORMÁNYZATOK ELSZÁMOLÁSAI</t>
  </si>
  <si>
    <t>Önkormányzati egyéb helyiségek bérbeadása</t>
  </si>
  <si>
    <t>8414021  SZAKFELADAT KIADÁSOK ÖSZESEN:</t>
  </si>
  <si>
    <t>Civil pályázatok támogatása (KÖLCSÖNÖK)</t>
  </si>
  <si>
    <t>Általános iskola napellemes rendszer kialakítás ÁFA</t>
  </si>
  <si>
    <t>Ügyviteli eszköz  (titkárság számítógép) ÁFA</t>
  </si>
  <si>
    <t>Felhalmozási célú pá. Non-profittól ( alapítványtól napelem pályázat önrész)</t>
  </si>
  <si>
    <t>Közalkalmazott alapilletménye (3 x 118000 + 1 x 107800)</t>
  </si>
  <si>
    <t>Intézményi ellátási díj bevétel (munkahelyi étkeztetés)</t>
  </si>
  <si>
    <t>Művelődési ház beruházásának támogatássa (fűtés, nyílászáró csere)</t>
  </si>
  <si>
    <t>Az önkormányzat 2014. évi  bevételei</t>
  </si>
  <si>
    <r>
      <t xml:space="preserve">1.) Szennyvíz gyűjtése, tisztítása, elhelyezése   </t>
    </r>
    <r>
      <rPr>
        <b/>
        <sz val="8"/>
        <rFont val="Times New Roman"/>
        <family val="1"/>
        <charset val="238"/>
      </rPr>
      <t xml:space="preserve"> 052020/</t>
    </r>
    <r>
      <rPr>
        <sz val="8"/>
        <rFont val="Times New Roman"/>
        <family val="1"/>
        <charset val="238"/>
      </rPr>
      <t xml:space="preserve"> 370000</t>
    </r>
  </si>
  <si>
    <r>
      <t xml:space="preserve">3.) Közutak, hidak, alagutak  üzemeltetése, fenntartása            045160/ </t>
    </r>
    <r>
      <rPr>
        <b/>
        <sz val="8"/>
        <rFont val="Times New Roman"/>
        <family val="1"/>
        <charset val="238"/>
      </rPr>
      <t>5221101</t>
    </r>
  </si>
  <si>
    <r>
      <t xml:space="preserve">4.) Óvodai intézményi étkeztetés                     096010/ </t>
    </r>
    <r>
      <rPr>
        <b/>
        <sz val="8"/>
        <rFont val="Times New Roman"/>
        <family val="1"/>
        <charset val="238"/>
      </rPr>
      <t>5629121</t>
    </r>
  </si>
  <si>
    <r>
      <t xml:space="preserve">5.) Iskolai intézményi étkeztetés               096020/ </t>
    </r>
    <r>
      <rPr>
        <b/>
        <sz val="8"/>
        <rFont val="Times New Roman"/>
        <family val="1"/>
        <charset val="238"/>
      </rPr>
      <t>5629131</t>
    </r>
  </si>
  <si>
    <r>
      <t xml:space="preserve">9.) Lakóingatlan bérbeadása, üzemeltetése          </t>
    </r>
    <r>
      <rPr>
        <b/>
        <sz val="8"/>
        <rFont val="Times New Roman"/>
        <family val="1"/>
        <charset val="238"/>
      </rPr>
      <t xml:space="preserve"> 013350</t>
    </r>
    <r>
      <rPr>
        <sz val="8"/>
        <rFont val="Times New Roman"/>
        <family val="1"/>
        <charset val="238"/>
      </rPr>
      <t xml:space="preserve">/6800011        </t>
    </r>
    <r>
      <rPr>
        <b/>
        <sz val="8"/>
        <rFont val="Times New Roman"/>
        <family val="1"/>
        <charset val="238"/>
      </rPr>
      <t xml:space="preserve"> </t>
    </r>
  </si>
  <si>
    <r>
      <t xml:space="preserve">10.) Nem lakóingatlan bérbeadása, üzemeltetése         </t>
    </r>
    <r>
      <rPr>
        <b/>
        <sz val="8"/>
        <rFont val="Times New Roman"/>
        <family val="1"/>
        <charset val="238"/>
      </rPr>
      <t xml:space="preserve"> 013350/</t>
    </r>
    <r>
      <rPr>
        <sz val="8"/>
        <rFont val="Times New Roman"/>
        <family val="1"/>
        <charset val="238"/>
      </rPr>
      <t xml:space="preserve"> 682002       </t>
    </r>
    <r>
      <rPr>
        <b/>
        <sz val="8"/>
        <rFont val="Times New Roman"/>
        <family val="1"/>
        <charset val="238"/>
      </rPr>
      <t xml:space="preserve"> </t>
    </r>
  </si>
  <si>
    <r>
      <t xml:space="preserve">12.) Közvilágítás            </t>
    </r>
    <r>
      <rPr>
        <b/>
        <sz val="8"/>
        <rFont val="Times New Roman"/>
        <family val="1"/>
        <charset val="238"/>
      </rPr>
      <t xml:space="preserve">  064010</t>
    </r>
    <r>
      <rPr>
        <sz val="8"/>
        <rFont val="Times New Roman"/>
        <family val="1"/>
        <charset val="238"/>
      </rPr>
      <t>/ 841402</t>
    </r>
  </si>
  <si>
    <r>
      <t xml:space="preserve">13.) Város-,  községgazdálkodási egyéb szolgáltatások                  </t>
    </r>
    <r>
      <rPr>
        <b/>
        <sz val="8"/>
        <rFont val="Times New Roman"/>
        <family val="1"/>
        <charset val="238"/>
      </rPr>
      <t xml:space="preserve"> 066020/</t>
    </r>
    <r>
      <rPr>
        <sz val="8"/>
        <rFont val="Times New Roman"/>
        <family val="1"/>
        <charset val="238"/>
      </rPr>
      <t>841403</t>
    </r>
  </si>
  <si>
    <t>1.  melléklet Szár Község Önkormányzatának 2014. évi költségvetéséről szóló 1/2014. (II. 13.)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</si>
</sst>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* #,##0\ &quot;Ft&quot;_-;\-* #,##0\ &quot;Ft&quot;_-;_-* &quot;-&quot;\ &quot;Ft&quot;_-;_-@_-"/>
    <numFmt numFmtId="41" formatCode="_-* #,##0\ _F_t_-;\-* #,##0\ _F_t_-;_-* &quot;-&quot;\ _F_t_-;_-@_-"/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_F_t_-;\-* #,##0\ _F_t_-;_-* &quot;- &quot;_F_t_-;_-@_-"/>
    <numFmt numFmtId="165" formatCode="#,##0_ ;\-#,##0\ "/>
    <numFmt numFmtId="166" formatCode="&quot;H-&quot;0000"/>
    <numFmt numFmtId="167" formatCode="#,##0;\-#,##0"/>
    <numFmt numFmtId="168" formatCode="_-* #,##0.0\ _F_t_-;\-* #,##0.0\ _F_t_-;_-* &quot;-&quot;?\ _F_t_-;_-@_-"/>
  </numFmts>
  <fonts count="41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.5"/>
      <name val="Arial"/>
      <family val="2"/>
      <charset val="238"/>
    </font>
    <font>
      <sz val="8"/>
      <color indexed="20"/>
      <name val="Arial"/>
      <family val="2"/>
      <charset val="238"/>
    </font>
    <font>
      <sz val="8"/>
      <color indexed="20"/>
      <name val="Times New Roman"/>
      <family val="1"/>
      <charset val="238"/>
    </font>
    <font>
      <b/>
      <sz val="8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Times New Roman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17"/>
      <name val="Arial"/>
      <family val="2"/>
      <charset val="238"/>
    </font>
    <font>
      <sz val="8"/>
      <color indexed="12"/>
      <name val="Arial"/>
      <family val="2"/>
      <charset val="238"/>
    </font>
    <font>
      <sz val="8"/>
      <name val="Times New Roman"/>
      <family val="1"/>
      <charset val="238"/>
    </font>
    <font>
      <b/>
      <sz val="8"/>
      <color indexed="20"/>
      <name val="Times New Roman"/>
      <family val="1"/>
      <charset val="238"/>
    </font>
    <font>
      <sz val="8"/>
      <color indexed="62"/>
      <name val="Arial"/>
      <family val="2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8"/>
      <color indexed="23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color indexed="23"/>
      <name val="Times New Roman"/>
      <family val="1"/>
      <charset val="238"/>
    </font>
    <font>
      <b/>
      <sz val="8"/>
      <color indexed="23"/>
      <name val="Arial"/>
      <family val="2"/>
      <charset val="238"/>
    </font>
    <font>
      <sz val="8"/>
      <color indexed="23"/>
      <name val="Arial"/>
      <family val="2"/>
      <charset val="238"/>
    </font>
    <font>
      <sz val="8"/>
      <color indexed="12"/>
      <name val="Times New Roman"/>
      <family val="1"/>
      <charset val="238"/>
    </font>
    <font>
      <sz val="8"/>
      <color indexed="53"/>
      <name val="Arial"/>
      <family val="2"/>
      <charset val="238"/>
    </font>
    <font>
      <sz val="10"/>
      <color indexed="53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u/>
      <sz val="12"/>
      <name val="Times New Roman"/>
      <family val="1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57"/>
      </patternFill>
    </fill>
    <fill>
      <patternFill patternType="solid">
        <fgColor indexed="22"/>
        <bgColor indexed="35"/>
      </patternFill>
    </fill>
    <fill>
      <patternFill patternType="solid">
        <fgColor indexed="47"/>
        <bgColor indexed="11"/>
      </patternFill>
    </fill>
    <fill>
      <patternFill patternType="solid">
        <fgColor indexed="47"/>
        <bgColor indexed="23"/>
      </patternFill>
    </fill>
    <fill>
      <patternFill patternType="solid">
        <fgColor indexed="41"/>
        <bgColor indexed="35"/>
      </patternFill>
    </fill>
    <fill>
      <patternFill patternType="solid">
        <fgColor indexed="22"/>
        <bgColor indexed="57"/>
      </patternFill>
    </fill>
    <fill>
      <patternFill patternType="solid">
        <fgColor indexed="22"/>
        <bgColor indexed="11"/>
      </patternFill>
    </fill>
    <fill>
      <patternFill patternType="solid">
        <fgColor indexed="41"/>
        <b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1"/>
        <b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1"/>
        <bgColor indexed="30"/>
      </patternFill>
    </fill>
    <fill>
      <patternFill patternType="solid">
        <fgColor indexed="9"/>
        <bgColor indexed="55"/>
      </patternFill>
    </fill>
    <fill>
      <patternFill patternType="solid">
        <fgColor indexed="22"/>
        <bgColor indexed="55"/>
      </patternFill>
    </fill>
    <fill>
      <patternFill patternType="solid">
        <fgColor indexed="22"/>
        <bgColor indexed="39"/>
      </patternFill>
    </fill>
    <fill>
      <patternFill patternType="solid">
        <fgColor indexed="41"/>
        <bgColor indexed="40"/>
      </patternFill>
    </fill>
    <fill>
      <patternFill patternType="solid">
        <fgColor indexed="22"/>
        <bgColor indexed="26"/>
      </patternFill>
    </fill>
    <fill>
      <patternFill patternType="solid">
        <fgColor indexed="23"/>
        <bgColor indexed="35"/>
      </patternFill>
    </fill>
    <fill>
      <patternFill patternType="solid">
        <fgColor indexed="22"/>
        <bgColor indexed="25"/>
      </patternFill>
    </fill>
    <fill>
      <patternFill patternType="solid">
        <fgColor indexed="41"/>
        <bgColor indexed="39"/>
      </patternFill>
    </fill>
    <fill>
      <patternFill patternType="solid">
        <fgColor indexed="22"/>
        <b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23"/>
        <bgColor indexed="39"/>
      </patternFill>
    </fill>
    <fill>
      <patternFill patternType="solid">
        <fgColor indexed="47"/>
        <bgColor indexed="53"/>
      </patternFill>
    </fill>
    <fill>
      <patternFill patternType="solid">
        <fgColor indexed="47"/>
        <bgColor indexed="57"/>
      </patternFill>
    </fill>
    <fill>
      <patternFill patternType="solid">
        <fgColor indexed="47"/>
        <bgColor indexed="30"/>
      </patternFill>
    </fill>
    <fill>
      <patternFill patternType="solid">
        <fgColor indexed="47"/>
        <bgColor indexed="35"/>
      </patternFill>
    </fill>
    <fill>
      <patternFill patternType="solid">
        <fgColor indexed="47"/>
        <bgColor indexed="26"/>
      </patternFill>
    </fill>
    <fill>
      <patternFill patternType="solid">
        <fgColor indexed="47"/>
        <bgColor indexed="41"/>
      </patternFill>
    </fill>
    <fill>
      <patternFill patternType="solid">
        <fgColor indexed="47"/>
        <bgColor indexed="25"/>
      </patternFill>
    </fill>
    <fill>
      <patternFill patternType="solid">
        <fgColor indexed="47"/>
        <bgColor indexed="34"/>
      </patternFill>
    </fill>
    <fill>
      <patternFill patternType="solid">
        <fgColor indexed="22"/>
        <bgColor indexed="30"/>
      </patternFill>
    </fill>
    <fill>
      <patternFill patternType="solid">
        <fgColor indexed="47"/>
        <bgColor indexed="24"/>
      </patternFill>
    </fill>
    <fill>
      <patternFill patternType="solid">
        <fgColor indexed="47"/>
        <bgColor indexed="27"/>
      </patternFill>
    </fill>
    <fill>
      <patternFill patternType="solid">
        <fgColor indexed="42"/>
        <bgColor indexed="35"/>
      </patternFill>
    </fill>
    <fill>
      <patternFill patternType="solid">
        <fgColor indexed="42"/>
        <bgColor indexed="41"/>
      </patternFill>
    </fill>
    <fill>
      <patternFill patternType="solid">
        <fgColor indexed="41"/>
        <bgColor indexed="24"/>
      </patternFill>
    </fill>
    <fill>
      <patternFill patternType="solid">
        <fgColor indexed="41"/>
        <bgColor indexed="23"/>
      </patternFill>
    </fill>
    <fill>
      <patternFill patternType="solid">
        <fgColor indexed="9"/>
        <bgColor indexed="23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9"/>
      </patternFill>
    </fill>
    <fill>
      <patternFill patternType="solid">
        <fgColor indexed="47"/>
        <bgColor indexed="39"/>
      </patternFill>
    </fill>
    <fill>
      <patternFill patternType="solid">
        <fgColor indexed="47"/>
        <bgColor indexed="31"/>
      </patternFill>
    </fill>
    <fill>
      <patternFill patternType="solid">
        <fgColor indexed="22"/>
        <bgColor indexed="41"/>
      </patternFill>
    </fill>
    <fill>
      <patternFill patternType="solid">
        <fgColor indexed="47"/>
        <bgColor indexed="40"/>
      </patternFill>
    </fill>
    <fill>
      <patternFill patternType="solid">
        <fgColor indexed="9"/>
        <bgColor indexed="35"/>
      </patternFill>
    </fill>
    <fill>
      <patternFill patternType="solid">
        <fgColor indexed="43"/>
        <bgColor indexed="57"/>
      </patternFill>
    </fill>
    <fill>
      <patternFill patternType="solid">
        <fgColor indexed="43"/>
        <bgColor indexed="31"/>
      </patternFill>
    </fill>
  </fills>
  <borders count="87">
    <border>
      <left/>
      <right/>
      <top/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249">
    <xf numFmtId="0" fontId="0" fillId="0" borderId="0" xfId="0"/>
    <xf numFmtId="0" fontId="6" fillId="0" borderId="0" xfId="0" applyFont="1"/>
    <xf numFmtId="164" fontId="0" fillId="0" borderId="0" xfId="0" applyNumberFormat="1"/>
    <xf numFmtId="0" fontId="0" fillId="0" borderId="0" xfId="0" applyBorder="1"/>
    <xf numFmtId="0" fontId="0" fillId="0" borderId="0" xfId="0" applyFill="1"/>
    <xf numFmtId="0" fontId="0" fillId="0" borderId="0" xfId="0" applyFill="1" applyBorder="1" applyAlignment="1">
      <alignment vertical="center"/>
    </xf>
    <xf numFmtId="167" fontId="0" fillId="0" borderId="0" xfId="0" applyNumberFormat="1"/>
    <xf numFmtId="0" fontId="9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164" fontId="9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3" fontId="10" fillId="2" borderId="0" xfId="0" applyNumberFormat="1" applyFont="1" applyFill="1" applyBorder="1" applyAlignment="1">
      <alignment vertical="center"/>
    </xf>
    <xf numFmtId="0" fontId="0" fillId="3" borderId="0" xfId="0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4" fontId="9" fillId="5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4" fontId="2" fillId="6" borderId="3" xfId="0" applyNumberFormat="1" applyFont="1" applyFill="1" applyBorder="1" applyAlignment="1">
      <alignment vertical="center"/>
    </xf>
    <xf numFmtId="0" fontId="9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3" fillId="0" borderId="0" xfId="0" applyNumberFormat="1" applyFont="1" applyBorder="1"/>
    <xf numFmtId="3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5" fillId="5" borderId="5" xfId="0" applyFont="1" applyFill="1" applyBorder="1" applyAlignment="1">
      <alignment horizontal="center" vertical="center" wrapText="1"/>
    </xf>
    <xf numFmtId="0" fontId="8" fillId="3" borderId="0" xfId="0" applyFont="1" applyFill="1"/>
    <xf numFmtId="3" fontId="8" fillId="3" borderId="0" xfId="0" applyNumberFormat="1" applyFont="1" applyFill="1" applyAlignment="1">
      <alignment horizontal="right"/>
    </xf>
    <xf numFmtId="3" fontId="5" fillId="4" borderId="5" xfId="0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5" fillId="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9" fillId="5" borderId="3" xfId="0" applyNumberFormat="1" applyFont="1" applyFill="1" applyBorder="1" applyAlignment="1">
      <alignment vertical="center"/>
    </xf>
    <xf numFmtId="3" fontId="2" fillId="6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3" fontId="5" fillId="4" borderId="5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41" fontId="0" fillId="0" borderId="0" xfId="0" applyNumberFormat="1"/>
    <xf numFmtId="0" fontId="11" fillId="2" borderId="9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1" fillId="7" borderId="14" xfId="0" applyFont="1" applyFill="1" applyBorder="1" applyAlignment="1">
      <alignment horizontal="left" vertical="center"/>
    </xf>
    <xf numFmtId="164" fontId="12" fillId="2" borderId="5" xfId="0" applyNumberFormat="1" applyFont="1" applyFill="1" applyBorder="1" applyAlignment="1">
      <alignment wrapText="1"/>
    </xf>
    <xf numFmtId="0" fontId="11" fillId="2" borderId="15" xfId="0" applyFont="1" applyFill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vertical="center" wrapText="1"/>
    </xf>
    <xf numFmtId="0" fontId="11" fillId="0" borderId="12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 wrapText="1"/>
    </xf>
    <xf numFmtId="0" fontId="11" fillId="7" borderId="16" xfId="0" applyFont="1" applyFill="1" applyBorder="1" applyAlignment="1">
      <alignment horizontal="left" vertical="center"/>
    </xf>
    <xf numFmtId="41" fontId="13" fillId="6" borderId="4" xfId="0" applyNumberFormat="1" applyFont="1" applyFill="1" applyBorder="1" applyAlignment="1">
      <alignment horizontal="center" vertical="center"/>
    </xf>
    <xf numFmtId="164" fontId="2" fillId="8" borderId="17" xfId="0" applyNumberFormat="1" applyFont="1" applyFill="1" applyBorder="1" applyAlignment="1">
      <alignment vertical="center" wrapText="1"/>
    </xf>
    <xf numFmtId="164" fontId="12" fillId="7" borderId="18" xfId="0" applyNumberFormat="1" applyFont="1" applyFill="1" applyBorder="1" applyAlignment="1">
      <alignment vertical="center" wrapText="1"/>
    </xf>
    <xf numFmtId="0" fontId="11" fillId="7" borderId="2" xfId="0" applyFont="1" applyFill="1" applyBorder="1" applyAlignment="1">
      <alignment horizontal="left" vertical="center"/>
    </xf>
    <xf numFmtId="0" fontId="11" fillId="3" borderId="15" xfId="0" applyFont="1" applyFill="1" applyBorder="1" applyAlignment="1">
      <alignment vertical="center" wrapText="1"/>
    </xf>
    <xf numFmtId="0" fontId="11" fillId="2" borderId="19" xfId="0" applyFont="1" applyFill="1" applyBorder="1" applyAlignment="1">
      <alignment horizontal="left" vertical="top"/>
    </xf>
    <xf numFmtId="0" fontId="11" fillId="2" borderId="15" xfId="0" applyFont="1" applyFill="1" applyBorder="1" applyAlignment="1">
      <alignment horizontal="left" vertical="top"/>
    </xf>
    <xf numFmtId="41" fontId="4" fillId="9" borderId="2" xfId="0" applyNumberFormat="1" applyFont="1" applyFill="1" applyBorder="1" applyAlignment="1">
      <alignment horizontal="center" vertical="center" wrapText="1"/>
    </xf>
    <xf numFmtId="41" fontId="4" fillId="6" borderId="13" xfId="0" applyNumberFormat="1" applyFont="1" applyFill="1" applyBorder="1" applyAlignment="1">
      <alignment horizontal="center" vertical="center"/>
    </xf>
    <xf numFmtId="41" fontId="4" fillId="10" borderId="2" xfId="0" applyNumberFormat="1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20" xfId="0" applyFont="1" applyFill="1" applyBorder="1" applyAlignment="1">
      <alignment horizontal="left" vertical="center"/>
    </xf>
    <xf numFmtId="3" fontId="13" fillId="5" borderId="3" xfId="0" applyNumberFormat="1" applyFont="1" applyFill="1" applyBorder="1" applyAlignment="1">
      <alignment horizontal="right" vertical="center"/>
    </xf>
    <xf numFmtId="0" fontId="11" fillId="2" borderId="19" xfId="0" applyFont="1" applyFill="1" applyBorder="1" applyAlignment="1">
      <alignment horizontal="left" vertical="center"/>
    </xf>
    <xf numFmtId="3" fontId="11" fillId="2" borderId="21" xfId="0" applyNumberFormat="1" applyFont="1" applyFill="1" applyBorder="1" applyAlignment="1">
      <alignment horizontal="right" vertical="center" wrapText="1"/>
    </xf>
    <xf numFmtId="3" fontId="11" fillId="2" borderId="22" xfId="0" applyNumberFormat="1" applyFont="1" applyFill="1" applyBorder="1" applyAlignment="1">
      <alignment horizontal="right" vertical="center" wrapText="1"/>
    </xf>
    <xf numFmtId="0" fontId="11" fillId="2" borderId="23" xfId="0" applyFont="1" applyFill="1" applyBorder="1" applyAlignment="1">
      <alignment horizontal="left" vertical="center"/>
    </xf>
    <xf numFmtId="3" fontId="11" fillId="2" borderId="24" xfId="0" applyNumberFormat="1" applyFont="1" applyFill="1" applyBorder="1" applyAlignment="1">
      <alignment horizontal="right" vertical="center" wrapText="1"/>
    </xf>
    <xf numFmtId="3" fontId="13" fillId="11" borderId="25" xfId="0" applyNumberFormat="1" applyFont="1" applyFill="1" applyBorder="1" applyAlignment="1">
      <alignment horizontal="right" vertical="center" wrapText="1"/>
    </xf>
    <xf numFmtId="0" fontId="11" fillId="3" borderId="26" xfId="0" applyFont="1" applyFill="1" applyBorder="1" applyAlignment="1">
      <alignment vertical="center" wrapText="1"/>
    </xf>
    <xf numFmtId="3" fontId="11" fillId="3" borderId="18" xfId="0" applyNumberFormat="1" applyFont="1" applyFill="1" applyBorder="1" applyAlignment="1">
      <alignment horizontal="right" vertical="center" wrapText="1"/>
    </xf>
    <xf numFmtId="3" fontId="11" fillId="3" borderId="7" xfId="0" applyNumberFormat="1" applyFont="1" applyFill="1" applyBorder="1" applyAlignment="1">
      <alignment horizontal="right" vertical="center" wrapText="1"/>
    </xf>
    <xf numFmtId="0" fontId="11" fillId="3" borderId="27" xfId="0" applyFont="1" applyFill="1" applyBorder="1" applyAlignment="1">
      <alignment vertical="center" wrapText="1"/>
    </xf>
    <xf numFmtId="3" fontId="11" fillId="3" borderId="20" xfId="0" applyNumberFormat="1" applyFont="1" applyFill="1" applyBorder="1" applyAlignment="1">
      <alignment horizontal="right" vertical="center" wrapText="1"/>
    </xf>
    <xf numFmtId="3" fontId="11" fillId="3" borderId="11" xfId="0" applyNumberFormat="1" applyFont="1" applyFill="1" applyBorder="1" applyAlignment="1">
      <alignment horizontal="right" vertical="center" wrapText="1"/>
    </xf>
    <xf numFmtId="0" fontId="11" fillId="3" borderId="8" xfId="0" applyFont="1" applyFill="1" applyBorder="1" applyAlignment="1">
      <alignment vertical="center" wrapText="1"/>
    </xf>
    <xf numFmtId="0" fontId="11" fillId="3" borderId="13" xfId="0" applyFont="1" applyFill="1" applyBorder="1" applyAlignment="1">
      <alignment vertical="center" wrapText="1"/>
    </xf>
    <xf numFmtId="3" fontId="11" fillId="3" borderId="8" xfId="0" applyNumberFormat="1" applyFont="1" applyFill="1" applyBorder="1" applyAlignment="1">
      <alignment horizontal="right" vertical="center" wrapText="1"/>
    </xf>
    <xf numFmtId="3" fontId="11" fillId="3" borderId="13" xfId="0" applyNumberFormat="1" applyFont="1" applyFill="1" applyBorder="1" applyAlignment="1">
      <alignment horizontal="right" vertical="center" wrapText="1"/>
    </xf>
    <xf numFmtId="0" fontId="11" fillId="0" borderId="28" xfId="0" applyFont="1" applyBorder="1" applyAlignment="1">
      <alignment horizontal="right" vertical="center" wrapText="1"/>
    </xf>
    <xf numFmtId="0" fontId="11" fillId="0" borderId="29" xfId="0" applyFont="1" applyBorder="1" applyAlignment="1">
      <alignment horizontal="left" vertical="center"/>
    </xf>
    <xf numFmtId="164" fontId="11" fillId="2" borderId="30" xfId="0" applyNumberFormat="1" applyFont="1" applyFill="1" applyBorder="1" applyAlignment="1">
      <alignment horizontal="center" vertical="center" wrapText="1"/>
    </xf>
    <xf numFmtId="164" fontId="13" fillId="12" borderId="30" xfId="0" applyNumberFormat="1" applyFont="1" applyFill="1" applyBorder="1" applyAlignment="1">
      <alignment horizontal="center" vertical="center" wrapText="1"/>
    </xf>
    <xf numFmtId="164" fontId="13" fillId="13" borderId="30" xfId="0" applyNumberFormat="1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41" fontId="12" fillId="2" borderId="17" xfId="0" applyNumberFormat="1" applyFont="1" applyFill="1" applyBorder="1" applyAlignment="1">
      <alignment horizontal="right"/>
    </xf>
    <xf numFmtId="41" fontId="13" fillId="5" borderId="3" xfId="0" applyNumberFormat="1" applyFont="1" applyFill="1" applyBorder="1" applyAlignment="1">
      <alignment horizontal="right" vertical="center"/>
    </xf>
    <xf numFmtId="0" fontId="11" fillId="2" borderId="0" xfId="0" applyFont="1" applyFill="1" applyBorder="1"/>
    <xf numFmtId="41" fontId="11" fillId="2" borderId="17" xfId="0" applyNumberFormat="1" applyFont="1" applyFill="1" applyBorder="1" applyAlignment="1">
      <alignment horizontal="center"/>
    </xf>
    <xf numFmtId="41" fontId="11" fillId="2" borderId="22" xfId="0" applyNumberFormat="1" applyFont="1" applyFill="1" applyBorder="1" applyAlignment="1">
      <alignment horizontal="center"/>
    </xf>
    <xf numFmtId="0" fontId="11" fillId="2" borderId="23" xfId="0" applyFont="1" applyFill="1" applyBorder="1" applyAlignment="1">
      <alignment horizontal="left"/>
    </xf>
    <xf numFmtId="41" fontId="11" fillId="2" borderId="21" xfId="0" applyNumberFormat="1" applyFont="1" applyFill="1" applyBorder="1" applyAlignment="1">
      <alignment horizontal="right"/>
    </xf>
    <xf numFmtId="0" fontId="15" fillId="2" borderId="19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 vertical="center"/>
    </xf>
    <xf numFmtId="41" fontId="13" fillId="2" borderId="21" xfId="0" applyNumberFormat="1" applyFont="1" applyFill="1" applyBorder="1" applyAlignment="1">
      <alignment horizontal="center" vertical="center"/>
    </xf>
    <xf numFmtId="41" fontId="11" fillId="2" borderId="21" xfId="0" applyNumberFormat="1" applyFont="1" applyFill="1" applyBorder="1" applyAlignment="1">
      <alignment horizontal="center" vertical="center"/>
    </xf>
    <xf numFmtId="41" fontId="11" fillId="2" borderId="22" xfId="0" applyNumberFormat="1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left" vertical="center"/>
    </xf>
    <xf numFmtId="0" fontId="11" fillId="2" borderId="23" xfId="0" applyFont="1" applyFill="1" applyBorder="1" applyAlignment="1">
      <alignment horizontal="left" vertical="center" shrinkToFit="1"/>
    </xf>
    <xf numFmtId="0" fontId="11" fillId="2" borderId="19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vertical="center" wrapText="1" shrinkToFit="1"/>
    </xf>
    <xf numFmtId="0" fontId="13" fillId="2" borderId="23" xfId="0" applyFont="1" applyFill="1" applyBorder="1" applyAlignment="1">
      <alignment horizontal="left" vertical="center"/>
    </xf>
    <xf numFmtId="0" fontId="11" fillId="2" borderId="23" xfId="0" applyFont="1" applyFill="1" applyBorder="1" applyAlignment="1">
      <alignment vertical="center" wrapText="1"/>
    </xf>
    <xf numFmtId="41" fontId="11" fillId="2" borderId="31" xfId="0" applyNumberFormat="1" applyFont="1" applyFill="1" applyBorder="1" applyAlignment="1">
      <alignment horizontal="right"/>
    </xf>
    <xf numFmtId="41" fontId="11" fillId="2" borderId="25" xfId="0" applyNumberFormat="1" applyFont="1" applyFill="1" applyBorder="1" applyAlignment="1">
      <alignment horizontal="right"/>
    </xf>
    <xf numFmtId="41" fontId="11" fillId="2" borderId="17" xfId="0" applyNumberFormat="1" applyFont="1" applyFill="1" applyBorder="1" applyAlignment="1">
      <alignment horizontal="right"/>
    </xf>
    <xf numFmtId="0" fontId="11" fillId="2" borderId="23" xfId="0" applyFont="1" applyFill="1" applyBorder="1" applyAlignment="1">
      <alignment horizontal="left" vertical="center" wrapText="1"/>
    </xf>
    <xf numFmtId="41" fontId="11" fillId="2" borderId="21" xfId="0" applyNumberFormat="1" applyFont="1" applyFill="1" applyBorder="1" applyAlignment="1">
      <alignment horizontal="right" vertical="top"/>
    </xf>
    <xf numFmtId="0" fontId="11" fillId="2" borderId="32" xfId="0" applyFont="1" applyFill="1" applyBorder="1" applyAlignment="1">
      <alignment horizontal="left" vertical="center"/>
    </xf>
    <xf numFmtId="41" fontId="11" fillId="2" borderId="13" xfId="0" applyNumberFormat="1" applyFont="1" applyFill="1" applyBorder="1" applyAlignment="1">
      <alignment horizontal="right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 wrapText="1"/>
    </xf>
    <xf numFmtId="41" fontId="11" fillId="2" borderId="0" xfId="0" applyNumberFormat="1" applyFont="1" applyFill="1" applyBorder="1" applyAlignment="1">
      <alignment horizontal="right" vertical="top"/>
    </xf>
    <xf numFmtId="41" fontId="11" fillId="2" borderId="0" xfId="0" applyNumberFormat="1" applyFont="1" applyFill="1" applyBorder="1" applyAlignment="1">
      <alignment horizontal="right"/>
    </xf>
    <xf numFmtId="0" fontId="11" fillId="2" borderId="18" xfId="0" applyFont="1" applyFill="1" applyBorder="1" applyAlignment="1">
      <alignment horizontal="left" vertical="center" wrapText="1"/>
    </xf>
    <xf numFmtId="41" fontId="11" fillId="2" borderId="18" xfId="0" applyNumberFormat="1" applyFont="1" applyFill="1" applyBorder="1" applyAlignment="1">
      <alignment horizontal="right" vertical="top"/>
    </xf>
    <xf numFmtId="0" fontId="11" fillId="2" borderId="20" xfId="0" applyFont="1" applyFill="1" applyBorder="1" applyAlignment="1">
      <alignment horizontal="left" vertical="center"/>
    </xf>
    <xf numFmtId="41" fontId="11" fillId="2" borderId="20" xfId="0" applyNumberFormat="1" applyFont="1" applyFill="1" applyBorder="1" applyAlignment="1">
      <alignment horizontal="right"/>
    </xf>
    <xf numFmtId="41" fontId="11" fillId="2" borderId="8" xfId="0" applyNumberFormat="1" applyFont="1" applyFill="1" applyBorder="1" applyAlignment="1">
      <alignment horizontal="right" vertical="top"/>
    </xf>
    <xf numFmtId="0" fontId="11" fillId="2" borderId="8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11" fillId="2" borderId="15" xfId="0" applyFont="1" applyFill="1" applyBorder="1" applyAlignment="1">
      <alignment horizontal="left" vertical="center"/>
    </xf>
    <xf numFmtId="0" fontId="11" fillId="2" borderId="33" xfId="0" applyFont="1" applyFill="1" applyBorder="1" applyAlignment="1">
      <alignment horizontal="left" vertical="center"/>
    </xf>
    <xf numFmtId="41" fontId="13" fillId="14" borderId="24" xfId="0" applyNumberFormat="1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left" vertical="center"/>
    </xf>
    <xf numFmtId="41" fontId="11" fillId="2" borderId="8" xfId="0" applyNumberFormat="1" applyFont="1" applyFill="1" applyBorder="1" applyAlignment="1">
      <alignment horizontal="center" vertical="center"/>
    </xf>
    <xf numFmtId="41" fontId="11" fillId="2" borderId="13" xfId="0" applyNumberFormat="1" applyFont="1" applyFill="1" applyBorder="1" applyAlignment="1">
      <alignment horizontal="center" vertical="center"/>
    </xf>
    <xf numFmtId="41" fontId="13" fillId="15" borderId="2" xfId="0" applyNumberFormat="1" applyFont="1" applyFill="1" applyBorder="1" applyAlignment="1">
      <alignment horizontal="right" vertical="center"/>
    </xf>
    <xf numFmtId="41" fontId="13" fillId="16" borderId="2" xfId="0" applyNumberFormat="1" applyFont="1" applyFill="1" applyBorder="1" applyAlignment="1">
      <alignment horizontal="right"/>
    </xf>
    <xf numFmtId="41" fontId="13" fillId="5" borderId="4" xfId="0" applyNumberFormat="1" applyFont="1" applyFill="1" applyBorder="1" applyAlignment="1">
      <alignment horizontal="right" vertical="center"/>
    </xf>
    <xf numFmtId="41" fontId="13" fillId="14" borderId="2" xfId="0" applyNumberFormat="1" applyFont="1" applyFill="1" applyBorder="1" applyAlignment="1">
      <alignment horizontal="center" vertical="center"/>
    </xf>
    <xf numFmtId="0" fontId="0" fillId="0" borderId="18" xfId="0" applyBorder="1"/>
    <xf numFmtId="168" fontId="0" fillId="0" borderId="0" xfId="0" applyNumberFormat="1" applyBorder="1" applyAlignment="1">
      <alignment horizontal="right" vertical="center"/>
    </xf>
    <xf numFmtId="0" fontId="7" fillId="0" borderId="21" xfId="0" applyFont="1" applyBorder="1"/>
    <xf numFmtId="0" fontId="7" fillId="0" borderId="13" xfId="0" applyFont="1" applyBorder="1"/>
    <xf numFmtId="0" fontId="0" fillId="0" borderId="8" xfId="0" applyBorder="1"/>
    <xf numFmtId="0" fontId="0" fillId="0" borderId="21" xfId="0" applyBorder="1"/>
    <xf numFmtId="168" fontId="0" fillId="0" borderId="21" xfId="0" applyNumberFormat="1" applyBorder="1" applyAlignment="1">
      <alignment horizontal="right" vertical="center"/>
    </xf>
    <xf numFmtId="0" fontId="7" fillId="0" borderId="8" xfId="0" applyFont="1" applyBorder="1"/>
    <xf numFmtId="0" fontId="0" fillId="0" borderId="13" xfId="0" applyBorder="1"/>
    <xf numFmtId="0" fontId="0" fillId="0" borderId="20" xfId="0" applyBorder="1"/>
    <xf numFmtId="0" fontId="7" fillId="17" borderId="2" xfId="0" applyFont="1" applyFill="1" applyBorder="1"/>
    <xf numFmtId="0" fontId="5" fillId="17" borderId="2" xfId="0" applyFont="1" applyFill="1" applyBorder="1" applyAlignment="1">
      <alignment horizontal="right" vertical="center"/>
    </xf>
    <xf numFmtId="0" fontId="5" fillId="17" borderId="34" xfId="0" applyFont="1" applyFill="1" applyBorder="1" applyAlignment="1">
      <alignment horizontal="right" vertical="center"/>
    </xf>
    <xf numFmtId="41" fontId="11" fillId="2" borderId="23" xfId="0" applyNumberFormat="1" applyFont="1" applyFill="1" applyBorder="1" applyAlignment="1">
      <alignment horizontal="right"/>
    </xf>
    <xf numFmtId="41" fontId="11" fillId="2" borderId="32" xfId="0" applyNumberFormat="1" applyFont="1" applyFill="1" applyBorder="1" applyAlignment="1">
      <alignment horizontal="right"/>
    </xf>
    <xf numFmtId="0" fontId="4" fillId="17" borderId="8" xfId="0" applyFont="1" applyFill="1" applyBorder="1" applyAlignment="1">
      <alignment horizontal="center" vertical="center"/>
    </xf>
    <xf numFmtId="0" fontId="4" fillId="17" borderId="18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left" vertical="center"/>
    </xf>
    <xf numFmtId="164" fontId="11" fillId="2" borderId="23" xfId="0" applyNumberFormat="1" applyFont="1" applyFill="1" applyBorder="1" applyAlignment="1">
      <alignment horizontal="center" vertical="center" wrapText="1"/>
    </xf>
    <xf numFmtId="164" fontId="11" fillId="2" borderId="17" xfId="0" applyNumberFormat="1" applyFont="1" applyFill="1" applyBorder="1" applyAlignment="1">
      <alignment horizontal="center" vertical="center" wrapText="1"/>
    </xf>
    <xf numFmtId="164" fontId="13" fillId="13" borderId="23" xfId="0" applyNumberFormat="1" applyFont="1" applyFill="1" applyBorder="1" applyAlignment="1">
      <alignment horizontal="center" vertical="center" wrapText="1"/>
    </xf>
    <xf numFmtId="41" fontId="11" fillId="18" borderId="17" xfId="0" applyNumberFormat="1" applyFont="1" applyFill="1" applyBorder="1" applyAlignment="1">
      <alignment horizontal="center" vertical="center" wrapText="1"/>
    </xf>
    <xf numFmtId="41" fontId="11" fillId="2" borderId="17" xfId="0" applyNumberFormat="1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vertical="center"/>
    </xf>
    <xf numFmtId="41" fontId="9" fillId="5" borderId="3" xfId="0" applyNumberFormat="1" applyFont="1" applyFill="1" applyBorder="1" applyAlignment="1">
      <alignment horizontal="center" vertical="center"/>
    </xf>
    <xf numFmtId="164" fontId="13" fillId="13" borderId="17" xfId="0" applyNumberFormat="1" applyFont="1" applyFill="1" applyBorder="1" applyAlignment="1">
      <alignment horizontal="center" vertical="center" wrapText="1"/>
    </xf>
    <xf numFmtId="167" fontId="16" fillId="5" borderId="35" xfId="0" applyNumberFormat="1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left" vertical="center"/>
    </xf>
    <xf numFmtId="0" fontId="12" fillId="2" borderId="37" xfId="0" applyFont="1" applyFill="1" applyBorder="1" applyAlignment="1">
      <alignment horizontal="left" vertical="center"/>
    </xf>
    <xf numFmtId="3" fontId="12" fillId="2" borderId="37" xfId="0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left" vertical="center"/>
    </xf>
    <xf numFmtId="0" fontId="12" fillId="2" borderId="38" xfId="0" applyFont="1" applyFill="1" applyBorder="1" applyAlignment="1">
      <alignment horizontal="left" vertical="center"/>
    </xf>
    <xf numFmtId="3" fontId="12" fillId="2" borderId="38" xfId="0" applyNumberFormat="1" applyFont="1" applyFill="1" applyBorder="1" applyAlignment="1">
      <alignment horizontal="center" vertical="center"/>
    </xf>
    <xf numFmtId="167" fontId="16" fillId="14" borderId="39" xfId="0" applyNumberFormat="1" applyFont="1" applyFill="1" applyBorder="1" applyAlignment="1">
      <alignment horizontal="center" vertical="center"/>
    </xf>
    <xf numFmtId="167" fontId="16" fillId="19" borderId="40" xfId="0" applyNumberFormat="1" applyFont="1" applyFill="1" applyBorder="1" applyAlignment="1">
      <alignment horizontal="center" vertical="center"/>
    </xf>
    <xf numFmtId="41" fontId="13" fillId="16" borderId="2" xfId="0" applyNumberFormat="1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 wrapText="1"/>
    </xf>
    <xf numFmtId="0" fontId="11" fillId="20" borderId="12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horizontal="left" vertical="center"/>
    </xf>
    <xf numFmtId="41" fontId="13" fillId="21" borderId="1" xfId="0" applyNumberFormat="1" applyFont="1" applyFill="1" applyBorder="1" applyAlignment="1">
      <alignment horizontal="center" vertical="center"/>
    </xf>
    <xf numFmtId="41" fontId="11" fillId="20" borderId="17" xfId="0" applyNumberFormat="1" applyFont="1" applyFill="1" applyBorder="1" applyAlignment="1">
      <alignment horizontal="center" vertical="center"/>
    </xf>
    <xf numFmtId="0" fontId="11" fillId="20" borderId="8" xfId="0" applyFont="1" applyFill="1" applyBorder="1" applyAlignment="1">
      <alignment horizontal="left" vertical="center"/>
    </xf>
    <xf numFmtId="0" fontId="11" fillId="20" borderId="13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/>
    </xf>
    <xf numFmtId="0" fontId="11" fillId="3" borderId="27" xfId="0" applyFont="1" applyFill="1" applyBorder="1"/>
    <xf numFmtId="0" fontId="11" fillId="3" borderId="13" xfId="0" applyFont="1" applyFill="1" applyBorder="1"/>
    <xf numFmtId="41" fontId="11" fillId="2" borderId="7" xfId="0" applyNumberFormat="1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top"/>
    </xf>
    <xf numFmtId="41" fontId="13" fillId="22" borderId="41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/>
    </xf>
    <xf numFmtId="0" fontId="11" fillId="3" borderId="15" xfId="0" applyFont="1" applyFill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0" fontId="11" fillId="3" borderId="13" xfId="0" applyFont="1" applyFill="1" applyBorder="1" applyAlignment="1">
      <alignment horizontal="left" vertical="center" wrapText="1"/>
    </xf>
    <xf numFmtId="41" fontId="13" fillId="23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34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14" fillId="2" borderId="21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shrinkToFit="1"/>
    </xf>
    <xf numFmtId="0" fontId="11" fillId="2" borderId="15" xfId="0" applyFont="1" applyFill="1" applyBorder="1" applyAlignment="1">
      <alignment horizontal="left" wrapText="1"/>
    </xf>
    <xf numFmtId="0" fontId="11" fillId="2" borderId="23" xfId="0" applyFont="1" applyFill="1" applyBorder="1" applyAlignment="1">
      <alignment horizontal="left" wrapText="1" shrinkToFit="1"/>
    </xf>
    <xf numFmtId="0" fontId="11" fillId="2" borderId="36" xfId="0" applyFont="1" applyFill="1" applyBorder="1" applyAlignment="1">
      <alignment horizontal="left" vertical="center"/>
    </xf>
    <xf numFmtId="0" fontId="11" fillId="2" borderId="42" xfId="0" applyFont="1" applyFill="1" applyBorder="1" applyAlignment="1">
      <alignment horizontal="left"/>
    </xf>
    <xf numFmtId="0" fontId="11" fillId="2" borderId="33" xfId="0" applyFont="1" applyFill="1" applyBorder="1" applyAlignment="1">
      <alignment horizontal="left" wrapText="1"/>
    </xf>
    <xf numFmtId="0" fontId="11" fillId="2" borderId="32" xfId="0" applyFont="1" applyFill="1" applyBorder="1" applyAlignment="1">
      <alignment horizontal="left" wrapText="1" shrinkToFit="1"/>
    </xf>
    <xf numFmtId="0" fontId="11" fillId="2" borderId="43" xfId="0" applyFont="1" applyFill="1" applyBorder="1" applyAlignment="1">
      <alignment horizontal="left" vertical="top"/>
    </xf>
    <xf numFmtId="0" fontId="11" fillId="2" borderId="44" xfId="0" applyFont="1" applyFill="1" applyBorder="1" applyAlignment="1">
      <alignment vertical="center" wrapText="1"/>
    </xf>
    <xf numFmtId="0" fontId="11" fillId="2" borderId="23" xfId="0" applyFont="1" applyFill="1" applyBorder="1" applyAlignment="1">
      <alignment horizontal="justify" vertical="top" wrapText="1"/>
    </xf>
    <xf numFmtId="0" fontId="11" fillId="2" borderId="23" xfId="0" applyFont="1" applyFill="1" applyBorder="1"/>
    <xf numFmtId="0" fontId="11" fillId="2" borderId="27" xfId="0" applyFont="1" applyFill="1" applyBorder="1" applyAlignment="1">
      <alignment horizontal="left" vertical="top"/>
    </xf>
    <xf numFmtId="0" fontId="11" fillId="2" borderId="26" xfId="0" applyFont="1" applyFill="1" applyBorder="1" applyAlignment="1">
      <alignment horizontal="left" vertical="top"/>
    </xf>
    <xf numFmtId="0" fontId="11" fillId="2" borderId="8" xfId="0" applyFont="1" applyFill="1" applyBorder="1"/>
    <xf numFmtId="0" fontId="11" fillId="2" borderId="21" xfId="0" applyFont="1" applyFill="1" applyBorder="1"/>
    <xf numFmtId="0" fontId="11" fillId="2" borderId="21" xfId="0" applyFont="1" applyFill="1" applyBorder="1" applyAlignment="1">
      <alignment horizontal="left" vertical="top" wrapText="1"/>
    </xf>
    <xf numFmtId="0" fontId="11" fillId="2" borderId="13" xfId="0" applyFont="1" applyFill="1" applyBorder="1"/>
    <xf numFmtId="3" fontId="11" fillId="2" borderId="23" xfId="0" applyNumberFormat="1" applyFont="1" applyFill="1" applyBorder="1" applyAlignment="1">
      <alignment horizontal="left"/>
    </xf>
    <xf numFmtId="41" fontId="13" fillId="16" borderId="31" xfId="0" applyNumberFormat="1" applyFont="1" applyFill="1" applyBorder="1" applyAlignment="1">
      <alignment horizontal="center" vertical="center"/>
    </xf>
    <xf numFmtId="41" fontId="11" fillId="2" borderId="18" xfId="0" applyNumberFormat="1" applyFont="1" applyFill="1" applyBorder="1" applyAlignment="1">
      <alignment horizontal="center" vertical="center"/>
    </xf>
    <xf numFmtId="41" fontId="11" fillId="2" borderId="7" xfId="0" applyNumberFormat="1" applyFont="1" applyFill="1" applyBorder="1" applyAlignment="1">
      <alignment horizontal="center" vertical="center"/>
    </xf>
    <xf numFmtId="41" fontId="11" fillId="2" borderId="0" xfId="0" applyNumberFormat="1" applyFont="1" applyFill="1" applyBorder="1" applyAlignment="1">
      <alignment horizontal="center" vertical="center"/>
    </xf>
    <xf numFmtId="41" fontId="14" fillId="2" borderId="0" xfId="0" applyNumberFormat="1" applyFont="1" applyFill="1" applyBorder="1" applyAlignment="1">
      <alignment horizontal="center" vertical="center"/>
    </xf>
    <xf numFmtId="41" fontId="11" fillId="2" borderId="20" xfId="0" applyNumberFormat="1" applyFont="1" applyFill="1" applyBorder="1" applyAlignment="1">
      <alignment horizontal="center" vertical="center"/>
    </xf>
    <xf numFmtId="41" fontId="11" fillId="2" borderId="11" xfId="0" applyNumberFormat="1" applyFont="1" applyFill="1" applyBorder="1" applyAlignment="1">
      <alignment horizontal="center" vertical="center"/>
    </xf>
    <xf numFmtId="41" fontId="11" fillId="2" borderId="8" xfId="0" applyNumberFormat="1" applyFont="1" applyFill="1" applyBorder="1" applyAlignment="1">
      <alignment horizontal="center" vertical="center" wrapText="1"/>
    </xf>
    <xf numFmtId="41" fontId="11" fillId="2" borderId="18" xfId="0" applyNumberFormat="1" applyFont="1" applyFill="1" applyBorder="1" applyAlignment="1">
      <alignment horizontal="center" vertical="center" wrapText="1"/>
    </xf>
    <xf numFmtId="41" fontId="11" fillId="2" borderId="21" xfId="0" applyNumberFormat="1" applyFont="1" applyFill="1" applyBorder="1" applyAlignment="1">
      <alignment horizontal="center" vertical="center" wrapText="1"/>
    </xf>
    <xf numFmtId="41" fontId="11" fillId="2" borderId="0" xfId="0" applyNumberFormat="1" applyFont="1" applyFill="1" applyBorder="1" applyAlignment="1">
      <alignment horizontal="center" vertical="center" wrapText="1"/>
    </xf>
    <xf numFmtId="41" fontId="11" fillId="2" borderId="22" xfId="0" applyNumberFormat="1" applyFont="1" applyFill="1" applyBorder="1" applyAlignment="1">
      <alignment horizontal="center" vertical="center" wrapText="1"/>
    </xf>
    <xf numFmtId="41" fontId="13" fillId="16" borderId="2" xfId="0" applyNumberFormat="1" applyFont="1" applyFill="1" applyBorder="1" applyAlignment="1">
      <alignment horizontal="center" vertical="center" wrapText="1"/>
    </xf>
    <xf numFmtId="41" fontId="14" fillId="2" borderId="21" xfId="0" applyNumberFormat="1" applyFont="1" applyFill="1" applyBorder="1" applyAlignment="1">
      <alignment horizontal="center" vertical="center" wrapText="1"/>
    </xf>
    <xf numFmtId="41" fontId="11" fillId="2" borderId="2" xfId="0" applyNumberFormat="1" applyFont="1" applyFill="1" applyBorder="1" applyAlignment="1">
      <alignment horizontal="center" vertical="center" wrapText="1"/>
    </xf>
    <xf numFmtId="41" fontId="14" fillId="3" borderId="21" xfId="0" applyNumberFormat="1" applyFont="1" applyFill="1" applyBorder="1" applyAlignment="1">
      <alignment horizontal="center" vertical="center" wrapText="1"/>
    </xf>
    <xf numFmtId="41" fontId="11" fillId="3" borderId="21" xfId="0" applyNumberFormat="1" applyFont="1" applyFill="1" applyBorder="1" applyAlignment="1">
      <alignment horizontal="center" vertical="center" wrapText="1"/>
    </xf>
    <xf numFmtId="41" fontId="11" fillId="3" borderId="22" xfId="0" applyNumberFormat="1" applyFont="1" applyFill="1" applyBorder="1" applyAlignment="1">
      <alignment horizontal="center" vertical="center" wrapText="1"/>
    </xf>
    <xf numFmtId="41" fontId="14" fillId="3" borderId="8" xfId="0" applyNumberFormat="1" applyFont="1" applyFill="1" applyBorder="1" applyAlignment="1">
      <alignment horizontal="center" vertical="center" wrapText="1"/>
    </xf>
    <xf numFmtId="41" fontId="11" fillId="3" borderId="13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  <xf numFmtId="41" fontId="11" fillId="2" borderId="13" xfId="0" applyNumberFormat="1" applyFont="1" applyFill="1" applyBorder="1" applyAlignment="1">
      <alignment horizontal="center" vertical="center" wrapText="1"/>
    </xf>
    <xf numFmtId="41" fontId="11" fillId="2" borderId="11" xfId="0" applyNumberFormat="1" applyFont="1" applyFill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9" fillId="4" borderId="1" xfId="0" applyNumberFormat="1" applyFont="1" applyFill="1" applyBorder="1" applyAlignment="1">
      <alignment horizontal="center" vertical="center" wrapText="1"/>
    </xf>
    <xf numFmtId="41" fontId="11" fillId="3" borderId="0" xfId="0" applyNumberFormat="1" applyFont="1" applyFill="1" applyBorder="1" applyAlignment="1">
      <alignment horizontal="center" vertical="center"/>
    </xf>
    <xf numFmtId="41" fontId="11" fillId="3" borderId="21" xfId="0" applyNumberFormat="1" applyFont="1" applyFill="1" applyBorder="1" applyAlignment="1">
      <alignment horizontal="center" vertical="center"/>
    </xf>
    <xf numFmtId="41" fontId="11" fillId="3" borderId="22" xfId="0" applyNumberFormat="1" applyFont="1" applyFill="1" applyBorder="1" applyAlignment="1">
      <alignment horizontal="center" vertical="center"/>
    </xf>
    <xf numFmtId="41" fontId="11" fillId="3" borderId="20" xfId="0" applyNumberFormat="1" applyFont="1" applyFill="1" applyBorder="1" applyAlignment="1">
      <alignment horizontal="center" vertical="center"/>
    </xf>
    <xf numFmtId="41" fontId="11" fillId="3" borderId="13" xfId="0" applyNumberFormat="1" applyFont="1" applyFill="1" applyBorder="1" applyAlignment="1">
      <alignment horizontal="center" vertical="center"/>
    </xf>
    <xf numFmtId="41" fontId="11" fillId="3" borderId="11" xfId="0" applyNumberFormat="1" applyFont="1" applyFill="1" applyBorder="1" applyAlignment="1">
      <alignment horizontal="center" vertical="center"/>
    </xf>
    <xf numFmtId="41" fontId="13" fillId="24" borderId="1" xfId="0" applyNumberFormat="1" applyFont="1" applyFill="1" applyBorder="1" applyAlignment="1">
      <alignment horizontal="center" vertical="center" wrapText="1"/>
    </xf>
    <xf numFmtId="41" fontId="11" fillId="2" borderId="5" xfId="0" applyNumberFormat="1" applyFont="1" applyFill="1" applyBorder="1" applyAlignment="1">
      <alignment horizontal="center" vertical="center"/>
    </xf>
    <xf numFmtId="41" fontId="11" fillId="2" borderId="17" xfId="0" applyNumberFormat="1" applyFont="1" applyFill="1" applyBorder="1" applyAlignment="1">
      <alignment horizontal="center" vertical="center"/>
    </xf>
    <xf numFmtId="41" fontId="11" fillId="2" borderId="4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41" fontId="11" fillId="2" borderId="2" xfId="0" applyNumberFormat="1" applyFont="1" applyFill="1" applyBorder="1" applyAlignment="1">
      <alignment horizontal="right"/>
    </xf>
    <xf numFmtId="41" fontId="19" fillId="2" borderId="21" xfId="0" applyNumberFormat="1" applyFont="1" applyFill="1" applyBorder="1" applyAlignment="1">
      <alignment horizontal="center" vertical="center"/>
    </xf>
    <xf numFmtId="41" fontId="19" fillId="2" borderId="22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horizontal="left" vertical="top"/>
    </xf>
    <xf numFmtId="0" fontId="11" fillId="2" borderId="21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vertical="center" wrapText="1"/>
    </xf>
    <xf numFmtId="41" fontId="2" fillId="6" borderId="3" xfId="0" applyNumberFormat="1" applyFont="1" applyFill="1" applyBorder="1" applyAlignment="1">
      <alignment vertical="center"/>
    </xf>
    <xf numFmtId="41" fontId="13" fillId="15" borderId="13" xfId="0" applyNumberFormat="1" applyFont="1" applyFill="1" applyBorder="1" applyAlignment="1">
      <alignment horizontal="center" vertical="center"/>
    </xf>
    <xf numFmtId="41" fontId="11" fillId="2" borderId="23" xfId="0" applyNumberFormat="1" applyFont="1" applyFill="1" applyBorder="1" applyAlignment="1">
      <alignment horizontal="center" vertical="center" wrapText="1"/>
    </xf>
    <xf numFmtId="41" fontId="13" fillId="11" borderId="45" xfId="0" applyNumberFormat="1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left" vertical="center"/>
    </xf>
    <xf numFmtId="0" fontId="11" fillId="2" borderId="42" xfId="0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left" vertical="center" wrapText="1"/>
    </xf>
    <xf numFmtId="41" fontId="20" fillId="2" borderId="8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vertical="center"/>
    </xf>
    <xf numFmtId="3" fontId="11" fillId="2" borderId="23" xfId="0" applyNumberFormat="1" applyFont="1" applyFill="1" applyBorder="1" applyAlignment="1">
      <alignment horizontal="left" vertical="center"/>
    </xf>
    <xf numFmtId="41" fontId="20" fillId="2" borderId="17" xfId="0" applyNumberFormat="1" applyFont="1" applyFill="1" applyBorder="1" applyAlignment="1">
      <alignment horizontal="center" vertical="center"/>
    </xf>
    <xf numFmtId="41" fontId="13" fillId="11" borderId="31" xfId="0" applyNumberFormat="1" applyFont="1" applyFill="1" applyBorder="1" applyAlignment="1">
      <alignment horizontal="center" vertical="center" wrapText="1"/>
    </xf>
    <xf numFmtId="41" fontId="13" fillId="25" borderId="2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/>
    </xf>
    <xf numFmtId="0" fontId="7" fillId="0" borderId="23" xfId="0" applyFont="1" applyBorder="1" applyAlignment="1">
      <alignment horizontal="left"/>
    </xf>
    <xf numFmtId="0" fontId="7" fillId="0" borderId="15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/>
    </xf>
    <xf numFmtId="41" fontId="7" fillId="0" borderId="21" xfId="0" applyNumberFormat="1" applyFont="1" applyFill="1" applyBorder="1" applyAlignment="1">
      <alignment horizontal="center" vertical="center"/>
    </xf>
    <xf numFmtId="41" fontId="4" fillId="5" borderId="3" xfId="0" applyNumberFormat="1" applyFont="1" applyFill="1" applyBorder="1" applyAlignment="1">
      <alignment horizontal="center" vertical="center"/>
    </xf>
    <xf numFmtId="41" fontId="11" fillId="0" borderId="17" xfId="0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left" vertical="center"/>
    </xf>
    <xf numFmtId="0" fontId="14" fillId="2" borderId="23" xfId="0" applyFont="1" applyFill="1" applyBorder="1"/>
    <xf numFmtId="41" fontId="14" fillId="3" borderId="21" xfId="0" applyNumberFormat="1" applyFont="1" applyFill="1" applyBorder="1" applyAlignment="1">
      <alignment horizontal="center" vertical="center"/>
    </xf>
    <xf numFmtId="41" fontId="16" fillId="22" borderId="46" xfId="0" applyNumberFormat="1" applyFont="1" applyFill="1" applyBorder="1" applyAlignment="1">
      <alignment horizontal="center" vertical="center"/>
    </xf>
    <xf numFmtId="41" fontId="2" fillId="5" borderId="3" xfId="0" applyNumberFormat="1" applyFont="1" applyFill="1" applyBorder="1" applyAlignment="1">
      <alignment horizontal="center" vertical="center"/>
    </xf>
    <xf numFmtId="41" fontId="16" fillId="26" borderId="46" xfId="0" applyNumberFormat="1" applyFont="1" applyFill="1" applyBorder="1" applyAlignment="1">
      <alignment horizontal="center" vertical="center"/>
    </xf>
    <xf numFmtId="41" fontId="16" fillId="27" borderId="46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right"/>
    </xf>
    <xf numFmtId="0" fontId="11" fillId="3" borderId="18" xfId="0" applyFont="1" applyFill="1" applyBorder="1"/>
    <xf numFmtId="41" fontId="11" fillId="3" borderId="8" xfId="0" applyNumberFormat="1" applyFont="1" applyFill="1" applyBorder="1"/>
    <xf numFmtId="41" fontId="11" fillId="3" borderId="18" xfId="0" applyNumberFormat="1" applyFont="1" applyFill="1" applyBorder="1"/>
    <xf numFmtId="3" fontId="12" fillId="2" borderId="37" xfId="0" applyNumberFormat="1" applyFont="1" applyFill="1" applyBorder="1" applyAlignment="1">
      <alignment horizontal="left" vertical="center"/>
    </xf>
    <xf numFmtId="41" fontId="12" fillId="2" borderId="5" xfId="0" applyNumberFormat="1" applyFont="1" applyFill="1" applyBorder="1" applyAlignment="1">
      <alignment horizontal="center" vertical="center"/>
    </xf>
    <xf numFmtId="3" fontId="12" fillId="2" borderId="38" xfId="0" applyNumberFormat="1" applyFont="1" applyFill="1" applyBorder="1" applyAlignment="1">
      <alignment horizontal="left" vertical="center"/>
    </xf>
    <xf numFmtId="41" fontId="12" fillId="2" borderId="17" xfId="0" applyNumberFormat="1" applyFont="1" applyFill="1" applyBorder="1" applyAlignment="1">
      <alignment horizontal="center" vertical="center"/>
    </xf>
    <xf numFmtId="0" fontId="12" fillId="2" borderId="36" xfId="0" applyNumberFormat="1" applyFont="1" applyFill="1" applyBorder="1" applyAlignment="1">
      <alignment horizontal="right" vertical="center"/>
    </xf>
    <xf numFmtId="0" fontId="12" fillId="2" borderId="15" xfId="0" applyNumberFormat="1" applyFont="1" applyFill="1" applyBorder="1" applyAlignment="1">
      <alignment horizontal="right" vertical="center"/>
    </xf>
    <xf numFmtId="3" fontId="12" fillId="3" borderId="15" xfId="0" applyNumberFormat="1" applyFont="1" applyFill="1" applyBorder="1" applyAlignment="1">
      <alignment horizontal="left" vertical="center" wrapText="1"/>
    </xf>
    <xf numFmtId="3" fontId="12" fillId="3" borderId="12" xfId="0" applyNumberFormat="1" applyFont="1" applyFill="1" applyBorder="1" applyAlignment="1">
      <alignment horizontal="left" vertical="center"/>
    </xf>
    <xf numFmtId="41" fontId="12" fillId="2" borderId="17" xfId="0" applyNumberFormat="1" applyFont="1" applyFill="1" applyBorder="1" applyAlignment="1">
      <alignment horizontal="center" vertical="center" wrapText="1"/>
    </xf>
    <xf numFmtId="41" fontId="20" fillId="0" borderId="0" xfId="0" applyNumberFormat="1" applyFont="1"/>
    <xf numFmtId="164" fontId="9" fillId="18" borderId="0" xfId="0" applyNumberFormat="1" applyFont="1" applyFill="1" applyBorder="1" applyAlignment="1">
      <alignment horizontal="left" vertical="center"/>
    </xf>
    <xf numFmtId="42" fontId="5" fillId="18" borderId="0" xfId="0" applyNumberFormat="1" applyFont="1" applyFill="1" applyBorder="1" applyAlignment="1">
      <alignment horizontal="right" vertical="center"/>
    </xf>
    <xf numFmtId="41" fontId="13" fillId="22" borderId="31" xfId="0" applyNumberFormat="1" applyFont="1" applyFill="1" applyBorder="1" applyAlignment="1">
      <alignment horizontal="right" vertical="center"/>
    </xf>
    <xf numFmtId="0" fontId="11" fillId="2" borderId="38" xfId="0" applyNumberFormat="1" applyFont="1" applyFill="1" applyBorder="1" applyAlignment="1">
      <alignment horizontal="left" vertical="top"/>
    </xf>
    <xf numFmtId="164" fontId="11" fillId="2" borderId="38" xfId="0" applyNumberFormat="1" applyFont="1" applyFill="1" applyBorder="1" applyAlignment="1">
      <alignment horizontal="left"/>
    </xf>
    <xf numFmtId="41" fontId="11" fillId="3" borderId="21" xfId="0" applyNumberFormat="1" applyFont="1" applyFill="1" applyBorder="1" applyAlignment="1">
      <alignment horizontal="right"/>
    </xf>
    <xf numFmtId="0" fontId="11" fillId="2" borderId="47" xfId="0" applyNumberFormat="1" applyFont="1" applyFill="1" applyBorder="1" applyAlignment="1">
      <alignment horizontal="left" vertical="top"/>
    </xf>
    <xf numFmtId="164" fontId="11" fillId="2" borderId="47" xfId="0" applyNumberFormat="1" applyFont="1" applyFill="1" applyBorder="1"/>
    <xf numFmtId="41" fontId="11" fillId="3" borderId="13" xfId="0" applyNumberFormat="1" applyFont="1" applyFill="1" applyBorder="1" applyAlignment="1">
      <alignment horizontal="right"/>
    </xf>
    <xf numFmtId="3" fontId="11" fillId="3" borderId="22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41" fontId="7" fillId="2" borderId="8" xfId="0" applyNumberFormat="1" applyFont="1" applyFill="1" applyBorder="1" applyAlignment="1">
      <alignment horizontal="center" vertical="center" wrapText="1"/>
    </xf>
    <xf numFmtId="41" fontId="7" fillId="2" borderId="18" xfId="0" applyNumberFormat="1" applyFont="1" applyFill="1" applyBorder="1" applyAlignment="1">
      <alignment horizontal="center" vertical="center" wrapText="1"/>
    </xf>
    <xf numFmtId="41" fontId="7" fillId="2" borderId="21" xfId="0" applyNumberFormat="1" applyFont="1" applyFill="1" applyBorder="1" applyAlignment="1">
      <alignment horizontal="center" vertical="center" wrapText="1"/>
    </xf>
    <xf numFmtId="41" fontId="7" fillId="2" borderId="0" xfId="0" applyNumberFormat="1" applyFont="1" applyFill="1" applyBorder="1" applyAlignment="1">
      <alignment horizontal="center" vertical="center" wrapText="1"/>
    </xf>
    <xf numFmtId="41" fontId="7" fillId="2" borderId="13" xfId="0" applyNumberFormat="1" applyFont="1" applyFill="1" applyBorder="1" applyAlignment="1">
      <alignment horizontal="center" vertical="center" wrapText="1"/>
    </xf>
    <xf numFmtId="41" fontId="7" fillId="2" borderId="20" xfId="0" applyNumberFormat="1" applyFont="1" applyFill="1" applyBorder="1" applyAlignment="1">
      <alignment horizontal="center" vertical="center" wrapText="1"/>
    </xf>
    <xf numFmtId="41" fontId="13" fillId="28" borderId="21" xfId="0" applyNumberFormat="1" applyFont="1" applyFill="1" applyBorder="1" applyAlignment="1">
      <alignment horizontal="center" vertical="center"/>
    </xf>
    <xf numFmtId="41" fontId="9" fillId="29" borderId="2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left" vertical="center" wrapText="1"/>
    </xf>
    <xf numFmtId="0" fontId="7" fillId="2" borderId="49" xfId="0" applyFont="1" applyFill="1" applyBorder="1" applyAlignment="1">
      <alignment horizontal="left" vertical="center"/>
    </xf>
    <xf numFmtId="41" fontId="7" fillId="3" borderId="8" xfId="0" applyNumberFormat="1" applyFont="1" applyFill="1" applyBorder="1" applyAlignment="1">
      <alignment horizontal="center" vertical="center"/>
    </xf>
    <xf numFmtId="41" fontId="13" fillId="24" borderId="3" xfId="0" applyNumberFormat="1" applyFont="1" applyFill="1" applyBorder="1" applyAlignment="1">
      <alignment horizontal="center" vertical="center"/>
    </xf>
    <xf numFmtId="41" fontId="5" fillId="6" borderId="2" xfId="0" applyNumberFormat="1" applyFont="1" applyFill="1" applyBorder="1" applyAlignment="1">
      <alignment horizontal="center" vertical="center"/>
    </xf>
    <xf numFmtId="41" fontId="9" fillId="29" borderId="50" xfId="0" applyNumberFormat="1" applyFont="1" applyFill="1" applyBorder="1" applyAlignment="1">
      <alignment horizontal="center" vertical="center"/>
    </xf>
    <xf numFmtId="41" fontId="13" fillId="29" borderId="50" xfId="0" applyNumberFormat="1" applyFont="1" applyFill="1" applyBorder="1" applyAlignment="1">
      <alignment vertical="center"/>
    </xf>
    <xf numFmtId="0" fontId="7" fillId="2" borderId="38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top"/>
    </xf>
    <xf numFmtId="0" fontId="7" fillId="2" borderId="33" xfId="0" applyFont="1" applyFill="1" applyBorder="1" applyAlignment="1">
      <alignment horizontal="left" vertical="top"/>
    </xf>
    <xf numFmtId="0" fontId="7" fillId="2" borderId="51" xfId="0" applyFont="1" applyFill="1" applyBorder="1"/>
    <xf numFmtId="0" fontId="7" fillId="2" borderId="38" xfId="0" applyFont="1" applyFill="1" applyBorder="1"/>
    <xf numFmtId="0" fontId="7" fillId="0" borderId="52" xfId="0" applyFont="1" applyFill="1" applyBorder="1" applyAlignment="1">
      <alignment horizontal="left" vertical="center" wrapText="1"/>
    </xf>
    <xf numFmtId="0" fontId="7" fillId="0" borderId="53" xfId="0" applyFont="1" applyBorder="1" applyAlignment="1">
      <alignment horizontal="left" vertical="center"/>
    </xf>
    <xf numFmtId="167" fontId="7" fillId="2" borderId="35" xfId="0" applyNumberFormat="1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/>
    </xf>
    <xf numFmtId="167" fontId="7" fillId="24" borderId="35" xfId="0" applyNumberFormat="1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left" vertical="top"/>
    </xf>
    <xf numFmtId="0" fontId="11" fillId="2" borderId="36" xfId="0" applyFont="1" applyFill="1" applyBorder="1" applyAlignment="1">
      <alignment horizontal="left" vertical="top"/>
    </xf>
    <xf numFmtId="0" fontId="11" fillId="2" borderId="33" xfId="0" applyFont="1" applyFill="1" applyBorder="1" applyAlignment="1">
      <alignment horizontal="left" vertical="top"/>
    </xf>
    <xf numFmtId="0" fontId="14" fillId="2" borderId="19" xfId="0" applyFont="1" applyFill="1" applyBorder="1" applyAlignment="1">
      <alignment horizontal="left" vertical="top"/>
    </xf>
    <xf numFmtId="0" fontId="11" fillId="2" borderId="8" xfId="0" applyFont="1" applyFill="1" applyBorder="1" applyAlignment="1">
      <alignment horizontal="justify" vertical="top" wrapText="1"/>
    </xf>
    <xf numFmtId="0" fontId="11" fillId="2" borderId="21" xfId="0" applyFont="1" applyFill="1" applyBorder="1" applyAlignment="1">
      <alignment horizontal="justify" vertical="top" wrapText="1"/>
    </xf>
    <xf numFmtId="0" fontId="14" fillId="2" borderId="21" xfId="0" applyFont="1" applyFill="1" applyBorder="1" applyAlignment="1">
      <alignment horizontal="justify" vertical="top" wrapText="1"/>
    </xf>
    <xf numFmtId="0" fontId="11" fillId="2" borderId="13" xfId="0" applyFont="1" applyFill="1" applyBorder="1" applyAlignment="1">
      <alignment horizontal="justify" vertical="top" wrapText="1"/>
    </xf>
    <xf numFmtId="0" fontId="11" fillId="2" borderId="38" xfId="0" applyFont="1" applyFill="1" applyBorder="1" applyAlignment="1">
      <alignment horizontal="left"/>
    </xf>
    <xf numFmtId="0" fontId="11" fillId="2" borderId="38" xfId="0" applyFont="1" applyFill="1" applyBorder="1" applyAlignment="1">
      <alignment horizontal="left" vertical="top" wrapText="1"/>
    </xf>
    <xf numFmtId="0" fontId="11" fillId="2" borderId="51" xfId="0" applyFont="1" applyFill="1" applyBorder="1" applyAlignment="1">
      <alignment horizontal="left"/>
    </xf>
    <xf numFmtId="0" fontId="11" fillId="2" borderId="37" xfId="0" applyFont="1" applyFill="1" applyBorder="1" applyAlignment="1">
      <alignment horizontal="left"/>
    </xf>
    <xf numFmtId="0" fontId="11" fillId="2" borderId="3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left" vertical="center"/>
    </xf>
    <xf numFmtId="3" fontId="11" fillId="2" borderId="37" xfId="0" applyNumberFormat="1" applyFont="1" applyFill="1" applyBorder="1" applyAlignment="1">
      <alignment horizontal="left"/>
    </xf>
    <xf numFmtId="41" fontId="11" fillId="2" borderId="38" xfId="0" applyNumberFormat="1" applyFont="1" applyFill="1" applyBorder="1" applyAlignment="1">
      <alignment horizontal="center" vertical="center"/>
    </xf>
    <xf numFmtId="41" fontId="11" fillId="2" borderId="37" xfId="0" applyNumberFormat="1" applyFont="1" applyFill="1" applyBorder="1" applyAlignment="1">
      <alignment horizontal="center" vertical="center"/>
    </xf>
    <xf numFmtId="41" fontId="11" fillId="2" borderId="51" xfId="0" applyNumberFormat="1" applyFont="1" applyFill="1" applyBorder="1" applyAlignment="1">
      <alignment horizontal="center" vertical="center"/>
    </xf>
    <xf numFmtId="41" fontId="13" fillId="24" borderId="35" xfId="0" applyNumberFormat="1" applyFont="1" applyFill="1" applyBorder="1" applyAlignment="1">
      <alignment horizontal="center" vertical="center"/>
    </xf>
    <xf numFmtId="41" fontId="4" fillId="24" borderId="35" xfId="0" applyNumberFormat="1" applyFont="1" applyFill="1" applyBorder="1" applyAlignment="1">
      <alignment horizontal="center" vertical="center"/>
    </xf>
    <xf numFmtId="167" fontId="4" fillId="6" borderId="35" xfId="0" applyNumberFormat="1" applyFont="1" applyFill="1" applyBorder="1" applyAlignment="1">
      <alignment horizontal="center" vertical="center"/>
    </xf>
    <xf numFmtId="3" fontId="11" fillId="2" borderId="51" xfId="0" applyNumberFormat="1" applyFont="1" applyFill="1" applyBorder="1" applyAlignment="1">
      <alignment horizontal="left"/>
    </xf>
    <xf numFmtId="41" fontId="21" fillId="2" borderId="17" xfId="0" applyNumberFormat="1" applyFont="1" applyFill="1" applyBorder="1" applyAlignment="1">
      <alignment horizontal="center" vertical="center"/>
    </xf>
    <xf numFmtId="41" fontId="7" fillId="3" borderId="21" xfId="0" applyNumberFormat="1" applyFont="1" applyFill="1" applyBorder="1" applyAlignment="1">
      <alignment horizontal="center" vertical="center"/>
    </xf>
    <xf numFmtId="41" fontId="7" fillId="3" borderId="17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left" vertical="top"/>
    </xf>
    <xf numFmtId="0" fontId="7" fillId="3" borderId="12" xfId="0" applyFont="1" applyFill="1" applyBorder="1" applyAlignment="1">
      <alignment horizontal="left" vertical="top" wrapText="1"/>
    </xf>
    <xf numFmtId="0" fontId="4" fillId="30" borderId="2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left" vertical="top"/>
    </xf>
    <xf numFmtId="0" fontId="11" fillId="3" borderId="0" xfId="0" applyFont="1" applyFill="1" applyBorder="1" applyAlignment="1">
      <alignment horizontal="left" vertical="top" wrapText="1"/>
    </xf>
    <xf numFmtId="0" fontId="11" fillId="3" borderId="21" xfId="0" applyFont="1" applyFill="1" applyBorder="1" applyAlignment="1">
      <alignment horizontal="left"/>
    </xf>
    <xf numFmtId="0" fontId="11" fillId="3" borderId="21" xfId="0" applyFont="1" applyFill="1" applyBorder="1" applyAlignment="1">
      <alignment horizontal="left" vertical="top"/>
    </xf>
    <xf numFmtId="0" fontId="14" fillId="3" borderId="2" xfId="0" applyFont="1" applyFill="1" applyBorder="1" applyAlignment="1">
      <alignment horizontal="left"/>
    </xf>
    <xf numFmtId="0" fontId="11" fillId="3" borderId="2" xfId="0" applyFont="1" applyFill="1" applyBorder="1" applyAlignment="1">
      <alignment horizontal="left" vertical="top"/>
    </xf>
    <xf numFmtId="0" fontId="11" fillId="3" borderId="34" xfId="0" applyFont="1" applyFill="1" applyBorder="1" applyAlignment="1">
      <alignment horizontal="left" vertical="top" wrapText="1"/>
    </xf>
    <xf numFmtId="41" fontId="11" fillId="3" borderId="2" xfId="0" applyNumberFormat="1" applyFont="1" applyFill="1" applyBorder="1" applyAlignment="1">
      <alignment horizontal="center" vertical="center"/>
    </xf>
    <xf numFmtId="0" fontId="22" fillId="31" borderId="2" xfId="0" applyFont="1" applyFill="1" applyBorder="1" applyAlignment="1">
      <alignment horizontal="left" vertical="center" wrapText="1"/>
    </xf>
    <xf numFmtId="0" fontId="12" fillId="31" borderId="2" xfId="0" applyFont="1" applyFill="1" applyBorder="1" applyAlignment="1">
      <alignment horizontal="left" vertical="center" wrapText="1"/>
    </xf>
    <xf numFmtId="0" fontId="12" fillId="31" borderId="34" xfId="0" applyFont="1" applyFill="1" applyBorder="1" applyAlignment="1">
      <alignment horizontal="left" vertical="center" wrapText="1"/>
    </xf>
    <xf numFmtId="41" fontId="22" fillId="31" borderId="2" xfId="0" applyNumberFormat="1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left"/>
    </xf>
    <xf numFmtId="0" fontId="12" fillId="3" borderId="21" xfId="0" applyFont="1" applyFill="1" applyBorder="1" applyAlignment="1">
      <alignment horizontal="left"/>
    </xf>
    <xf numFmtId="0" fontId="11" fillId="3" borderId="8" xfId="0" applyFont="1" applyFill="1" applyBorder="1" applyAlignment="1">
      <alignment horizontal="left" vertical="top"/>
    </xf>
    <xf numFmtId="41" fontId="11" fillId="3" borderId="8" xfId="0" applyNumberFormat="1" applyFont="1" applyFill="1" applyBorder="1" applyAlignment="1">
      <alignment horizontal="center" vertical="center"/>
    </xf>
    <xf numFmtId="41" fontId="7" fillId="3" borderId="19" xfId="0" applyNumberFormat="1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left"/>
    </xf>
    <xf numFmtId="0" fontId="11" fillId="3" borderId="18" xfId="0" applyFont="1" applyFill="1" applyBorder="1" applyAlignment="1">
      <alignment horizontal="left" vertical="top" wrapText="1"/>
    </xf>
    <xf numFmtId="41" fontId="11" fillId="3" borderId="18" xfId="0" applyNumberFormat="1" applyFont="1" applyFill="1" applyBorder="1" applyAlignment="1">
      <alignment horizontal="center" vertical="center"/>
    </xf>
    <xf numFmtId="0" fontId="11" fillId="3" borderId="0" xfId="0" applyFont="1" applyFill="1" applyBorder="1"/>
    <xf numFmtId="0" fontId="11" fillId="3" borderId="20" xfId="0" applyFont="1" applyFill="1" applyBorder="1"/>
    <xf numFmtId="0" fontId="11" fillId="3" borderId="15" xfId="0" applyFont="1" applyFill="1" applyBorder="1" applyAlignment="1">
      <alignment horizontal="left" vertical="top"/>
    </xf>
    <xf numFmtId="0" fontId="11" fillId="3" borderId="12" xfId="0" applyFont="1" applyFill="1" applyBorder="1" applyAlignment="1">
      <alignment horizontal="left" vertical="top" wrapText="1"/>
    </xf>
    <xf numFmtId="41" fontId="11" fillId="3" borderId="17" xfId="0" applyNumberFormat="1" applyFont="1" applyFill="1" applyBorder="1" applyAlignment="1">
      <alignment horizontal="center" vertical="center"/>
    </xf>
    <xf numFmtId="41" fontId="11" fillId="3" borderId="19" xfId="0" applyNumberFormat="1" applyFont="1" applyFill="1" applyBorder="1" applyAlignment="1">
      <alignment horizontal="center" vertical="center"/>
    </xf>
    <xf numFmtId="0" fontId="11" fillId="0" borderId="54" xfId="0" applyFont="1" applyBorder="1"/>
    <xf numFmtId="0" fontId="11" fillId="0" borderId="2" xfId="0" applyFont="1" applyBorder="1"/>
    <xf numFmtId="41" fontId="23" fillId="2" borderId="22" xfId="0" applyNumberFormat="1" applyFont="1" applyFill="1" applyBorder="1" applyAlignment="1">
      <alignment horizontal="center" vertical="center"/>
    </xf>
    <xf numFmtId="41" fontId="7" fillId="0" borderId="0" xfId="0" applyNumberFormat="1" applyFont="1"/>
    <xf numFmtId="41" fontId="14" fillId="2" borderId="21" xfId="0" applyNumberFormat="1" applyFont="1" applyFill="1" applyBorder="1" applyAlignment="1">
      <alignment horizontal="center" vertical="center"/>
    </xf>
    <xf numFmtId="164" fontId="9" fillId="22" borderId="30" xfId="0" applyNumberFormat="1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left"/>
    </xf>
    <xf numFmtId="0" fontId="7" fillId="3" borderId="26" xfId="0" applyFont="1" applyFill="1" applyBorder="1" applyAlignment="1">
      <alignment horizontal="left" vertical="top"/>
    </xf>
    <xf numFmtId="0" fontId="7" fillId="3" borderId="19" xfId="0" applyFont="1" applyFill="1" applyBorder="1" applyAlignment="1">
      <alignment horizontal="left" vertical="top"/>
    </xf>
    <xf numFmtId="0" fontId="7" fillId="3" borderId="27" xfId="0" applyFont="1" applyFill="1" applyBorder="1" applyAlignment="1">
      <alignment horizontal="left" vertical="top"/>
    </xf>
    <xf numFmtId="0" fontId="11" fillId="3" borderId="8" xfId="0" applyFont="1" applyFill="1" applyBorder="1" applyAlignment="1">
      <alignment horizontal="left" vertical="top" wrapText="1"/>
    </xf>
    <xf numFmtId="41" fontId="11" fillId="3" borderId="7" xfId="0" applyNumberFormat="1" applyFont="1" applyFill="1" applyBorder="1" applyAlignment="1">
      <alignment horizontal="center" vertical="center"/>
    </xf>
    <xf numFmtId="41" fontId="11" fillId="3" borderId="26" xfId="0" applyNumberFormat="1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/>
    </xf>
    <xf numFmtId="41" fontId="11" fillId="3" borderId="27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ont="1" applyFill="1"/>
    <xf numFmtId="3" fontId="28" fillId="30" borderId="8" xfId="0" applyNumberFormat="1" applyFont="1" applyFill="1" applyBorder="1" applyAlignment="1">
      <alignment horizontal="center" vertical="center" wrapText="1"/>
    </xf>
    <xf numFmtId="3" fontId="28" fillId="30" borderId="55" xfId="0" applyNumberFormat="1" applyFont="1" applyFill="1" applyBorder="1" applyAlignment="1">
      <alignment horizontal="center" vertical="center" wrapText="1"/>
    </xf>
    <xf numFmtId="3" fontId="29" fillId="30" borderId="56" xfId="0" applyNumberFormat="1" applyFont="1" applyFill="1" applyBorder="1" applyAlignment="1">
      <alignment horizontal="center" vertical="center" wrapText="1"/>
    </xf>
    <xf numFmtId="3" fontId="21" fillId="30" borderId="56" xfId="0" applyNumberFormat="1" applyFont="1" applyFill="1" applyBorder="1" applyAlignment="1">
      <alignment horizontal="center" vertical="center" wrapText="1" readingOrder="1"/>
    </xf>
    <xf numFmtId="3" fontId="28" fillId="30" borderId="56" xfId="0" applyNumberFormat="1" applyFont="1" applyFill="1" applyBorder="1" applyAlignment="1">
      <alignment horizontal="center" vertical="center" wrapText="1"/>
    </xf>
    <xf numFmtId="3" fontId="29" fillId="30" borderId="38" xfId="0" applyNumberFormat="1" applyFont="1" applyFill="1" applyBorder="1" applyAlignment="1">
      <alignment horizontal="center" vertical="center" wrapText="1"/>
    </xf>
    <xf numFmtId="3" fontId="28" fillId="30" borderId="38" xfId="0" applyNumberFormat="1" applyFont="1" applyFill="1" applyBorder="1" applyAlignment="1">
      <alignment horizontal="center" vertical="center" wrapText="1"/>
    </xf>
    <xf numFmtId="3" fontId="30" fillId="24" borderId="42" xfId="0" applyNumberFormat="1" applyFont="1" applyFill="1" applyBorder="1" applyAlignment="1">
      <alignment horizontal="left" vertical="center" wrapText="1"/>
    </xf>
    <xf numFmtId="3" fontId="30" fillId="24" borderId="23" xfId="0" applyNumberFormat="1" applyFont="1" applyFill="1" applyBorder="1" applyAlignment="1">
      <alignment horizontal="left" vertical="center" wrapText="1"/>
    </xf>
    <xf numFmtId="3" fontId="16" fillId="24" borderId="23" xfId="0" applyNumberFormat="1" applyFont="1" applyFill="1" applyBorder="1" applyAlignment="1">
      <alignment horizontal="left" vertical="center" wrapText="1"/>
    </xf>
    <xf numFmtId="3" fontId="30" fillId="24" borderId="44" xfId="0" applyNumberFormat="1" applyFont="1" applyFill="1" applyBorder="1" applyAlignment="1">
      <alignment horizontal="left" vertical="center" wrapText="1"/>
    </xf>
    <xf numFmtId="3" fontId="16" fillId="24" borderId="32" xfId="0" applyNumberFormat="1" applyFont="1" applyFill="1" applyBorder="1" applyAlignment="1">
      <alignment horizontal="left" vertical="center" wrapText="1"/>
    </xf>
    <xf numFmtId="3" fontId="3" fillId="2" borderId="0" xfId="0" applyNumberFormat="1" applyFont="1" applyFill="1" applyBorder="1"/>
    <xf numFmtId="3" fontId="4" fillId="2" borderId="0" xfId="0" applyNumberFormat="1" applyFont="1" applyFill="1"/>
    <xf numFmtId="0" fontId="0" fillId="0" borderId="0" xfId="0" applyFont="1" applyFill="1"/>
    <xf numFmtId="3" fontId="0" fillId="2" borderId="0" xfId="0" applyNumberFormat="1" applyFont="1" applyFill="1"/>
    <xf numFmtId="3" fontId="0" fillId="0" borderId="0" xfId="0" applyNumberFormat="1" applyFont="1"/>
    <xf numFmtId="3" fontId="16" fillId="24" borderId="27" xfId="0" applyNumberFormat="1" applyFont="1" applyFill="1" applyBorder="1" applyAlignment="1">
      <alignment horizontal="left" vertical="center" wrapText="1"/>
    </xf>
    <xf numFmtId="3" fontId="31" fillId="18" borderId="0" xfId="0" applyNumberFormat="1" applyFont="1" applyFill="1" applyBorder="1" applyAlignment="1">
      <alignment horizontal="left" vertical="center" wrapText="1"/>
    </xf>
    <xf numFmtId="3" fontId="16" fillId="18" borderId="0" xfId="0" applyNumberFormat="1" applyFont="1" applyFill="1" applyBorder="1" applyAlignment="1">
      <alignment horizontal="left" vertical="center" wrapText="1"/>
    </xf>
    <xf numFmtId="3" fontId="2" fillId="18" borderId="0" xfId="0" applyNumberFormat="1" applyFont="1" applyFill="1" applyBorder="1"/>
    <xf numFmtId="0" fontId="0" fillId="0" borderId="0" xfId="0" applyFont="1" applyFill="1" applyBorder="1" applyAlignment="1">
      <alignment horizontal="center" vertical="center"/>
    </xf>
    <xf numFmtId="3" fontId="28" fillId="3" borderId="57" xfId="0" applyNumberFormat="1" applyFont="1" applyFill="1" applyBorder="1" applyAlignment="1">
      <alignment horizontal="center" vertical="center" wrapText="1"/>
    </xf>
    <xf numFmtId="3" fontId="28" fillId="3" borderId="55" xfId="0" applyNumberFormat="1" applyFont="1" applyFill="1" applyBorder="1" applyAlignment="1">
      <alignment horizontal="center" vertical="center"/>
    </xf>
    <xf numFmtId="3" fontId="29" fillId="3" borderId="56" xfId="0" applyNumberFormat="1" applyFont="1" applyFill="1" applyBorder="1" applyAlignment="1">
      <alignment horizontal="center" vertical="center" wrapText="1"/>
    </xf>
    <xf numFmtId="3" fontId="21" fillId="3" borderId="56" xfId="0" applyNumberFormat="1" applyFont="1" applyFill="1" applyBorder="1" applyAlignment="1">
      <alignment horizontal="center" vertical="center" wrapText="1" readingOrder="1"/>
    </xf>
    <xf numFmtId="3" fontId="28" fillId="3" borderId="56" xfId="0" applyNumberFormat="1" applyFont="1" applyFill="1" applyBorder="1" applyAlignment="1">
      <alignment horizontal="center" vertical="center" wrapText="1"/>
    </xf>
    <xf numFmtId="3" fontId="28" fillId="3" borderId="38" xfId="0" applyNumberFormat="1" applyFont="1" applyFill="1" applyBorder="1" applyAlignment="1">
      <alignment horizontal="center" vertical="center" wrapText="1"/>
    </xf>
    <xf numFmtId="3" fontId="29" fillId="3" borderId="38" xfId="0" applyNumberFormat="1" applyFont="1" applyFill="1" applyBorder="1" applyAlignment="1">
      <alignment horizontal="center" vertical="center"/>
    </xf>
    <xf numFmtId="3" fontId="29" fillId="3" borderId="56" xfId="0" applyNumberFormat="1" applyFont="1" applyFill="1" applyBorder="1" applyAlignment="1">
      <alignment horizontal="center" vertical="center"/>
    </xf>
    <xf numFmtId="3" fontId="0" fillId="0" borderId="0" xfId="0" applyNumberFormat="1" applyFont="1" applyFill="1"/>
    <xf numFmtId="3" fontId="3" fillId="0" borderId="0" xfId="0" applyNumberFormat="1" applyFont="1" applyFill="1" applyBorder="1"/>
    <xf numFmtId="3" fontId="4" fillId="0" borderId="0" xfId="0" applyNumberFormat="1" applyFont="1" applyFill="1"/>
    <xf numFmtId="3" fontId="16" fillId="24" borderId="19" xfId="0" applyNumberFormat="1" applyFont="1" applyFill="1" applyBorder="1" applyAlignment="1">
      <alignment horizontal="left" vertical="center" wrapText="1"/>
    </xf>
    <xf numFmtId="0" fontId="0" fillId="3" borderId="0" xfId="0" applyFont="1" applyFill="1"/>
    <xf numFmtId="0" fontId="6" fillId="3" borderId="0" xfId="0" applyFont="1" applyFill="1"/>
    <xf numFmtId="0" fontId="11" fillId="3" borderId="26" xfId="0" applyFont="1" applyFill="1" applyBorder="1" applyAlignment="1">
      <alignment horizontal="left" vertical="center" wrapText="1"/>
    </xf>
    <xf numFmtId="0" fontId="11" fillId="3" borderId="19" xfId="0" applyFont="1" applyFill="1" applyBorder="1" applyAlignment="1">
      <alignment horizontal="left" vertical="center" wrapText="1"/>
    </xf>
    <xf numFmtId="41" fontId="11" fillId="3" borderId="8" xfId="0" applyNumberFormat="1" applyFont="1" applyFill="1" applyBorder="1" applyAlignment="1">
      <alignment vertical="center"/>
    </xf>
    <xf numFmtId="41" fontId="11" fillId="3" borderId="18" xfId="0" applyNumberFormat="1" applyFont="1" applyFill="1" applyBorder="1" applyAlignment="1">
      <alignment vertical="center"/>
    </xf>
    <xf numFmtId="41" fontId="11" fillId="0" borderId="2" xfId="0" applyNumberFormat="1" applyFont="1" applyBorder="1" applyAlignment="1"/>
    <xf numFmtId="41" fontId="11" fillId="0" borderId="50" xfId="0" applyNumberFormat="1" applyFont="1" applyBorder="1" applyAlignment="1"/>
    <xf numFmtId="41" fontId="13" fillId="32" borderId="21" xfId="0" applyNumberFormat="1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left" vertical="center" wrapText="1"/>
    </xf>
    <xf numFmtId="0" fontId="11" fillId="0" borderId="26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41" fontId="9" fillId="5" borderId="4" xfId="0" applyNumberFormat="1" applyFont="1" applyFill="1" applyBorder="1" applyAlignment="1">
      <alignment horizontal="center" vertical="center"/>
    </xf>
    <xf numFmtId="41" fontId="11" fillId="0" borderId="18" xfId="0" applyNumberFormat="1" applyFont="1" applyBorder="1" applyAlignment="1">
      <alignment horizontal="center" vertical="center"/>
    </xf>
    <xf numFmtId="41" fontId="11" fillId="0" borderId="8" xfId="0" applyNumberFormat="1" applyFont="1" applyBorder="1" applyAlignment="1">
      <alignment horizontal="center" vertical="center"/>
    </xf>
    <xf numFmtId="41" fontId="11" fillId="2" borderId="20" xfId="0" applyNumberFormat="1" applyFont="1" applyFill="1" applyBorder="1" applyAlignment="1">
      <alignment horizontal="center" vertical="center" wrapText="1"/>
    </xf>
    <xf numFmtId="41" fontId="12" fillId="2" borderId="5" xfId="0" applyNumberFormat="1" applyFont="1" applyFill="1" applyBorder="1" applyAlignment="1">
      <alignment wrapText="1"/>
    </xf>
    <xf numFmtId="41" fontId="12" fillId="2" borderId="17" xfId="0" applyNumberFormat="1" applyFont="1" applyFill="1" applyBorder="1" applyAlignment="1">
      <alignment wrapText="1"/>
    </xf>
    <xf numFmtId="0" fontId="11" fillId="2" borderId="36" xfId="0" applyFont="1" applyFill="1" applyBorder="1" applyAlignment="1">
      <alignment horizontal="left" vertical="center" wrapText="1"/>
    </xf>
    <xf numFmtId="41" fontId="16" fillId="16" borderId="1" xfId="0" applyNumberFormat="1" applyFont="1" applyFill="1" applyBorder="1" applyAlignment="1">
      <alignment wrapText="1"/>
    </xf>
    <xf numFmtId="0" fontId="11" fillId="3" borderId="8" xfId="0" applyFont="1" applyFill="1" applyBorder="1" applyAlignment="1">
      <alignment horizontal="left" vertical="center"/>
    </xf>
    <xf numFmtId="3" fontId="32" fillId="3" borderId="31" xfId="0" applyNumberFormat="1" applyFont="1" applyFill="1" applyBorder="1"/>
    <xf numFmtId="3" fontId="32" fillId="3" borderId="8" xfId="0" applyNumberFormat="1" applyFont="1" applyFill="1" applyBorder="1"/>
    <xf numFmtId="3" fontId="32" fillId="3" borderId="26" xfId="0" applyNumberFormat="1" applyFont="1" applyFill="1" applyBorder="1" applyAlignment="1">
      <alignment vertical="center"/>
    </xf>
    <xf numFmtId="3" fontId="32" fillId="3" borderId="21" xfId="0" applyNumberFormat="1" applyFont="1" applyFill="1" applyBorder="1"/>
    <xf numFmtId="3" fontId="32" fillId="3" borderId="19" xfId="0" applyNumberFormat="1" applyFont="1" applyFill="1" applyBorder="1" applyAlignment="1">
      <alignment vertical="center"/>
    </xf>
    <xf numFmtId="3" fontId="16" fillId="3" borderId="21" xfId="0" applyNumberFormat="1" applyFont="1" applyFill="1" applyBorder="1"/>
    <xf numFmtId="3" fontId="16" fillId="3" borderId="19" xfId="0" applyNumberFormat="1" applyFont="1" applyFill="1" applyBorder="1" applyAlignment="1">
      <alignment vertical="center"/>
    </xf>
    <xf numFmtId="3" fontId="16" fillId="5" borderId="13" xfId="0" applyNumberFormat="1" applyFont="1" applyFill="1" applyBorder="1"/>
    <xf numFmtId="3" fontId="16" fillId="3" borderId="19" xfId="0" applyNumberFormat="1" applyFont="1" applyFill="1" applyBorder="1"/>
    <xf numFmtId="3" fontId="16" fillId="5" borderId="21" xfId="0" applyNumberFormat="1" applyFont="1" applyFill="1" applyBorder="1"/>
    <xf numFmtId="3" fontId="13" fillId="33" borderId="2" xfId="0" applyNumberFormat="1" applyFont="1" applyFill="1" applyBorder="1" applyAlignment="1">
      <alignment horizontal="right" vertical="center" wrapText="1"/>
    </xf>
    <xf numFmtId="41" fontId="13" fillId="17" borderId="2" xfId="0" applyNumberFormat="1" applyFont="1" applyFill="1" applyBorder="1" applyAlignment="1">
      <alignment vertical="center"/>
    </xf>
    <xf numFmtId="41" fontId="16" fillId="34" borderId="46" xfId="0" applyNumberFormat="1" applyFont="1" applyFill="1" applyBorder="1" applyAlignment="1">
      <alignment horizontal="right"/>
    </xf>
    <xf numFmtId="164" fontId="13" fillId="34" borderId="30" xfId="0" applyNumberFormat="1" applyFont="1" applyFill="1" applyBorder="1" applyAlignment="1">
      <alignment horizontal="center" vertical="center" wrapText="1"/>
    </xf>
    <xf numFmtId="41" fontId="13" fillId="35" borderId="1" xfId="0" applyNumberFormat="1" applyFont="1" applyFill="1" applyBorder="1" applyAlignment="1">
      <alignment horizontal="center" vertical="center"/>
    </xf>
    <xf numFmtId="41" fontId="13" fillId="34" borderId="1" xfId="0" applyNumberFormat="1" applyFont="1" applyFill="1" applyBorder="1" applyAlignment="1">
      <alignment horizontal="center" vertical="center"/>
    </xf>
    <xf numFmtId="3" fontId="16" fillId="3" borderId="13" xfId="0" applyNumberFormat="1" applyFont="1" applyFill="1" applyBorder="1"/>
    <xf numFmtId="3" fontId="16" fillId="3" borderId="27" xfId="0" applyNumberFormat="1" applyFont="1" applyFill="1" applyBorder="1"/>
    <xf numFmtId="3" fontId="16" fillId="3" borderId="27" xfId="0" applyNumberFormat="1" applyFont="1" applyFill="1" applyBorder="1" applyAlignment="1">
      <alignment vertical="center"/>
    </xf>
    <xf numFmtId="3" fontId="32" fillId="24" borderId="42" xfId="0" applyNumberFormat="1" applyFont="1" applyFill="1" applyBorder="1" applyAlignment="1">
      <alignment horizontal="left" vertical="center" wrapText="1"/>
    </xf>
    <xf numFmtId="3" fontId="32" fillId="5" borderId="21" xfId="0" applyNumberFormat="1" applyFont="1" applyFill="1" applyBorder="1"/>
    <xf numFmtId="3" fontId="32" fillId="24" borderId="23" xfId="0" applyNumberFormat="1" applyFont="1" applyFill="1" applyBorder="1" applyAlignment="1">
      <alignment horizontal="left" vertical="center" wrapText="1"/>
    </xf>
    <xf numFmtId="3" fontId="32" fillId="5" borderId="8" xfId="0" applyNumberFormat="1" applyFont="1" applyFill="1" applyBorder="1"/>
    <xf numFmtId="3" fontId="32" fillId="3" borderId="26" xfId="0" applyNumberFormat="1" applyFont="1" applyFill="1" applyBorder="1"/>
    <xf numFmtId="3" fontId="32" fillId="3" borderId="19" xfId="0" applyNumberFormat="1" applyFont="1" applyFill="1" applyBorder="1"/>
    <xf numFmtId="164" fontId="12" fillId="2" borderId="18" xfId="0" applyNumberFormat="1" applyFont="1" applyFill="1" applyBorder="1" applyAlignment="1">
      <alignment wrapText="1"/>
    </xf>
    <xf numFmtId="0" fontId="11" fillId="7" borderId="27" xfId="0" applyFont="1" applyFill="1" applyBorder="1" applyAlignment="1">
      <alignment horizontal="left" vertical="center"/>
    </xf>
    <xf numFmtId="164" fontId="12" fillId="7" borderId="20" xfId="0" applyNumberFormat="1" applyFont="1" applyFill="1" applyBorder="1" applyAlignment="1">
      <alignment vertical="center" wrapText="1"/>
    </xf>
    <xf numFmtId="0" fontId="11" fillId="7" borderId="13" xfId="0" applyFont="1" applyFill="1" applyBorder="1" applyAlignment="1">
      <alignment horizontal="left" vertical="center"/>
    </xf>
    <xf numFmtId="0" fontId="9" fillId="4" borderId="42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wrapText="1"/>
    </xf>
    <xf numFmtId="164" fontId="12" fillId="7" borderId="13" xfId="0" applyNumberFormat="1" applyFont="1" applyFill="1" applyBorder="1" applyAlignment="1">
      <alignment vertical="center" wrapText="1"/>
    </xf>
    <xf numFmtId="164" fontId="16" fillId="36" borderId="17" xfId="0" applyNumberFormat="1" applyFont="1" applyFill="1" applyBorder="1" applyAlignment="1">
      <alignment vertical="center" wrapText="1"/>
    </xf>
    <xf numFmtId="164" fontId="27" fillId="6" borderId="3" xfId="0" applyNumberFormat="1" applyFont="1" applyFill="1" applyBorder="1" applyAlignment="1">
      <alignment vertical="center"/>
    </xf>
    <xf numFmtId="3" fontId="32" fillId="24" borderId="26" xfId="0" applyNumberFormat="1" applyFont="1" applyFill="1" applyBorder="1" applyAlignment="1">
      <alignment horizontal="left" vertical="center" wrapText="1"/>
    </xf>
    <xf numFmtId="3" fontId="32" fillId="24" borderId="19" xfId="0" applyNumberFormat="1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/>
    </xf>
    <xf numFmtId="164" fontId="12" fillId="7" borderId="8" xfId="0" applyNumberFormat="1" applyFont="1" applyFill="1" applyBorder="1" applyAlignment="1">
      <alignment vertical="center" wrapText="1"/>
    </xf>
    <xf numFmtId="164" fontId="27" fillId="6" borderId="4" xfId="0" applyNumberFormat="1" applyFont="1" applyFill="1" applyBorder="1" applyAlignment="1">
      <alignment vertical="center"/>
    </xf>
    <xf numFmtId="164" fontId="16" fillId="36" borderId="1" xfId="0" applyNumberFormat="1" applyFont="1" applyFill="1" applyBorder="1" applyAlignment="1">
      <alignment vertical="center" wrapText="1"/>
    </xf>
    <xf numFmtId="41" fontId="13" fillId="34" borderId="24" xfId="0" applyNumberFormat="1" applyFont="1" applyFill="1" applyBorder="1" applyAlignment="1">
      <alignment horizontal="center" vertical="center"/>
    </xf>
    <xf numFmtId="41" fontId="13" fillId="37" borderId="31" xfId="0" applyNumberFormat="1" applyFont="1" applyFill="1" applyBorder="1" applyAlignment="1">
      <alignment horizontal="right"/>
    </xf>
    <xf numFmtId="41" fontId="13" fillId="37" borderId="2" xfId="0" applyNumberFormat="1" applyFont="1" applyFill="1" applyBorder="1" applyAlignment="1">
      <alignment horizontal="right"/>
    </xf>
    <xf numFmtId="41" fontId="13" fillId="38" borderId="8" xfId="0" applyNumberFormat="1" applyFont="1" applyFill="1" applyBorder="1" applyAlignment="1">
      <alignment horizontal="right" vertical="center"/>
    </xf>
    <xf numFmtId="41" fontId="11" fillId="2" borderId="22" xfId="0" applyNumberFormat="1" applyFont="1" applyFill="1" applyBorder="1" applyAlignment="1">
      <alignment horizontal="right"/>
    </xf>
    <xf numFmtId="41" fontId="11" fillId="2" borderId="8" xfId="0" applyNumberFormat="1" applyFont="1" applyFill="1" applyBorder="1" applyAlignment="1">
      <alignment horizontal="right"/>
    </xf>
    <xf numFmtId="0" fontId="11" fillId="7" borderId="11" xfId="0" applyFont="1" applyFill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13" fillId="39" borderId="58" xfId="0" applyNumberFormat="1" applyFont="1" applyFill="1" applyBorder="1" applyAlignment="1">
      <alignment horizontal="center" vertical="center" wrapText="1"/>
    </xf>
    <xf numFmtId="164" fontId="13" fillId="39" borderId="46" xfId="0" applyNumberFormat="1" applyFont="1" applyFill="1" applyBorder="1" applyAlignment="1">
      <alignment horizontal="center" vertical="center" wrapText="1"/>
    </xf>
    <xf numFmtId="41" fontId="13" fillId="34" borderId="57" xfId="0" applyNumberFormat="1" applyFont="1" applyFill="1" applyBorder="1" applyAlignment="1">
      <alignment horizontal="center" vertical="center"/>
    </xf>
    <xf numFmtId="41" fontId="13" fillId="40" borderId="59" xfId="0" applyNumberFormat="1" applyFont="1" applyFill="1" applyBorder="1" applyAlignment="1">
      <alignment horizontal="center" vertical="center" wrapText="1"/>
    </xf>
    <xf numFmtId="41" fontId="9" fillId="34" borderId="30" xfId="0" applyNumberFormat="1" applyFont="1" applyFill="1" applyBorder="1" applyAlignment="1">
      <alignment horizontal="center" vertical="center"/>
    </xf>
    <xf numFmtId="41" fontId="9" fillId="34" borderId="59" xfId="0" applyNumberFormat="1" applyFont="1" applyFill="1" applyBorder="1" applyAlignment="1">
      <alignment horizontal="center" vertical="center"/>
    </xf>
    <xf numFmtId="41" fontId="9" fillId="6" borderId="53" xfId="0" applyNumberFormat="1" applyFont="1" applyFill="1" applyBorder="1" applyAlignment="1">
      <alignment horizontal="center" vertical="center"/>
    </xf>
    <xf numFmtId="0" fontId="9" fillId="18" borderId="26" xfId="0" applyFont="1" applyFill="1" applyBorder="1" applyAlignment="1">
      <alignment horizontal="left" vertical="center"/>
    </xf>
    <xf numFmtId="0" fontId="9" fillId="18" borderId="53" xfId="0" applyFont="1" applyFill="1" applyBorder="1" applyAlignment="1">
      <alignment horizontal="left" vertical="center"/>
    </xf>
    <xf numFmtId="164" fontId="9" fillId="18" borderId="4" xfId="0" applyNumberFormat="1" applyFont="1" applyFill="1" applyBorder="1" applyAlignment="1">
      <alignment horizontal="center" vertical="center"/>
    </xf>
    <xf numFmtId="41" fontId="13" fillId="37" borderId="2" xfId="0" applyNumberFormat="1" applyFont="1" applyFill="1" applyBorder="1" applyAlignment="1">
      <alignment horizontal="center" vertical="center" wrapText="1"/>
    </xf>
    <xf numFmtId="41" fontId="9" fillId="41" borderId="30" xfId="0" applyNumberFormat="1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vertical="center" wrapText="1"/>
    </xf>
    <xf numFmtId="41" fontId="11" fillId="2" borderId="50" xfId="0" applyNumberFormat="1" applyFont="1" applyFill="1" applyBorder="1" applyAlignment="1">
      <alignment horizontal="center" vertical="center"/>
    </xf>
    <xf numFmtId="41" fontId="13" fillId="37" borderId="31" xfId="0" applyNumberFormat="1" applyFont="1" applyFill="1" applyBorder="1" applyAlignment="1">
      <alignment horizontal="center" vertical="center"/>
    </xf>
    <xf numFmtId="3" fontId="34" fillId="3" borderId="8" xfId="0" applyNumberFormat="1" applyFont="1" applyFill="1" applyBorder="1"/>
    <xf numFmtId="41" fontId="13" fillId="38" borderId="1" xfId="0" applyNumberFormat="1" applyFont="1" applyFill="1" applyBorder="1" applyAlignment="1">
      <alignment horizontal="center" vertical="center"/>
    </xf>
    <xf numFmtId="41" fontId="13" fillId="34" borderId="8" xfId="0" applyNumberFormat="1" applyFont="1" applyFill="1" applyBorder="1" applyAlignment="1">
      <alignment horizontal="center" vertical="center"/>
    </xf>
    <xf numFmtId="41" fontId="13" fillId="42" borderId="24" xfId="0" applyNumberFormat="1" applyFont="1" applyFill="1" applyBorder="1" applyAlignment="1">
      <alignment horizontal="center" vertical="center"/>
    </xf>
    <xf numFmtId="41" fontId="13" fillId="11" borderId="2" xfId="0" applyNumberFormat="1" applyFont="1" applyFill="1" applyBorder="1" applyAlignment="1">
      <alignment horizontal="center" vertical="center" wrapText="1"/>
    </xf>
    <xf numFmtId="41" fontId="13" fillId="43" borderId="2" xfId="0" applyNumberFormat="1" applyFont="1" applyFill="1" applyBorder="1" applyAlignment="1">
      <alignment horizontal="center" vertical="center"/>
    </xf>
    <xf numFmtId="41" fontId="13" fillId="44" borderId="2" xfId="0" applyNumberFormat="1" applyFont="1" applyFill="1" applyBorder="1" applyAlignment="1">
      <alignment horizontal="center" vertical="center" wrapText="1"/>
    </xf>
    <xf numFmtId="41" fontId="13" fillId="45" borderId="41" xfId="0" applyNumberFormat="1" applyFont="1" applyFill="1" applyBorder="1" applyAlignment="1">
      <alignment horizontal="center" vertical="center" wrapText="1"/>
    </xf>
    <xf numFmtId="3" fontId="16" fillId="3" borderId="11" xfId="0" applyNumberFormat="1" applyFont="1" applyFill="1" applyBorder="1"/>
    <xf numFmtId="3" fontId="16" fillId="3" borderId="22" xfId="0" applyNumberFormat="1" applyFont="1" applyFill="1" applyBorder="1"/>
    <xf numFmtId="3" fontId="32" fillId="3" borderId="7" xfId="0" applyNumberFormat="1" applyFont="1" applyFill="1" applyBorder="1"/>
    <xf numFmtId="3" fontId="32" fillId="3" borderId="22" xfId="0" applyNumberFormat="1" applyFont="1" applyFill="1" applyBorder="1"/>
    <xf numFmtId="41" fontId="13" fillId="37" borderId="1" xfId="0" applyNumberFormat="1" applyFont="1" applyFill="1" applyBorder="1" applyAlignment="1">
      <alignment horizontal="center" vertical="center" wrapText="1"/>
    </xf>
    <xf numFmtId="0" fontId="11" fillId="20" borderId="21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justify" vertical="top" wrapText="1"/>
    </xf>
    <xf numFmtId="41" fontId="34" fillId="2" borderId="17" xfId="0" applyNumberFormat="1" applyFont="1" applyFill="1" applyBorder="1" applyAlignment="1">
      <alignment horizontal="center" vertical="center"/>
    </xf>
    <xf numFmtId="41" fontId="33" fillId="37" borderId="31" xfId="0" applyNumberFormat="1" applyFont="1" applyFill="1" applyBorder="1" applyAlignment="1">
      <alignment horizontal="center" vertical="center"/>
    </xf>
    <xf numFmtId="41" fontId="34" fillId="2" borderId="2" xfId="0" applyNumberFormat="1" applyFont="1" applyFill="1" applyBorder="1" applyAlignment="1">
      <alignment horizontal="center" vertical="center"/>
    </xf>
    <xf numFmtId="41" fontId="34" fillId="2" borderId="50" xfId="0" applyNumberFormat="1" applyFont="1" applyFill="1" applyBorder="1" applyAlignment="1">
      <alignment horizontal="center" vertical="center"/>
    </xf>
    <xf numFmtId="41" fontId="33" fillId="38" borderId="1" xfId="0" applyNumberFormat="1" applyFont="1" applyFill="1" applyBorder="1" applyAlignment="1">
      <alignment horizontal="center" vertical="center"/>
    </xf>
    <xf numFmtId="0" fontId="9" fillId="30" borderId="2" xfId="0" applyFont="1" applyFill="1" applyBorder="1" applyAlignment="1">
      <alignment horizontal="center" vertical="center" wrapText="1"/>
    </xf>
    <xf numFmtId="41" fontId="0" fillId="0" borderId="21" xfId="0" applyNumberFormat="1" applyBorder="1"/>
    <xf numFmtId="41" fontId="0" fillId="0" borderId="13" xfId="0" applyNumberFormat="1" applyBorder="1"/>
    <xf numFmtId="41" fontId="0" fillId="3" borderId="8" xfId="0" applyNumberFormat="1" applyFill="1" applyBorder="1"/>
    <xf numFmtId="41" fontId="0" fillId="3" borderId="21" xfId="0" applyNumberFormat="1" applyFill="1" applyBorder="1"/>
    <xf numFmtId="41" fontId="4" fillId="17" borderId="2" xfId="0" applyNumberFormat="1" applyFont="1" applyFill="1" applyBorder="1"/>
    <xf numFmtId="0" fontId="20" fillId="2" borderId="15" xfId="0" applyFont="1" applyFill="1" applyBorder="1" applyAlignment="1">
      <alignment horizontal="left" wrapText="1"/>
    </xf>
    <xf numFmtId="41" fontId="13" fillId="37" borderId="2" xfId="0" applyNumberFormat="1" applyFont="1" applyFill="1" applyBorder="1" applyAlignment="1">
      <alignment horizontal="center" vertical="center"/>
    </xf>
    <xf numFmtId="41" fontId="13" fillId="37" borderId="8" xfId="0" applyNumberFormat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41" fontId="20" fillId="0" borderId="0" xfId="0" applyNumberFormat="1" applyFont="1" applyFill="1"/>
    <xf numFmtId="41" fontId="20" fillId="2" borderId="0" xfId="0" applyNumberFormat="1" applyFont="1" applyFill="1" applyBorder="1" applyAlignment="1">
      <alignment horizontal="center" vertical="center"/>
    </xf>
    <xf numFmtId="41" fontId="11" fillId="2" borderId="26" xfId="0" applyNumberFormat="1" applyFont="1" applyFill="1" applyBorder="1" applyAlignment="1">
      <alignment horizontal="center" vertical="center"/>
    </xf>
    <xf numFmtId="41" fontId="11" fillId="2" borderId="27" xfId="0" applyNumberFormat="1" applyFont="1" applyFill="1" applyBorder="1" applyAlignment="1">
      <alignment horizontal="center" vertical="center"/>
    </xf>
    <xf numFmtId="41" fontId="19" fillId="2" borderId="17" xfId="0" applyNumberFormat="1" applyFont="1" applyFill="1" applyBorder="1" applyAlignment="1">
      <alignment horizontal="center" vertical="center"/>
    </xf>
    <xf numFmtId="41" fontId="19" fillId="2" borderId="4" xfId="0" applyNumberFormat="1" applyFont="1" applyFill="1" applyBorder="1" applyAlignment="1">
      <alignment horizontal="center" vertical="center"/>
    </xf>
    <xf numFmtId="3" fontId="21" fillId="3" borderId="21" xfId="0" applyNumberFormat="1" applyFont="1" applyFill="1" applyBorder="1"/>
    <xf numFmtId="3" fontId="21" fillId="3" borderId="19" xfId="0" applyNumberFormat="1" applyFont="1" applyFill="1" applyBorder="1"/>
    <xf numFmtId="41" fontId="16" fillId="37" borderId="4" xfId="0" applyNumberFormat="1" applyFont="1" applyFill="1" applyBorder="1" applyAlignment="1">
      <alignment wrapText="1"/>
    </xf>
    <xf numFmtId="0" fontId="11" fillId="2" borderId="8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164" fontId="11" fillId="2" borderId="8" xfId="0" applyNumberFormat="1" applyFont="1" applyFill="1" applyBorder="1" applyAlignment="1"/>
    <xf numFmtId="164" fontId="11" fillId="2" borderId="0" xfId="0" applyNumberFormat="1" applyFont="1" applyFill="1" applyBorder="1" applyAlignment="1"/>
    <xf numFmtId="0" fontId="11" fillId="2" borderId="13" xfId="0" applyFont="1" applyFill="1" applyBorder="1" applyAlignment="1">
      <alignment horizontal="left"/>
    </xf>
    <xf numFmtId="164" fontId="11" fillId="2" borderId="13" xfId="0" applyNumberFormat="1" applyFont="1" applyFill="1" applyBorder="1" applyAlignment="1"/>
    <xf numFmtId="164" fontId="13" fillId="46" borderId="1" xfId="0" applyNumberFormat="1" applyFont="1" applyFill="1" applyBorder="1" applyAlignment="1">
      <alignment horizontal="center" vertical="center"/>
    </xf>
    <xf numFmtId="41" fontId="13" fillId="47" borderId="2" xfId="0" applyNumberFormat="1" applyFont="1" applyFill="1" applyBorder="1" applyAlignment="1">
      <alignment horizontal="center" vertical="center"/>
    </xf>
    <xf numFmtId="41" fontId="11" fillId="48" borderId="8" xfId="0" applyNumberFormat="1" applyFont="1" applyFill="1" applyBorder="1" applyAlignment="1">
      <alignment horizontal="center" vertical="center"/>
    </xf>
    <xf numFmtId="166" fontId="14" fillId="2" borderId="23" xfId="0" applyNumberFormat="1" applyFont="1" applyFill="1" applyBorder="1" applyAlignment="1">
      <alignment horizontal="left" vertical="center"/>
    </xf>
    <xf numFmtId="166" fontId="11" fillId="2" borderId="23" xfId="0" applyNumberFormat="1" applyFont="1" applyFill="1" applyBorder="1" applyAlignment="1">
      <alignment horizontal="left" vertical="center"/>
    </xf>
    <xf numFmtId="0" fontId="11" fillId="48" borderId="42" xfId="0" applyFont="1" applyFill="1" applyBorder="1" applyAlignment="1">
      <alignment horizontal="left" vertical="center"/>
    </xf>
    <xf numFmtId="0" fontId="11" fillId="48" borderId="26" xfId="0" applyFont="1" applyFill="1" applyBorder="1" applyAlignment="1">
      <alignment horizontal="left" vertical="center"/>
    </xf>
    <xf numFmtId="0" fontId="14" fillId="2" borderId="19" xfId="0" applyFont="1" applyFill="1" applyBorder="1" applyAlignment="1">
      <alignment horizontal="left" vertical="center"/>
    </xf>
    <xf numFmtId="3" fontId="32" fillId="3" borderId="0" xfId="0" applyNumberFormat="1" applyFont="1" applyFill="1" applyBorder="1"/>
    <xf numFmtId="3" fontId="32" fillId="5" borderId="7" xfId="0" applyNumberFormat="1" applyFont="1" applyFill="1" applyBorder="1"/>
    <xf numFmtId="3" fontId="32" fillId="5" borderId="22" xfId="0" applyNumberFormat="1" applyFont="1" applyFill="1" applyBorder="1"/>
    <xf numFmtId="3" fontId="16" fillId="5" borderId="22" xfId="0" applyNumberFormat="1" applyFont="1" applyFill="1" applyBorder="1"/>
    <xf numFmtId="3" fontId="16" fillId="3" borderId="20" xfId="0" applyNumberFormat="1" applyFont="1" applyFill="1" applyBorder="1"/>
    <xf numFmtId="3" fontId="32" fillId="3" borderId="18" xfId="0" applyNumberFormat="1" applyFont="1" applyFill="1" applyBorder="1"/>
    <xf numFmtId="41" fontId="13" fillId="38" borderId="2" xfId="0" applyNumberFormat="1" applyFont="1" applyFill="1" applyBorder="1" applyAlignment="1">
      <alignment horizontal="center" vertical="center"/>
    </xf>
    <xf numFmtId="41" fontId="13" fillId="6" borderId="2" xfId="0" applyNumberFormat="1" applyFont="1" applyFill="1" applyBorder="1" applyAlignment="1">
      <alignment horizontal="center" vertical="center"/>
    </xf>
    <xf numFmtId="41" fontId="13" fillId="29" borderId="2" xfId="0" applyNumberFormat="1" applyFont="1" applyFill="1" applyBorder="1" applyAlignment="1">
      <alignment vertical="center"/>
    </xf>
    <xf numFmtId="41" fontId="13" fillId="38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left" vertical="center" wrapText="1"/>
    </xf>
    <xf numFmtId="0" fontId="11" fillId="3" borderId="18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 wrapText="1"/>
    </xf>
    <xf numFmtId="3" fontId="11" fillId="3" borderId="21" xfId="0" applyNumberFormat="1" applyFont="1" applyFill="1" applyBorder="1" applyAlignment="1">
      <alignment horizontal="right" vertical="center" wrapText="1"/>
    </xf>
    <xf numFmtId="3" fontId="13" fillId="5" borderId="4" xfId="0" applyNumberFormat="1" applyFont="1" applyFill="1" applyBorder="1" applyAlignment="1">
      <alignment horizontal="right" vertical="center"/>
    </xf>
    <xf numFmtId="3" fontId="13" fillId="36" borderId="46" xfId="0" applyNumberFormat="1" applyFont="1" applyFill="1" applyBorder="1" applyAlignment="1">
      <alignment horizontal="right" vertical="center" wrapText="1"/>
    </xf>
    <xf numFmtId="3" fontId="13" fillId="40" borderId="1" xfId="0" applyNumberFormat="1" applyFont="1" applyFill="1" applyBorder="1" applyAlignment="1">
      <alignment horizontal="right" vertical="center"/>
    </xf>
    <xf numFmtId="3" fontId="13" fillId="40" borderId="30" xfId="0" applyNumberFormat="1" applyFont="1" applyFill="1" applyBorder="1" applyAlignment="1">
      <alignment horizontal="right" vertical="center"/>
    </xf>
    <xf numFmtId="3" fontId="22" fillId="3" borderId="21" xfId="0" applyNumberFormat="1" applyFont="1" applyFill="1" applyBorder="1"/>
    <xf numFmtId="41" fontId="11" fillId="37" borderId="2" xfId="0" applyNumberFormat="1" applyFont="1" applyFill="1" applyBorder="1" applyAlignment="1">
      <alignment horizontal="center" vertical="center"/>
    </xf>
    <xf numFmtId="0" fontId="11" fillId="7" borderId="34" xfId="0" applyFont="1" applyFill="1" applyBorder="1" applyAlignment="1">
      <alignment horizontal="left" vertical="center"/>
    </xf>
    <xf numFmtId="41" fontId="11" fillId="7" borderId="1" xfId="0" applyNumberFormat="1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justify" vertical="top" wrapText="1"/>
    </xf>
    <xf numFmtId="0" fontId="11" fillId="2" borderId="33" xfId="0" applyFont="1" applyFill="1" applyBorder="1" applyAlignment="1">
      <alignment horizontal="left" vertical="center" wrapText="1"/>
    </xf>
    <xf numFmtId="0" fontId="20" fillId="0" borderId="0" xfId="0" applyFont="1"/>
    <xf numFmtId="0" fontId="20" fillId="0" borderId="0" xfId="0" applyFont="1" applyFill="1" applyBorder="1" applyAlignment="1">
      <alignment vertical="center"/>
    </xf>
    <xf numFmtId="41" fontId="11" fillId="0" borderId="8" xfId="0" applyNumberFormat="1" applyFont="1" applyBorder="1"/>
    <xf numFmtId="41" fontId="0" fillId="0" borderId="8" xfId="0" applyNumberFormat="1" applyBorder="1" applyAlignment="1">
      <alignment horizontal="center" vertical="center"/>
    </xf>
    <xf numFmtId="41" fontId="13" fillId="34" borderId="30" xfId="0" applyNumberFormat="1" applyFont="1" applyFill="1" applyBorder="1" applyAlignment="1">
      <alignment horizontal="center" vertical="center"/>
    </xf>
    <xf numFmtId="41" fontId="13" fillId="22" borderId="46" xfId="0" applyNumberFormat="1" applyFont="1" applyFill="1" applyBorder="1" applyAlignment="1">
      <alignment horizontal="center" vertical="center"/>
    </xf>
    <xf numFmtId="41" fontId="11" fillId="0" borderId="0" xfId="0" applyNumberFormat="1" applyFont="1"/>
    <xf numFmtId="41" fontId="11" fillId="3" borderId="21" xfId="0" applyNumberFormat="1" applyFont="1" applyFill="1" applyBorder="1"/>
    <xf numFmtId="3" fontId="12" fillId="7" borderId="26" xfId="0" applyNumberFormat="1" applyFont="1" applyFill="1" applyBorder="1" applyAlignment="1">
      <alignment horizontal="right" vertical="center"/>
    </xf>
    <xf numFmtId="41" fontId="12" fillId="7" borderId="18" xfId="0" applyNumberFormat="1" applyFont="1" applyFill="1" applyBorder="1" applyAlignment="1">
      <alignment horizontal="center" vertical="center"/>
    </xf>
    <xf numFmtId="41" fontId="12" fillId="7" borderId="7" xfId="0" applyNumberFormat="1" applyFont="1" applyFill="1" applyBorder="1" applyAlignment="1">
      <alignment horizontal="center" vertical="center"/>
    </xf>
    <xf numFmtId="3" fontId="12" fillId="7" borderId="8" xfId="0" applyNumberFormat="1" applyFont="1" applyFill="1" applyBorder="1" applyAlignment="1">
      <alignment vertical="center"/>
    </xf>
    <xf numFmtId="41" fontId="12" fillId="7" borderId="8" xfId="0" applyNumberFormat="1" applyFont="1" applyFill="1" applyBorder="1" applyAlignment="1">
      <alignment horizontal="center" vertical="center"/>
    </xf>
    <xf numFmtId="41" fontId="13" fillId="17" borderId="2" xfId="0" applyNumberFormat="1" applyFont="1" applyFill="1" applyBorder="1"/>
    <xf numFmtId="41" fontId="16" fillId="34" borderId="60" xfId="0" applyNumberFormat="1" applyFont="1" applyFill="1" applyBorder="1" applyAlignment="1">
      <alignment horizontal="center" vertical="center"/>
    </xf>
    <xf numFmtId="167" fontId="7" fillId="37" borderId="35" xfId="0" applyNumberFormat="1" applyFont="1" applyFill="1" applyBorder="1" applyAlignment="1">
      <alignment horizontal="center" vertical="center"/>
    </xf>
    <xf numFmtId="167" fontId="7" fillId="37" borderId="1" xfId="0" applyNumberFormat="1" applyFont="1" applyFill="1" applyBorder="1" applyAlignment="1">
      <alignment horizontal="center" vertical="center"/>
    </xf>
    <xf numFmtId="41" fontId="13" fillId="37" borderId="35" xfId="0" applyNumberFormat="1" applyFont="1" applyFill="1" applyBorder="1" applyAlignment="1">
      <alignment horizontal="center" vertical="center"/>
    </xf>
    <xf numFmtId="41" fontId="13" fillId="37" borderId="36" xfId="0" applyNumberFormat="1" applyFont="1" applyFill="1" applyBorder="1" applyAlignment="1">
      <alignment horizontal="center" vertical="center"/>
    </xf>
    <xf numFmtId="0" fontId="0" fillId="17" borderId="54" xfId="0" applyFill="1" applyBorder="1"/>
    <xf numFmtId="0" fontId="0" fillId="17" borderId="34" xfId="0" applyFill="1" applyBorder="1"/>
    <xf numFmtId="0" fontId="0" fillId="17" borderId="2" xfId="0" applyFill="1" applyBorder="1" applyAlignment="1">
      <alignment horizontal="center" vertical="center"/>
    </xf>
    <xf numFmtId="0" fontId="0" fillId="17" borderId="34" xfId="0" applyFill="1" applyBorder="1" applyAlignment="1">
      <alignment horizontal="center" vertical="center"/>
    </xf>
    <xf numFmtId="0" fontId="4" fillId="49" borderId="2" xfId="0" applyFont="1" applyFill="1" applyBorder="1" applyAlignment="1">
      <alignment horizontal="center" vertical="center"/>
    </xf>
    <xf numFmtId="0" fontId="4" fillId="49" borderId="34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43" fontId="0" fillId="0" borderId="2" xfId="0" applyNumberFormat="1" applyBorder="1" applyAlignment="1">
      <alignment horizontal="center" vertical="center"/>
    </xf>
    <xf numFmtId="43" fontId="0" fillId="17" borderId="2" xfId="0" applyNumberFormat="1" applyFill="1" applyBorder="1" applyAlignment="1">
      <alignment horizontal="center" vertical="center"/>
    </xf>
    <xf numFmtId="0" fontId="9" fillId="50" borderId="1" xfId="0" applyFont="1" applyFill="1" applyBorder="1" applyAlignment="1">
      <alignment horizontal="center" vertical="center" wrapText="1"/>
    </xf>
    <xf numFmtId="41" fontId="13" fillId="37" borderId="52" xfId="0" applyNumberFormat="1" applyFont="1" applyFill="1" applyBorder="1" applyAlignment="1">
      <alignment horizontal="center" vertical="center"/>
    </xf>
    <xf numFmtId="41" fontId="11" fillId="2" borderId="42" xfId="0" applyNumberFormat="1" applyFont="1" applyFill="1" applyBorder="1" applyAlignment="1">
      <alignment horizontal="center" vertical="center"/>
    </xf>
    <xf numFmtId="41" fontId="11" fillId="2" borderId="52" xfId="0" applyNumberFormat="1" applyFont="1" applyFill="1" applyBorder="1" applyAlignment="1">
      <alignment horizontal="center" vertical="center"/>
    </xf>
    <xf numFmtId="41" fontId="11" fillId="2" borderId="1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top" wrapText="1"/>
    </xf>
    <xf numFmtId="0" fontId="11" fillId="2" borderId="32" xfId="0" applyFont="1" applyFill="1" applyBorder="1" applyAlignment="1">
      <alignment horizontal="left"/>
    </xf>
    <xf numFmtId="3" fontId="11" fillId="2" borderId="42" xfId="0" applyNumberFormat="1" applyFont="1" applyFill="1" applyBorder="1" applyAlignment="1">
      <alignment horizontal="left"/>
    </xf>
    <xf numFmtId="3" fontId="11" fillId="2" borderId="32" xfId="0" applyNumberFormat="1" applyFont="1" applyFill="1" applyBorder="1" applyAlignment="1">
      <alignment horizontal="left"/>
    </xf>
    <xf numFmtId="41" fontId="11" fillId="2" borderId="23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41" fontId="13" fillId="34" borderId="45" xfId="0" applyNumberFormat="1" applyFont="1" applyFill="1" applyBorder="1" applyAlignment="1">
      <alignment horizontal="right" vertical="center"/>
    </xf>
    <xf numFmtId="0" fontId="12" fillId="0" borderId="12" xfId="0" applyFont="1" applyBorder="1" applyAlignment="1">
      <alignment horizontal="left" vertical="center"/>
    </xf>
    <xf numFmtId="3" fontId="12" fillId="2" borderId="17" xfId="0" applyNumberFormat="1" applyFont="1" applyFill="1" applyBorder="1" applyAlignment="1">
      <alignment horizontal="right" wrapText="1"/>
    </xf>
    <xf numFmtId="3" fontId="16" fillId="51" borderId="46" xfId="0" applyNumberFormat="1" applyFont="1" applyFill="1" applyBorder="1" applyAlignment="1">
      <alignment horizontal="right" vertical="center"/>
    </xf>
    <xf numFmtId="3" fontId="27" fillId="6" borderId="1" xfId="0" applyNumberFormat="1" applyFont="1" applyFill="1" applyBorder="1" applyAlignment="1">
      <alignment horizontal="right" vertical="center"/>
    </xf>
    <xf numFmtId="41" fontId="4" fillId="5" borderId="2" xfId="0" applyNumberFormat="1" applyFont="1" applyFill="1" applyBorder="1" applyAlignment="1">
      <alignment horizontal="right" vertical="center"/>
    </xf>
    <xf numFmtId="0" fontId="21" fillId="2" borderId="61" xfId="0" applyFont="1" applyFill="1" applyBorder="1" applyAlignment="1">
      <alignment horizontal="left" vertical="center" wrapText="1"/>
    </xf>
    <xf numFmtId="0" fontId="21" fillId="2" borderId="62" xfId="0" applyFont="1" applyFill="1" applyBorder="1" applyAlignment="1">
      <alignment horizontal="left" vertical="center"/>
    </xf>
    <xf numFmtId="0" fontId="21" fillId="2" borderId="19" xfId="0" applyFont="1" applyFill="1" applyBorder="1" applyAlignment="1">
      <alignment horizontal="left" vertical="center"/>
    </xf>
    <xf numFmtId="0" fontId="21" fillId="2" borderId="26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/>
    </xf>
    <xf numFmtId="0" fontId="21" fillId="2" borderId="22" xfId="0" applyFont="1" applyFill="1" applyBorder="1" applyAlignment="1">
      <alignment horizontal="left"/>
    </xf>
    <xf numFmtId="0" fontId="21" fillId="2" borderId="27" xfId="0" applyFont="1" applyFill="1" applyBorder="1" applyAlignment="1">
      <alignment horizontal="left" vertical="center"/>
    </xf>
    <xf numFmtId="0" fontId="21" fillId="2" borderId="11" xfId="0" applyFont="1" applyFill="1" applyBorder="1" applyAlignment="1">
      <alignment horizontal="left"/>
    </xf>
    <xf numFmtId="0" fontId="21" fillId="2" borderId="26" xfId="0" applyFont="1" applyFill="1" applyBorder="1" applyAlignment="1">
      <alignment horizontal="left" vertical="top"/>
    </xf>
    <xf numFmtId="0" fontId="21" fillId="2" borderId="7" xfId="0" applyFont="1" applyFill="1" applyBorder="1" applyAlignment="1">
      <alignment horizontal="left" vertical="center" wrapText="1"/>
    </xf>
    <xf numFmtId="0" fontId="21" fillId="2" borderId="27" xfId="0" applyFont="1" applyFill="1" applyBorder="1" applyAlignment="1">
      <alignment horizontal="left" vertical="top"/>
    </xf>
    <xf numFmtId="0" fontId="21" fillId="2" borderId="11" xfId="0" applyFont="1" applyFill="1" applyBorder="1" applyAlignment="1">
      <alignment horizontal="left" vertical="center" wrapText="1"/>
    </xf>
    <xf numFmtId="41" fontId="21" fillId="2" borderId="22" xfId="0" applyNumberFormat="1" applyFont="1" applyFill="1" applyBorder="1" applyAlignment="1">
      <alignment horizontal="center" vertical="center"/>
    </xf>
    <xf numFmtId="41" fontId="16" fillId="37" borderId="46" xfId="0" applyNumberFormat="1" applyFont="1" applyFill="1" applyBorder="1" applyAlignment="1">
      <alignment horizontal="center" vertical="center"/>
    </xf>
    <xf numFmtId="41" fontId="16" fillId="38" borderId="25" xfId="0" applyNumberFormat="1" applyFont="1" applyFill="1" applyBorder="1" applyAlignment="1">
      <alignment horizontal="center" vertical="center"/>
    </xf>
    <xf numFmtId="41" fontId="27" fillId="29" borderId="3" xfId="0" applyNumberFormat="1" applyFont="1" applyFill="1" applyBorder="1" applyAlignment="1">
      <alignment horizontal="center" vertical="center"/>
    </xf>
    <xf numFmtId="41" fontId="21" fillId="2" borderId="63" xfId="0" applyNumberFormat="1" applyFont="1" applyFill="1" applyBorder="1" applyAlignment="1">
      <alignment vertical="center" wrapText="1"/>
    </xf>
    <xf numFmtId="41" fontId="16" fillId="51" borderId="57" xfId="0" applyNumberFormat="1" applyFont="1" applyFill="1" applyBorder="1" applyAlignment="1">
      <alignment vertical="center"/>
    </xf>
    <xf numFmtId="41" fontId="16" fillId="39" borderId="31" xfId="0" applyNumberFormat="1" applyFont="1" applyFill="1" applyBorder="1" applyAlignment="1">
      <alignment vertical="center"/>
    </xf>
    <xf numFmtId="41" fontId="27" fillId="6" borderId="41" xfId="0" applyNumberFormat="1" applyFont="1" applyFill="1" applyBorder="1" applyAlignment="1">
      <alignment vertical="center"/>
    </xf>
    <xf numFmtId="41" fontId="12" fillId="2" borderId="7" xfId="0" applyNumberFormat="1" applyFont="1" applyFill="1" applyBorder="1" applyAlignment="1">
      <alignment horizontal="center" vertical="center" wrapText="1"/>
    </xf>
    <xf numFmtId="41" fontId="12" fillId="2" borderId="5" xfId="0" applyNumberFormat="1" applyFont="1" applyFill="1" applyBorder="1" applyAlignment="1">
      <alignment horizontal="center" vertical="center" wrapText="1"/>
    </xf>
    <xf numFmtId="41" fontId="12" fillId="2" borderId="22" xfId="0" applyNumberFormat="1" applyFont="1" applyFill="1" applyBorder="1" applyAlignment="1">
      <alignment horizontal="center" vertical="center" wrapText="1"/>
    </xf>
    <xf numFmtId="41" fontId="12" fillId="7" borderId="25" xfId="0" applyNumberFormat="1" applyFont="1" applyFill="1" applyBorder="1" applyAlignment="1">
      <alignment horizontal="center" vertical="center" wrapText="1"/>
    </xf>
    <xf numFmtId="41" fontId="2" fillId="6" borderId="3" xfId="0" applyNumberFormat="1" applyFont="1" applyFill="1" applyBorder="1" applyAlignment="1">
      <alignment horizontal="center" vertical="center"/>
    </xf>
    <xf numFmtId="0" fontId="11" fillId="7" borderId="64" xfId="0" applyFont="1" applyFill="1" applyBorder="1" applyAlignment="1">
      <alignment horizontal="left" vertical="center"/>
    </xf>
    <xf numFmtId="41" fontId="16" fillId="34" borderId="25" xfId="0" applyNumberFormat="1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left" vertical="center"/>
    </xf>
    <xf numFmtId="0" fontId="7" fillId="3" borderId="37" xfId="0" applyFont="1" applyFill="1" applyBorder="1" applyAlignment="1">
      <alignment horizontal="left"/>
    </xf>
    <xf numFmtId="0" fontId="7" fillId="3" borderId="15" xfId="0" applyFont="1" applyFill="1" applyBorder="1" applyAlignment="1">
      <alignment horizontal="left" vertical="center"/>
    </xf>
    <xf numFmtId="0" fontId="7" fillId="3" borderId="38" xfId="0" applyFont="1" applyFill="1" applyBorder="1" applyAlignment="1">
      <alignment horizontal="left"/>
    </xf>
    <xf numFmtId="0" fontId="7" fillId="2" borderId="65" xfId="0" applyFont="1" applyFill="1" applyBorder="1" applyAlignment="1">
      <alignment horizontal="left" vertical="center" wrapText="1"/>
    </xf>
    <xf numFmtId="0" fontId="7" fillId="2" borderId="56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52" xfId="0" applyFont="1" applyFill="1" applyBorder="1" applyAlignment="1">
      <alignment horizontal="left" vertical="top"/>
    </xf>
    <xf numFmtId="0" fontId="7" fillId="2" borderId="35" xfId="0" applyFont="1" applyFill="1" applyBorder="1"/>
    <xf numFmtId="0" fontId="7" fillId="2" borderId="47" xfId="0" applyFont="1" applyFill="1" applyBorder="1"/>
    <xf numFmtId="41" fontId="11" fillId="2" borderId="66" xfId="0" applyNumberFormat="1" applyFont="1" applyFill="1" applyBorder="1" applyAlignment="1">
      <alignment horizontal="center" vertical="center"/>
    </xf>
    <xf numFmtId="41" fontId="11" fillId="7" borderId="16" xfId="0" applyNumberFormat="1" applyFont="1" applyFill="1" applyBorder="1" applyAlignment="1">
      <alignment horizontal="center" vertical="center"/>
    </xf>
    <xf numFmtId="41" fontId="13" fillId="8" borderId="50" xfId="0" applyNumberFormat="1" applyFont="1" applyFill="1" applyBorder="1" applyAlignment="1">
      <alignment horizontal="center" vertical="center"/>
    </xf>
    <xf numFmtId="41" fontId="13" fillId="34" borderId="50" xfId="0" applyNumberFormat="1" applyFont="1" applyFill="1" applyBorder="1" applyAlignment="1">
      <alignment horizontal="center" vertical="center"/>
    </xf>
    <xf numFmtId="41" fontId="13" fillId="34" borderId="67" xfId="0" applyNumberFormat="1" applyFont="1" applyFill="1" applyBorder="1" applyAlignment="1">
      <alignment horizontal="center" vertical="center"/>
    </xf>
    <xf numFmtId="41" fontId="13" fillId="22" borderId="4" xfId="0" applyNumberFormat="1" applyFont="1" applyFill="1" applyBorder="1" applyAlignment="1">
      <alignment horizontal="center" vertical="center"/>
    </xf>
    <xf numFmtId="41" fontId="13" fillId="52" borderId="1" xfId="0" applyNumberFormat="1" applyFont="1" applyFill="1" applyBorder="1" applyAlignment="1">
      <alignment horizontal="center" vertical="center"/>
    </xf>
    <xf numFmtId="164" fontId="4" fillId="6" borderId="2" xfId="0" applyNumberFormat="1" applyFont="1" applyFill="1" applyBorder="1" applyAlignment="1">
      <alignment horizontal="right" vertical="center"/>
    </xf>
    <xf numFmtId="0" fontId="11" fillId="2" borderId="43" xfId="0" applyFont="1" applyFill="1" applyBorder="1" applyAlignment="1">
      <alignment horizontal="left" vertical="center" wrapText="1"/>
    </xf>
    <xf numFmtId="0" fontId="11" fillId="2" borderId="56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 wrapText="1"/>
    </xf>
    <xf numFmtId="0" fontId="11" fillId="2" borderId="47" xfId="0" applyFont="1" applyFill="1" applyBorder="1" applyAlignment="1">
      <alignment horizontal="left" vertical="center"/>
    </xf>
    <xf numFmtId="41" fontId="7" fillId="3" borderId="7" xfId="0" applyNumberFormat="1" applyFont="1" applyFill="1" applyBorder="1" applyAlignment="1">
      <alignment horizontal="center" vertical="center"/>
    </xf>
    <xf numFmtId="41" fontId="7" fillId="3" borderId="22" xfId="0" applyNumberFormat="1" applyFont="1" applyFill="1" applyBorder="1" applyAlignment="1">
      <alignment horizontal="center" vertical="center"/>
    </xf>
    <xf numFmtId="41" fontId="13" fillId="37" borderId="46" xfId="0" applyNumberFormat="1" applyFont="1" applyFill="1" applyBorder="1" applyAlignment="1">
      <alignment horizontal="center" vertical="center"/>
    </xf>
    <xf numFmtId="41" fontId="7" fillId="2" borderId="66" xfId="0" applyNumberFormat="1" applyFont="1" applyFill="1" applyBorder="1" applyAlignment="1">
      <alignment horizontal="center" vertical="center"/>
    </xf>
    <xf numFmtId="41" fontId="7" fillId="2" borderId="17" xfId="0" applyNumberFormat="1" applyFont="1" applyFill="1" applyBorder="1" applyAlignment="1">
      <alignment horizontal="center" vertical="center"/>
    </xf>
    <xf numFmtId="41" fontId="7" fillId="2" borderId="4" xfId="0" applyNumberFormat="1" applyFont="1" applyFill="1" applyBorder="1" applyAlignment="1">
      <alignment horizontal="center" vertical="center"/>
    </xf>
    <xf numFmtId="41" fontId="7" fillId="2" borderId="1" xfId="0" applyNumberFormat="1" applyFont="1" applyFill="1" applyBorder="1" applyAlignment="1">
      <alignment horizontal="center" vertical="center"/>
    </xf>
    <xf numFmtId="41" fontId="13" fillId="34" borderId="46" xfId="0" applyNumberFormat="1" applyFont="1" applyFill="1" applyBorder="1" applyAlignment="1">
      <alignment horizontal="center" vertical="center"/>
    </xf>
    <xf numFmtId="41" fontId="11" fillId="2" borderId="25" xfId="0" applyNumberFormat="1" applyFont="1" applyFill="1" applyBorder="1" applyAlignment="1">
      <alignment horizontal="center" vertical="center" wrapText="1"/>
    </xf>
    <xf numFmtId="41" fontId="11" fillId="2" borderId="30" xfId="0" applyNumberFormat="1" applyFont="1" applyFill="1" applyBorder="1" applyAlignment="1">
      <alignment horizontal="center" vertical="center" wrapText="1"/>
    </xf>
    <xf numFmtId="41" fontId="13" fillId="37" borderId="30" xfId="0" applyNumberFormat="1" applyFont="1" applyFill="1" applyBorder="1" applyAlignment="1">
      <alignment horizontal="center" vertical="center" wrapText="1"/>
    </xf>
    <xf numFmtId="41" fontId="13" fillId="53" borderId="30" xfId="0" applyNumberFormat="1" applyFont="1" applyFill="1" applyBorder="1" applyAlignment="1">
      <alignment horizontal="center" vertical="center" wrapText="1"/>
    </xf>
    <xf numFmtId="41" fontId="4" fillId="29" borderId="3" xfId="0" applyNumberFormat="1" applyFont="1" applyFill="1" applyBorder="1" applyAlignment="1">
      <alignment horizontal="center" vertical="center"/>
    </xf>
    <xf numFmtId="41" fontId="16" fillId="11" borderId="25" xfId="0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41" fontId="13" fillId="51" borderId="31" xfId="0" applyNumberFormat="1" applyFont="1" applyFill="1" applyBorder="1" applyAlignment="1">
      <alignment horizontal="center" vertical="center"/>
    </xf>
    <xf numFmtId="41" fontId="11" fillId="2" borderId="5" xfId="0" applyNumberFormat="1" applyFont="1" applyFill="1" applyBorder="1" applyAlignment="1">
      <alignment horizontal="center" vertical="center" wrapText="1"/>
    </xf>
    <xf numFmtId="41" fontId="11" fillId="2" borderId="4" xfId="0" applyNumberFormat="1" applyFont="1" applyFill="1" applyBorder="1" applyAlignment="1">
      <alignment horizontal="center" vertical="center" wrapText="1"/>
    </xf>
    <xf numFmtId="41" fontId="13" fillId="54" borderId="4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8" xfId="0" applyFont="1" applyBorder="1"/>
    <xf numFmtId="41" fontId="11" fillId="0" borderId="0" xfId="0" applyNumberFormat="1" applyFont="1" applyAlignment="1">
      <alignment horizontal="center" vertical="center"/>
    </xf>
    <xf numFmtId="41" fontId="13" fillId="37" borderId="21" xfId="0" applyNumberFormat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left" vertical="center" shrinkToFit="1"/>
    </xf>
    <xf numFmtId="0" fontId="11" fillId="2" borderId="21" xfId="0" applyFont="1" applyFill="1" applyBorder="1" applyAlignment="1">
      <alignment horizontal="left" vertical="center" wrapText="1" shrinkToFit="1"/>
    </xf>
    <xf numFmtId="41" fontId="11" fillId="2" borderId="31" xfId="0" applyNumberFormat="1" applyFont="1" applyFill="1" applyBorder="1" applyAlignment="1">
      <alignment horizontal="center" vertical="center"/>
    </xf>
    <xf numFmtId="41" fontId="11" fillId="2" borderId="25" xfId="0" applyNumberFormat="1" applyFont="1" applyFill="1" applyBorder="1" applyAlignment="1">
      <alignment horizontal="center" vertical="center"/>
    </xf>
    <xf numFmtId="0" fontId="11" fillId="31" borderId="19" xfId="0" applyFont="1" applyFill="1" applyBorder="1" applyAlignment="1">
      <alignment horizontal="left" vertical="center" wrapText="1"/>
    </xf>
    <xf numFmtId="0" fontId="11" fillId="31" borderId="23" xfId="0" applyFont="1" applyFill="1" applyBorder="1" applyAlignment="1">
      <alignment horizontal="left" vertical="center" wrapText="1"/>
    </xf>
    <xf numFmtId="41" fontId="11" fillId="31" borderId="21" xfId="0" applyNumberFormat="1" applyFont="1" applyFill="1" applyBorder="1" applyAlignment="1">
      <alignment horizontal="center" vertical="center"/>
    </xf>
    <xf numFmtId="41" fontId="11" fillId="31" borderId="22" xfId="0" applyNumberFormat="1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41" fontId="11" fillId="2" borderId="24" xfId="0" applyNumberFormat="1" applyFont="1" applyFill="1" applyBorder="1" applyAlignment="1">
      <alignment horizontal="center" vertical="center"/>
    </xf>
    <xf numFmtId="41" fontId="11" fillId="2" borderId="30" xfId="0" applyNumberFormat="1" applyFont="1" applyFill="1" applyBorder="1" applyAlignment="1">
      <alignment horizontal="center" vertical="center"/>
    </xf>
    <xf numFmtId="165" fontId="32" fillId="5" borderId="8" xfId="0" applyNumberFormat="1" applyFont="1" applyFill="1" applyBorder="1"/>
    <xf numFmtId="165" fontId="32" fillId="5" borderId="21" xfId="0" applyNumberFormat="1" applyFont="1" applyFill="1" applyBorder="1"/>
    <xf numFmtId="165" fontId="16" fillId="5" borderId="13" xfId="0" applyNumberFormat="1" applyFont="1" applyFill="1" applyBorder="1"/>
    <xf numFmtId="3" fontId="20" fillId="2" borderId="0" xfId="0" applyNumberFormat="1" applyFont="1" applyFill="1"/>
    <xf numFmtId="165" fontId="35" fillId="5" borderId="21" xfId="0" applyNumberFormat="1" applyFont="1" applyFill="1" applyBorder="1"/>
    <xf numFmtId="3" fontId="20" fillId="0" borderId="0" xfId="0" applyNumberFormat="1" applyFont="1" applyFill="1"/>
    <xf numFmtId="0" fontId="20" fillId="2" borderId="18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 wrapText="1"/>
    </xf>
    <xf numFmtId="41" fontId="13" fillId="37" borderId="7" xfId="0" applyNumberFormat="1" applyFont="1" applyFill="1" applyBorder="1" applyAlignment="1">
      <alignment horizontal="center" vertical="center" wrapText="1"/>
    </xf>
    <xf numFmtId="41" fontId="13" fillId="51" borderId="13" xfId="0" applyNumberFormat="1" applyFont="1" applyFill="1" applyBorder="1" applyAlignment="1">
      <alignment horizontal="center" vertical="center"/>
    </xf>
    <xf numFmtId="41" fontId="20" fillId="2" borderId="18" xfId="0" applyNumberFormat="1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left" vertical="center"/>
    </xf>
    <xf numFmtId="41" fontId="20" fillId="2" borderId="20" xfId="0" applyNumberFormat="1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20" fillId="2" borderId="13" xfId="0" applyFont="1" applyFill="1" applyBorder="1" applyAlignment="1">
      <alignment horizontal="left" vertical="center" wrapText="1"/>
    </xf>
    <xf numFmtId="41" fontId="20" fillId="2" borderId="8" xfId="0" applyNumberFormat="1" applyFont="1" applyFill="1" applyBorder="1" applyAlignment="1">
      <alignment horizontal="center" vertical="center" wrapText="1"/>
    </xf>
    <xf numFmtId="41" fontId="20" fillId="2" borderId="13" xfId="0" applyNumberFormat="1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left" vertical="center"/>
    </xf>
    <xf numFmtId="41" fontId="20" fillId="2" borderId="2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/>
    </xf>
    <xf numFmtId="0" fontId="11" fillId="2" borderId="55" xfId="0" applyFont="1" applyFill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left"/>
    </xf>
    <xf numFmtId="41" fontId="7" fillId="0" borderId="0" xfId="0" applyNumberFormat="1" applyFont="1" applyAlignment="1">
      <alignment horizontal="left"/>
    </xf>
    <xf numFmtId="41" fontId="32" fillId="5" borderId="8" xfId="0" applyNumberFormat="1" applyFont="1" applyFill="1" applyBorder="1" applyAlignment="1">
      <alignment horizontal="center" vertical="center"/>
    </xf>
    <xf numFmtId="41" fontId="35" fillId="5" borderId="8" xfId="0" applyNumberFormat="1" applyFont="1" applyFill="1" applyBorder="1" applyAlignment="1">
      <alignment horizontal="center" vertical="center"/>
    </xf>
    <xf numFmtId="41" fontId="32" fillId="5" borderId="21" xfId="0" applyNumberFormat="1" applyFont="1" applyFill="1" applyBorder="1" applyAlignment="1">
      <alignment horizontal="center" vertical="center"/>
    </xf>
    <xf numFmtId="41" fontId="35" fillId="5" borderId="21" xfId="0" applyNumberFormat="1" applyFont="1" applyFill="1" applyBorder="1" applyAlignment="1">
      <alignment horizontal="center" vertical="center"/>
    </xf>
    <xf numFmtId="41" fontId="21" fillId="5" borderId="13" xfId="0" applyNumberFormat="1" applyFont="1" applyFill="1" applyBorder="1" applyAlignment="1">
      <alignment horizontal="center" vertical="center"/>
    </xf>
    <xf numFmtId="3" fontId="30" fillId="3" borderId="13" xfId="0" applyNumberFormat="1" applyFont="1" applyFill="1" applyBorder="1"/>
    <xf numFmtId="3" fontId="21" fillId="3" borderId="8" xfId="0" applyNumberFormat="1" applyFont="1" applyFill="1" applyBorder="1"/>
    <xf numFmtId="3" fontId="21" fillId="3" borderId="26" xfId="0" applyNumberFormat="1" applyFont="1" applyFill="1" applyBorder="1"/>
    <xf numFmtId="3" fontId="21" fillId="3" borderId="18" xfId="0" applyNumberFormat="1" applyFont="1" applyFill="1" applyBorder="1"/>
    <xf numFmtId="3" fontId="21" fillId="3" borderId="0" xfId="0" applyNumberFormat="1" applyFont="1" applyFill="1" applyBorder="1"/>
    <xf numFmtId="0" fontId="1" fillId="30" borderId="26" xfId="0" applyFont="1" applyFill="1" applyBorder="1" applyAlignment="1">
      <alignment horizontal="center" vertical="center" wrapText="1"/>
    </xf>
    <xf numFmtId="0" fontId="36" fillId="55" borderId="21" xfId="0" applyFont="1" applyFill="1" applyBorder="1" applyAlignment="1">
      <alignment horizontal="left" vertical="center" wrapText="1"/>
    </xf>
    <xf numFmtId="0" fontId="36" fillId="55" borderId="0" xfId="0" applyFont="1" applyFill="1" applyBorder="1" applyAlignment="1">
      <alignment horizontal="left" vertical="center" wrapText="1"/>
    </xf>
    <xf numFmtId="41" fontId="36" fillId="55" borderId="21" xfId="0" applyNumberFormat="1" applyFont="1" applyFill="1" applyBorder="1" applyAlignment="1">
      <alignment horizontal="center" vertical="center" wrapText="1"/>
    </xf>
    <xf numFmtId="0" fontId="36" fillId="55" borderId="21" xfId="0" applyFont="1" applyFill="1" applyBorder="1" applyAlignment="1">
      <alignment horizontal="center" vertical="center" wrapText="1"/>
    </xf>
    <xf numFmtId="41" fontId="37" fillId="3" borderId="21" xfId="0" applyNumberFormat="1" applyFont="1" applyFill="1" applyBorder="1" applyAlignment="1">
      <alignment horizontal="center" vertical="center"/>
    </xf>
    <xf numFmtId="41" fontId="36" fillId="3" borderId="21" xfId="0" applyNumberFormat="1" applyFont="1" applyFill="1" applyBorder="1" applyAlignment="1">
      <alignment horizontal="center" vertical="center"/>
    </xf>
    <xf numFmtId="0" fontId="36" fillId="55" borderId="13" xfId="0" applyFont="1" applyFill="1" applyBorder="1" applyAlignment="1">
      <alignment horizontal="center" vertical="center" wrapText="1"/>
    </xf>
    <xf numFmtId="41" fontId="36" fillId="55" borderId="13" xfId="0" applyNumberFormat="1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41" fontId="16" fillId="19" borderId="46" xfId="0" applyNumberFormat="1" applyFont="1" applyFill="1" applyBorder="1" applyAlignment="1">
      <alignment horizontal="right" vertical="center"/>
    </xf>
    <xf numFmtId="41" fontId="13" fillId="19" borderId="30" xfId="0" applyNumberFormat="1" applyFont="1" applyFill="1" applyBorder="1" applyAlignment="1">
      <alignment horizontal="center" vertical="center"/>
    </xf>
    <xf numFmtId="41" fontId="27" fillId="5" borderId="3" xfId="0" applyNumberFormat="1" applyFont="1" applyFill="1" applyBorder="1" applyAlignment="1">
      <alignment horizontal="right" vertical="center"/>
    </xf>
    <xf numFmtId="41" fontId="27" fillId="41" borderId="46" xfId="0" applyNumberFormat="1" applyFont="1" applyFill="1" applyBorder="1" applyAlignment="1">
      <alignment horizontal="right" vertical="center"/>
    </xf>
    <xf numFmtId="164" fontId="4" fillId="6" borderId="4" xfId="0" applyNumberFormat="1" applyFont="1" applyFill="1" applyBorder="1" applyAlignment="1">
      <alignment horizontal="center" vertical="center"/>
    </xf>
    <xf numFmtId="164" fontId="4" fillId="56" borderId="30" xfId="0" applyNumberFormat="1" applyFont="1" applyFill="1" applyBorder="1" applyAlignment="1">
      <alignment horizontal="center" vertical="center" wrapText="1"/>
    </xf>
    <xf numFmtId="41" fontId="4" fillId="5" borderId="3" xfId="0" applyNumberFormat="1" applyFont="1" applyFill="1" applyBorder="1" applyAlignment="1">
      <alignment horizontal="right" vertical="center"/>
    </xf>
    <xf numFmtId="41" fontId="4" fillId="6" borderId="3" xfId="0" applyNumberFormat="1" applyFont="1" applyFill="1" applyBorder="1" applyAlignment="1">
      <alignment vertical="center"/>
    </xf>
    <xf numFmtId="0" fontId="4" fillId="18" borderId="0" xfId="0" applyFont="1" applyFill="1" applyBorder="1" applyAlignment="1">
      <alignment horizontal="center" vertical="center"/>
    </xf>
    <xf numFmtId="41" fontId="4" fillId="18" borderId="0" xfId="0" applyNumberFormat="1" applyFont="1" applyFill="1" applyBorder="1" applyAlignment="1">
      <alignment horizontal="center" vertical="center"/>
    </xf>
    <xf numFmtId="41" fontId="13" fillId="19" borderId="21" xfId="0" applyNumberFormat="1" applyFont="1" applyFill="1" applyBorder="1" applyAlignment="1">
      <alignment horizontal="center" vertical="center"/>
    </xf>
    <xf numFmtId="41" fontId="4" fillId="5" borderId="6" xfId="0" applyNumberFormat="1" applyFont="1" applyFill="1" applyBorder="1" applyAlignment="1">
      <alignment horizontal="center" vertical="center"/>
    </xf>
    <xf numFmtId="41" fontId="4" fillId="5" borderId="1" xfId="0" applyNumberFormat="1" applyFont="1" applyFill="1" applyBorder="1" applyAlignment="1">
      <alignment horizontal="center" vertical="center"/>
    </xf>
    <xf numFmtId="164" fontId="4" fillId="6" borderId="6" xfId="0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41" fontId="4" fillId="6" borderId="1" xfId="0" applyNumberFormat="1" applyFont="1" applyFill="1" applyBorder="1" applyAlignment="1">
      <alignment horizontal="center" vertical="center"/>
    </xf>
    <xf numFmtId="0" fontId="7" fillId="5" borderId="43" xfId="0" applyFont="1" applyFill="1" applyBorder="1" applyAlignment="1">
      <alignment horizontal="left" vertical="center" wrapText="1"/>
    </xf>
    <xf numFmtId="0" fontId="7" fillId="5" borderId="55" xfId="0" applyFont="1" applyFill="1" applyBorder="1" applyAlignment="1">
      <alignment horizontal="left" vertical="center" wrapText="1"/>
    </xf>
    <xf numFmtId="0" fontId="7" fillId="5" borderId="19" xfId="0" applyFont="1" applyFill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 wrapText="1"/>
    </xf>
    <xf numFmtId="0" fontId="7" fillId="30" borderId="19" xfId="0" applyFont="1" applyFill="1" applyBorder="1" applyAlignment="1">
      <alignment horizontal="left" vertical="center" wrapText="1"/>
    </xf>
    <xf numFmtId="0" fontId="7" fillId="30" borderId="12" xfId="0" applyFont="1" applyFill="1" applyBorder="1" applyAlignment="1">
      <alignment horizontal="left" vertical="center" wrapText="1"/>
    </xf>
    <xf numFmtId="3" fontId="21" fillId="5" borderId="26" xfId="0" applyNumberFormat="1" applyFont="1" applyFill="1" applyBorder="1" applyAlignment="1">
      <alignment horizontal="left" vertical="center" wrapText="1"/>
    </xf>
    <xf numFmtId="3" fontId="21" fillId="5" borderId="69" xfId="0" applyNumberFormat="1" applyFont="1" applyFill="1" applyBorder="1" applyAlignment="1">
      <alignment horizontal="left" vertical="center" wrapText="1"/>
    </xf>
    <xf numFmtId="3" fontId="21" fillId="5" borderId="19" xfId="0" applyNumberFormat="1" applyFont="1" applyFill="1" applyBorder="1" applyAlignment="1">
      <alignment horizontal="left" vertical="center" wrapText="1"/>
    </xf>
    <xf numFmtId="3" fontId="21" fillId="5" borderId="12" xfId="0" applyNumberFormat="1" applyFont="1" applyFill="1" applyBorder="1" applyAlignment="1">
      <alignment horizontal="left" vertical="center" wrapText="1"/>
    </xf>
    <xf numFmtId="0" fontId="7" fillId="30" borderId="64" xfId="0" applyFont="1" applyFill="1" applyBorder="1" applyAlignment="1">
      <alignment horizontal="left" vertical="center" wrapText="1"/>
    </xf>
    <xf numFmtId="0" fontId="7" fillId="30" borderId="71" xfId="0" applyFont="1" applyFill="1" applyBorder="1" applyAlignment="1">
      <alignment horizontal="left" vertical="center" wrapText="1"/>
    </xf>
    <xf numFmtId="3" fontId="27" fillId="30" borderId="29" xfId="0" applyNumberFormat="1" applyFont="1" applyFill="1" applyBorder="1" applyAlignment="1">
      <alignment horizontal="center"/>
    </xf>
    <xf numFmtId="3" fontId="28" fillId="30" borderId="29" xfId="0" applyNumberFormat="1" applyFont="1" applyFill="1" applyBorder="1" applyAlignment="1">
      <alignment horizontal="center" vertical="center" wrapText="1"/>
    </xf>
    <xf numFmtId="3" fontId="28" fillId="30" borderId="56" xfId="0" applyNumberFormat="1" applyFont="1" applyFill="1" applyBorder="1" applyAlignment="1">
      <alignment horizontal="center" vertical="center" wrapText="1"/>
    </xf>
    <xf numFmtId="3" fontId="29" fillId="30" borderId="57" xfId="0" applyNumberFormat="1" applyFont="1" applyFill="1" applyBorder="1" applyAlignment="1">
      <alignment horizontal="center" vertical="center" wrapText="1"/>
    </xf>
    <xf numFmtId="3" fontId="29" fillId="30" borderId="31" xfId="0" applyNumberFormat="1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right"/>
    </xf>
    <xf numFmtId="0" fontId="24" fillId="2" borderId="0" xfId="0" applyFont="1" applyFill="1" applyBorder="1" applyAlignment="1">
      <alignment horizontal="right"/>
    </xf>
    <xf numFmtId="0" fontId="25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/>
    </xf>
    <xf numFmtId="3" fontId="2" fillId="5" borderId="9" xfId="0" applyNumberFormat="1" applyFont="1" applyFill="1" applyBorder="1" applyAlignment="1">
      <alignment horizontal="left" vertical="center" wrapText="1"/>
    </xf>
    <xf numFmtId="3" fontId="2" fillId="5" borderId="39" xfId="0" applyNumberFormat="1" applyFont="1" applyFill="1" applyBorder="1" applyAlignment="1">
      <alignment horizontal="left" vertical="center" wrapText="1"/>
    </xf>
    <xf numFmtId="3" fontId="2" fillId="5" borderId="28" xfId="0" applyNumberFormat="1" applyFont="1" applyFill="1" applyBorder="1" applyAlignment="1">
      <alignment horizontal="left" vertical="center" wrapText="1"/>
    </xf>
    <xf numFmtId="3" fontId="2" fillId="5" borderId="29" xfId="0" applyNumberFormat="1" applyFont="1" applyFill="1" applyBorder="1" applyAlignment="1">
      <alignment horizontal="left" vertical="center" wrapText="1"/>
    </xf>
    <xf numFmtId="3" fontId="2" fillId="5" borderId="65" xfId="0" applyNumberFormat="1" applyFont="1" applyFill="1" applyBorder="1" applyAlignment="1">
      <alignment horizontal="left" vertical="center" wrapText="1"/>
    </xf>
    <xf numFmtId="3" fontId="2" fillId="5" borderId="56" xfId="0" applyNumberFormat="1" applyFont="1" applyFill="1" applyBorder="1" applyAlignment="1">
      <alignment horizontal="left" vertical="center" wrapText="1"/>
    </xf>
    <xf numFmtId="3" fontId="2" fillId="5" borderId="39" xfId="0" applyNumberFormat="1" applyFont="1" applyFill="1" applyBorder="1" applyAlignment="1">
      <alignment horizontal="center" vertical="center" wrapText="1"/>
    </xf>
    <xf numFmtId="3" fontId="2" fillId="5" borderId="29" xfId="0" applyNumberFormat="1" applyFont="1" applyFill="1" applyBorder="1" applyAlignment="1">
      <alignment horizontal="center" vertical="center" wrapText="1"/>
    </xf>
    <xf numFmtId="3" fontId="2" fillId="5" borderId="44" xfId="0" applyNumberFormat="1" applyFont="1" applyFill="1" applyBorder="1" applyAlignment="1">
      <alignment horizontal="center" vertical="center" wrapText="1"/>
    </xf>
    <xf numFmtId="3" fontId="2" fillId="5" borderId="39" xfId="0" applyNumberFormat="1" applyFont="1" applyFill="1" applyBorder="1" applyAlignment="1">
      <alignment horizontal="center"/>
    </xf>
    <xf numFmtId="3" fontId="2" fillId="5" borderId="37" xfId="0" applyNumberFormat="1" applyFont="1" applyFill="1" applyBorder="1" applyAlignment="1">
      <alignment horizontal="center"/>
    </xf>
    <xf numFmtId="3" fontId="27" fillId="5" borderId="5" xfId="0" applyNumberFormat="1" applyFont="1" applyFill="1" applyBorder="1" applyAlignment="1">
      <alignment horizontal="center" vertical="center" wrapText="1"/>
    </xf>
    <xf numFmtId="3" fontId="27" fillId="5" borderId="66" xfId="0" applyNumberFormat="1" applyFont="1" applyFill="1" applyBorder="1" applyAlignment="1">
      <alignment horizontal="center" vertical="center" wrapText="1"/>
    </xf>
    <xf numFmtId="3" fontId="27" fillId="30" borderId="56" xfId="0" applyNumberFormat="1" applyFont="1" applyFill="1" applyBorder="1" applyAlignment="1">
      <alignment horizontal="center" shrinkToFit="1"/>
    </xf>
    <xf numFmtId="3" fontId="27" fillId="30" borderId="29" xfId="0" applyNumberFormat="1" applyFont="1" applyFill="1" applyBorder="1" applyAlignment="1">
      <alignment horizontal="center" shrinkToFit="1"/>
    </xf>
    <xf numFmtId="3" fontId="28" fillId="30" borderId="58" xfId="0" applyNumberFormat="1" applyFont="1" applyFill="1" applyBorder="1" applyAlignment="1">
      <alignment horizontal="center" vertical="center" wrapText="1"/>
    </xf>
    <xf numFmtId="3" fontId="28" fillId="30" borderId="44" xfId="0" applyNumberFormat="1" applyFont="1" applyFill="1" applyBorder="1" applyAlignment="1">
      <alignment horizontal="center" vertical="center" wrapText="1"/>
    </xf>
    <xf numFmtId="3" fontId="21" fillId="5" borderId="43" xfId="0" applyNumberFormat="1" applyFont="1" applyFill="1" applyBorder="1" applyAlignment="1">
      <alignment horizontal="left" vertical="center" wrapText="1"/>
    </xf>
    <xf numFmtId="3" fontId="21" fillId="5" borderId="55" xfId="0" applyNumberFormat="1" applyFont="1" applyFill="1" applyBorder="1" applyAlignment="1">
      <alignment horizontal="left" vertical="center" wrapText="1"/>
    </xf>
    <xf numFmtId="0" fontId="7" fillId="30" borderId="27" xfId="0" applyFont="1" applyFill="1" applyBorder="1" applyAlignment="1">
      <alignment horizontal="left" vertical="center" wrapText="1"/>
    </xf>
    <xf numFmtId="0" fontId="7" fillId="30" borderId="70" xfId="0" applyFont="1" applyFill="1" applyBorder="1" applyAlignment="1">
      <alignment horizontal="left" vertical="center" wrapText="1"/>
    </xf>
    <xf numFmtId="3" fontId="31" fillId="5" borderId="26" xfId="0" applyNumberFormat="1" applyFont="1" applyFill="1" applyBorder="1" applyAlignment="1">
      <alignment horizontal="left" vertical="center" wrapText="1"/>
    </xf>
    <xf numFmtId="3" fontId="31" fillId="5" borderId="7" xfId="0" applyNumberFormat="1" applyFont="1" applyFill="1" applyBorder="1" applyAlignment="1">
      <alignment horizontal="left" vertical="center" wrapText="1"/>
    </xf>
    <xf numFmtId="3" fontId="31" fillId="5" borderId="19" xfId="0" applyNumberFormat="1" applyFont="1" applyFill="1" applyBorder="1" applyAlignment="1">
      <alignment horizontal="left" vertical="center" wrapText="1"/>
    </xf>
    <xf numFmtId="3" fontId="31" fillId="5" borderId="22" xfId="0" applyNumberFormat="1" applyFont="1" applyFill="1" applyBorder="1" applyAlignment="1">
      <alignment horizontal="left" vertical="center" wrapText="1"/>
    </xf>
    <xf numFmtId="0" fontId="0" fillId="30" borderId="27" xfId="0" applyFill="1" applyBorder="1" applyAlignment="1">
      <alignment horizontal="left" vertical="center" wrapText="1"/>
    </xf>
    <xf numFmtId="0" fontId="0" fillId="30" borderId="11" xfId="0" applyFill="1" applyBorder="1" applyAlignment="1">
      <alignment horizontal="left" vertical="center" wrapText="1"/>
    </xf>
    <xf numFmtId="0" fontId="7" fillId="5" borderId="43" xfId="0" applyFont="1" applyFill="1" applyBorder="1" applyAlignment="1">
      <alignment vertical="center" wrapText="1"/>
    </xf>
    <xf numFmtId="0" fontId="7" fillId="5" borderId="72" xfId="0" applyFont="1" applyFill="1" applyBorder="1" applyAlignment="1">
      <alignment vertical="center" wrapText="1"/>
    </xf>
    <xf numFmtId="0" fontId="7" fillId="5" borderId="19" xfId="0" applyFont="1" applyFill="1" applyBorder="1" applyAlignment="1">
      <alignment vertical="center" wrapText="1"/>
    </xf>
    <xf numFmtId="0" fontId="7" fillId="5" borderId="0" xfId="0" applyFont="1" applyFill="1" applyBorder="1" applyAlignment="1">
      <alignment vertical="center" wrapText="1"/>
    </xf>
    <xf numFmtId="0" fontId="7" fillId="30" borderId="27" xfId="0" applyFont="1" applyFill="1" applyBorder="1" applyAlignment="1">
      <alignment vertical="center" wrapText="1"/>
    </xf>
    <xf numFmtId="0" fontId="7" fillId="30" borderId="20" xfId="0" applyFont="1" applyFill="1" applyBorder="1" applyAlignment="1">
      <alignment vertical="center" wrapText="1"/>
    </xf>
    <xf numFmtId="0" fontId="7" fillId="30" borderId="26" xfId="0" applyFont="1" applyFill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5" borderId="26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7" fillId="5" borderId="22" xfId="0" applyFont="1" applyFill="1" applyBorder="1" applyAlignment="1">
      <alignment horizontal="left" vertical="center" wrapText="1"/>
    </xf>
    <xf numFmtId="0" fontId="7" fillId="5" borderId="27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 wrapText="1"/>
    </xf>
    <xf numFmtId="3" fontId="21" fillId="5" borderId="18" xfId="0" applyNumberFormat="1" applyFont="1" applyFill="1" applyBorder="1" applyAlignment="1">
      <alignment horizontal="left" vertical="center" wrapText="1"/>
    </xf>
    <xf numFmtId="3" fontId="21" fillId="5" borderId="0" xfId="0" applyNumberFormat="1" applyFont="1" applyFill="1" applyBorder="1" applyAlignment="1">
      <alignment horizontal="left" vertical="center" wrapText="1"/>
    </xf>
    <xf numFmtId="0" fontId="7" fillId="30" borderId="20" xfId="0" applyFont="1" applyFill="1" applyBorder="1" applyAlignment="1">
      <alignment horizontal="left" vertical="center" wrapText="1"/>
    </xf>
    <xf numFmtId="3" fontId="2" fillId="5" borderId="58" xfId="0" applyNumberFormat="1" applyFont="1" applyFill="1" applyBorder="1" applyAlignment="1">
      <alignment horizontal="center" vertical="center" wrapText="1"/>
    </xf>
    <xf numFmtId="3" fontId="27" fillId="5" borderId="25" xfId="0" applyNumberFormat="1" applyFont="1" applyFill="1" applyBorder="1" applyAlignment="1">
      <alignment horizontal="center" vertical="center" wrapText="1"/>
    </xf>
    <xf numFmtId="3" fontId="27" fillId="3" borderId="56" xfId="0" applyNumberFormat="1" applyFont="1" applyFill="1" applyBorder="1" applyAlignment="1">
      <alignment horizontal="center"/>
    </xf>
    <xf numFmtId="3" fontId="27" fillId="3" borderId="29" xfId="0" applyNumberFormat="1" applyFont="1" applyFill="1" applyBorder="1" applyAlignment="1">
      <alignment horizontal="center"/>
    </xf>
    <xf numFmtId="3" fontId="27" fillId="3" borderId="73" xfId="0" applyNumberFormat="1" applyFont="1" applyFill="1" applyBorder="1" applyAlignment="1">
      <alignment horizontal="center"/>
    </xf>
    <xf numFmtId="3" fontId="31" fillId="5" borderId="18" xfId="0" applyNumberFormat="1" applyFont="1" applyFill="1" applyBorder="1" applyAlignment="1">
      <alignment horizontal="left" vertical="center" wrapText="1"/>
    </xf>
    <xf numFmtId="3" fontId="31" fillId="5" borderId="0" xfId="0" applyNumberFormat="1" applyFont="1" applyFill="1" applyBorder="1" applyAlignment="1">
      <alignment horizontal="left" vertical="center" wrapText="1"/>
    </xf>
    <xf numFmtId="0" fontId="0" fillId="30" borderId="20" xfId="0" applyFill="1" applyBorder="1" applyAlignment="1">
      <alignment horizontal="left" vertical="center" wrapText="1"/>
    </xf>
    <xf numFmtId="0" fontId="13" fillId="17" borderId="54" xfId="0" applyFont="1" applyFill="1" applyBorder="1" applyAlignment="1">
      <alignment horizontal="center" vertical="center"/>
    </xf>
    <xf numFmtId="0" fontId="13" fillId="17" borderId="50" xfId="0" applyFont="1" applyFill="1" applyBorder="1" applyAlignment="1">
      <alignment horizontal="center" vertical="center"/>
    </xf>
    <xf numFmtId="0" fontId="13" fillId="11" borderId="43" xfId="0" applyFont="1" applyFill="1" applyBorder="1" applyAlignment="1">
      <alignment horizontal="center" vertical="center" wrapText="1"/>
    </xf>
    <xf numFmtId="0" fontId="13" fillId="11" borderId="55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4" fillId="6" borderId="54" xfId="0" applyFont="1" applyFill="1" applyBorder="1" applyAlignment="1">
      <alignment horizontal="center" vertical="center"/>
    </xf>
    <xf numFmtId="0" fontId="4" fillId="6" borderId="53" xfId="0" applyFont="1" applyFill="1" applyBorder="1" applyAlignment="1">
      <alignment horizontal="center" vertical="center"/>
    </xf>
    <xf numFmtId="0" fontId="4" fillId="5" borderId="74" xfId="0" applyFont="1" applyFill="1" applyBorder="1" applyAlignment="1">
      <alignment horizontal="center" vertical="center"/>
    </xf>
    <xf numFmtId="0" fontId="4" fillId="5" borderId="75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3" fillId="33" borderId="54" xfId="0" applyFont="1" applyFill="1" applyBorder="1" applyAlignment="1">
      <alignment horizontal="center" vertical="center" wrapText="1"/>
    </xf>
    <xf numFmtId="0" fontId="13" fillId="33" borderId="50" xfId="0" applyFont="1" applyFill="1" applyBorder="1" applyAlignment="1">
      <alignment horizontal="center" vertical="center" wrapText="1"/>
    </xf>
    <xf numFmtId="0" fontId="13" fillId="13" borderId="28" xfId="0" applyFont="1" applyFill="1" applyBorder="1" applyAlignment="1">
      <alignment horizontal="center" vertical="center" wrapText="1"/>
    </xf>
    <xf numFmtId="0" fontId="13" fillId="13" borderId="29" xfId="0" applyFont="1" applyFill="1" applyBorder="1" applyAlignment="1">
      <alignment horizontal="center" vertical="center" wrapText="1"/>
    </xf>
    <xf numFmtId="0" fontId="4" fillId="6" borderId="74" xfId="0" applyFont="1" applyFill="1" applyBorder="1" applyAlignment="1">
      <alignment horizontal="center" vertical="center"/>
    </xf>
    <xf numFmtId="0" fontId="4" fillId="6" borderId="75" xfId="0" applyFont="1" applyFill="1" applyBorder="1" applyAlignment="1">
      <alignment horizontal="center" vertical="center"/>
    </xf>
    <xf numFmtId="0" fontId="5" fillId="24" borderId="9" xfId="0" applyFont="1" applyFill="1" applyBorder="1" applyAlignment="1">
      <alignment horizontal="center" vertical="center" wrapText="1"/>
    </xf>
    <xf numFmtId="0" fontId="5" fillId="24" borderId="39" xfId="0" applyFont="1" applyFill="1" applyBorder="1" applyAlignment="1">
      <alignment horizontal="center" vertical="center" wrapText="1"/>
    </xf>
    <xf numFmtId="0" fontId="13" fillId="34" borderId="28" xfId="0" applyFont="1" applyFill="1" applyBorder="1" applyAlignment="1">
      <alignment horizontal="center" vertical="center"/>
    </xf>
    <xf numFmtId="0" fontId="13" fillId="34" borderId="58" xfId="0" applyFont="1" applyFill="1" applyBorder="1" applyAlignment="1">
      <alignment horizontal="center" vertical="center"/>
    </xf>
    <xf numFmtId="0" fontId="13" fillId="19" borderId="28" xfId="0" applyFont="1" applyFill="1" applyBorder="1" applyAlignment="1">
      <alignment horizontal="center" vertical="center" wrapText="1"/>
    </xf>
    <xf numFmtId="0" fontId="13" fillId="19" borderId="5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  <xf numFmtId="0" fontId="13" fillId="34" borderId="28" xfId="0" applyFont="1" applyFill="1" applyBorder="1" applyAlignment="1">
      <alignment horizontal="center" vertical="center" wrapText="1"/>
    </xf>
    <xf numFmtId="0" fontId="13" fillId="34" borderId="29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76" xfId="0" applyFont="1" applyFill="1" applyBorder="1" applyAlignment="1">
      <alignment horizontal="center" vertical="center" wrapText="1"/>
    </xf>
    <xf numFmtId="0" fontId="13" fillId="34" borderId="52" xfId="0" applyFont="1" applyFill="1" applyBorder="1" applyAlignment="1">
      <alignment horizontal="center" vertical="center"/>
    </xf>
    <xf numFmtId="0" fontId="13" fillId="34" borderId="6" xfId="0" applyFont="1" applyFill="1" applyBorder="1" applyAlignment="1">
      <alignment horizontal="center" vertical="center"/>
    </xf>
    <xf numFmtId="0" fontId="13" fillId="19" borderId="64" xfId="0" applyFont="1" applyFill="1" applyBorder="1" applyAlignment="1">
      <alignment horizontal="center" vertical="center"/>
    </xf>
    <xf numFmtId="0" fontId="13" fillId="19" borderId="23" xfId="0" applyFont="1" applyFill="1" applyBorder="1" applyAlignment="1">
      <alignment horizontal="center" vertical="center"/>
    </xf>
    <xf numFmtId="164" fontId="4" fillId="6" borderId="74" xfId="0" applyNumberFormat="1" applyFont="1" applyFill="1" applyBorder="1" applyAlignment="1">
      <alignment horizontal="center" vertical="center"/>
    </xf>
    <xf numFmtId="164" fontId="4" fillId="6" borderId="75" xfId="0" applyNumberFormat="1" applyFont="1" applyFill="1" applyBorder="1" applyAlignment="1">
      <alignment horizontal="center" vertical="center"/>
    </xf>
    <xf numFmtId="0" fontId="9" fillId="5" borderId="5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3" fillId="37" borderId="52" xfId="0" applyFont="1" applyFill="1" applyBorder="1" applyAlignment="1">
      <alignment horizontal="center" vertical="center"/>
    </xf>
    <xf numFmtId="0" fontId="13" fillId="37" borderId="6" xfId="0" applyFont="1" applyFill="1" applyBorder="1" applyAlignment="1">
      <alignment horizontal="center" vertical="center"/>
    </xf>
    <xf numFmtId="0" fontId="13" fillId="38" borderId="19" xfId="0" applyFont="1" applyFill="1" applyBorder="1" applyAlignment="1">
      <alignment horizontal="center" vertical="center" wrapText="1"/>
    </xf>
    <xf numFmtId="0" fontId="13" fillId="38" borderId="66" xfId="0" applyFont="1" applyFill="1" applyBorder="1" applyAlignment="1">
      <alignment horizontal="center" vertical="center" wrapText="1"/>
    </xf>
    <xf numFmtId="0" fontId="13" fillId="34" borderId="77" xfId="0" applyFont="1" applyFill="1" applyBorder="1" applyAlignment="1">
      <alignment horizontal="center" vertical="center"/>
    </xf>
    <xf numFmtId="0" fontId="13" fillId="34" borderId="78" xfId="0" applyFont="1" applyFill="1" applyBorder="1" applyAlignment="1">
      <alignment horizontal="center" vertical="center"/>
    </xf>
    <xf numFmtId="0" fontId="9" fillId="4" borderId="52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3" fillId="36" borderId="64" xfId="0" applyFont="1" applyFill="1" applyBorder="1" applyAlignment="1">
      <alignment horizontal="center" vertical="center"/>
    </xf>
    <xf numFmtId="0" fontId="13" fillId="36" borderId="14" xfId="0" applyFont="1" applyFill="1" applyBorder="1" applyAlignment="1">
      <alignment horizontal="center" vertical="center"/>
    </xf>
    <xf numFmtId="164" fontId="4" fillId="6" borderId="27" xfId="0" applyNumberFormat="1" applyFont="1" applyFill="1" applyBorder="1" applyAlignment="1">
      <alignment horizontal="center" vertical="center"/>
    </xf>
    <xf numFmtId="164" fontId="4" fillId="6" borderId="70" xfId="0" applyNumberFormat="1" applyFont="1" applyFill="1" applyBorder="1" applyAlignment="1">
      <alignment horizontal="center" vertical="center"/>
    </xf>
    <xf numFmtId="0" fontId="13" fillId="36" borderId="54" xfId="0" applyFont="1" applyFill="1" applyBorder="1" applyAlignment="1">
      <alignment horizontal="center" vertical="center"/>
    </xf>
    <xf numFmtId="0" fontId="13" fillId="36" borderId="6" xfId="0" applyFont="1" applyFill="1" applyBorder="1" applyAlignment="1">
      <alignment horizontal="center" vertical="center"/>
    </xf>
    <xf numFmtId="0" fontId="13" fillId="38" borderId="43" xfId="0" applyFont="1" applyFill="1" applyBorder="1" applyAlignment="1">
      <alignment horizontal="center" vertical="center" wrapText="1"/>
    </xf>
    <xf numFmtId="164" fontId="4" fillId="6" borderId="54" xfId="0" applyNumberFormat="1" applyFont="1" applyFill="1" applyBorder="1" applyAlignment="1">
      <alignment horizontal="center" vertical="center"/>
    </xf>
    <xf numFmtId="164" fontId="4" fillId="6" borderId="53" xfId="0" applyNumberFormat="1" applyFont="1" applyFill="1" applyBorder="1" applyAlignment="1">
      <alignment horizontal="center" vertical="center"/>
    </xf>
    <xf numFmtId="0" fontId="9" fillId="6" borderId="36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164" fontId="5" fillId="6" borderId="79" xfId="0" applyNumberFormat="1" applyFont="1" applyFill="1" applyBorder="1" applyAlignment="1">
      <alignment horizontal="left" vertical="center"/>
    </xf>
    <xf numFmtId="164" fontId="5" fillId="6" borderId="80" xfId="0" applyNumberFormat="1" applyFont="1" applyFill="1" applyBorder="1" applyAlignment="1">
      <alignment horizontal="left" vertical="center"/>
    </xf>
    <xf numFmtId="0" fontId="13" fillId="16" borderId="52" xfId="0" applyFont="1" applyFill="1" applyBorder="1" applyAlignment="1">
      <alignment horizontal="center" vertical="center"/>
    </xf>
    <xf numFmtId="0" fontId="13" fillId="16" borderId="6" xfId="0" applyFont="1" applyFill="1" applyBorder="1" applyAlignment="1">
      <alignment horizontal="center" vertical="center"/>
    </xf>
    <xf numFmtId="0" fontId="5" fillId="8" borderId="64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13" fillId="15" borderId="19" xfId="0" applyFont="1" applyFill="1" applyBorder="1" applyAlignment="1">
      <alignment horizontal="center" vertical="center" wrapText="1"/>
    </xf>
    <xf numFmtId="0" fontId="13" fillId="15" borderId="66" xfId="0" applyFont="1" applyFill="1" applyBorder="1" applyAlignment="1">
      <alignment horizontal="center" vertical="center" wrapText="1"/>
    </xf>
    <xf numFmtId="0" fontId="13" fillId="14" borderId="77" xfId="0" applyFont="1" applyFill="1" applyBorder="1" applyAlignment="1">
      <alignment horizontal="center" vertical="center"/>
    </xf>
    <xf numFmtId="0" fontId="13" fillId="14" borderId="78" xfId="0" applyFont="1" applyFill="1" applyBorder="1" applyAlignment="1">
      <alignment horizontal="center" vertical="center"/>
    </xf>
    <xf numFmtId="0" fontId="9" fillId="5" borderId="79" xfId="0" applyFont="1" applyFill="1" applyBorder="1" applyAlignment="1">
      <alignment horizontal="left" vertical="center"/>
    </xf>
    <xf numFmtId="0" fontId="9" fillId="5" borderId="80" xfId="0" applyFont="1" applyFill="1" applyBorder="1" applyAlignment="1">
      <alignment horizontal="left" vertical="center"/>
    </xf>
    <xf numFmtId="0" fontId="9" fillId="6" borderId="9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167" fontId="13" fillId="40" borderId="9" xfId="0" applyNumberFormat="1" applyFont="1" applyFill="1" applyBorder="1" applyAlignment="1">
      <alignment horizontal="center" vertical="center" wrapText="1"/>
    </xf>
    <xf numFmtId="167" fontId="13" fillId="40" borderId="39" xfId="0" applyNumberFormat="1" applyFont="1" applyFill="1" applyBorder="1" applyAlignment="1">
      <alignment horizontal="center" vertical="center" wrapText="1"/>
    </xf>
    <xf numFmtId="0" fontId="4" fillId="6" borderId="79" xfId="0" applyFont="1" applyFill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5" fillId="5" borderId="54" xfId="0" applyFont="1" applyFill="1" applyBorder="1" applyAlignment="1">
      <alignment horizontal="left" vertical="center" wrapText="1"/>
    </xf>
    <xf numFmtId="0" fontId="5" fillId="5" borderId="50" xfId="0" applyFont="1" applyFill="1" applyBorder="1" applyAlignment="1">
      <alignment horizontal="left" vertical="center" wrapText="1"/>
    </xf>
    <xf numFmtId="0" fontId="13" fillId="19" borderId="43" xfId="0" applyFont="1" applyFill="1" applyBorder="1" applyAlignment="1">
      <alignment horizontal="center" vertical="center"/>
    </xf>
    <xf numFmtId="0" fontId="13" fillId="19" borderId="66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center" vertical="center"/>
    </xf>
    <xf numFmtId="0" fontId="4" fillId="5" borderId="53" xfId="0" applyFont="1" applyFill="1" applyBorder="1" applyAlignment="1">
      <alignment horizontal="center" vertical="center"/>
    </xf>
    <xf numFmtId="0" fontId="5" fillId="4" borderId="54" xfId="0" applyFont="1" applyFill="1" applyBorder="1" applyAlignment="1">
      <alignment horizontal="left" vertical="center" wrapText="1"/>
    </xf>
    <xf numFmtId="0" fontId="5" fillId="4" borderId="50" xfId="0" applyFont="1" applyFill="1" applyBorder="1" applyAlignment="1">
      <alignment horizontal="left" vertical="center" wrapText="1"/>
    </xf>
    <xf numFmtId="0" fontId="13" fillId="39" borderId="81" xfId="0" applyFont="1" applyFill="1" applyBorder="1" applyAlignment="1">
      <alignment horizontal="center" vertical="center" wrapText="1"/>
    </xf>
    <xf numFmtId="0" fontId="13" fillId="39" borderId="73" xfId="0" applyFont="1" applyFill="1" applyBorder="1" applyAlignment="1">
      <alignment horizontal="center" vertical="center" wrapText="1"/>
    </xf>
    <xf numFmtId="0" fontId="13" fillId="13" borderId="74" xfId="0" applyFont="1" applyFill="1" applyBorder="1" applyAlignment="1">
      <alignment horizontal="center" vertical="center" wrapText="1"/>
    </xf>
    <xf numFmtId="0" fontId="13" fillId="13" borderId="75" xfId="0" applyFont="1" applyFill="1" applyBorder="1" applyAlignment="1">
      <alignment horizontal="center" vertical="center" wrapText="1"/>
    </xf>
    <xf numFmtId="0" fontId="9" fillId="34" borderId="9" xfId="0" applyFont="1" applyFill="1" applyBorder="1" applyAlignment="1">
      <alignment horizontal="center" vertical="center"/>
    </xf>
    <xf numFmtId="0" fontId="9" fillId="34" borderId="76" xfId="0" applyFont="1" applyFill="1" applyBorder="1" applyAlignment="1">
      <alignment horizontal="center" vertical="center"/>
    </xf>
    <xf numFmtId="0" fontId="5" fillId="6" borderId="54" xfId="0" applyFont="1" applyFill="1" applyBorder="1" applyAlignment="1">
      <alignment horizontal="left" vertical="center"/>
    </xf>
    <xf numFmtId="0" fontId="5" fillId="6" borderId="53" xfId="0" applyFont="1" applyFill="1" applyBorder="1" applyAlignment="1">
      <alignment horizontal="left" vertical="center"/>
    </xf>
    <xf numFmtId="0" fontId="9" fillId="5" borderId="54" xfId="0" applyFont="1" applyFill="1" applyBorder="1" applyAlignment="1">
      <alignment horizontal="left" vertical="center"/>
    </xf>
    <xf numFmtId="0" fontId="9" fillId="5" borderId="53" xfId="0" applyFont="1" applyFill="1" applyBorder="1" applyAlignment="1">
      <alignment horizontal="left" vertical="center"/>
    </xf>
    <xf numFmtId="0" fontId="9" fillId="41" borderId="64" xfId="0" applyFont="1" applyFill="1" applyBorder="1" applyAlignment="1">
      <alignment horizontal="center" vertical="center"/>
    </xf>
    <xf numFmtId="0" fontId="9" fillId="41" borderId="14" xfId="0" applyFont="1" applyFill="1" applyBorder="1" applyAlignment="1">
      <alignment horizontal="center" vertical="center"/>
    </xf>
    <xf numFmtId="0" fontId="13" fillId="17" borderId="54" xfId="0" applyFont="1" applyFill="1" applyBorder="1" applyAlignment="1">
      <alignment horizontal="center" vertical="center" wrapText="1"/>
    </xf>
    <xf numFmtId="0" fontId="13" fillId="17" borderId="34" xfId="0" applyFont="1" applyFill="1" applyBorder="1" applyAlignment="1">
      <alignment horizontal="center" vertical="center" wrapText="1"/>
    </xf>
    <xf numFmtId="0" fontId="13" fillId="16" borderId="54" xfId="0" applyFont="1" applyFill="1" applyBorder="1" applyAlignment="1">
      <alignment horizontal="center" vertical="center" wrapText="1"/>
    </xf>
    <xf numFmtId="0" fontId="13" fillId="16" borderId="34" xfId="0" applyFont="1" applyFill="1" applyBorder="1" applyAlignment="1">
      <alignment horizontal="center" vertical="center" wrapText="1"/>
    </xf>
    <xf numFmtId="0" fontId="13" fillId="16" borderId="50" xfId="0" applyFont="1" applyFill="1" applyBorder="1" applyAlignment="1">
      <alignment horizontal="center" vertical="center" wrapText="1"/>
    </xf>
    <xf numFmtId="0" fontId="13" fillId="11" borderId="52" xfId="0" applyFont="1" applyFill="1" applyBorder="1" applyAlignment="1">
      <alignment horizontal="center" vertical="center" wrapText="1"/>
    </xf>
    <xf numFmtId="0" fontId="13" fillId="11" borderId="6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center" vertical="center" wrapText="1"/>
    </xf>
    <xf numFmtId="0" fontId="9" fillId="5" borderId="53" xfId="0" applyFont="1" applyFill="1" applyBorder="1" applyAlignment="1">
      <alignment horizontal="center" vertical="center" wrapText="1"/>
    </xf>
    <xf numFmtId="0" fontId="13" fillId="37" borderId="26" xfId="0" applyFont="1" applyFill="1" applyBorder="1" applyAlignment="1">
      <alignment horizontal="center" vertical="center"/>
    </xf>
    <xf numFmtId="0" fontId="13" fillId="37" borderId="7" xfId="0" applyFont="1" applyFill="1" applyBorder="1" applyAlignment="1">
      <alignment horizontal="center" vertical="center"/>
    </xf>
    <xf numFmtId="0" fontId="13" fillId="38" borderId="54" xfId="0" applyFont="1" applyFill="1" applyBorder="1" applyAlignment="1">
      <alignment horizontal="center" vertical="center" wrapText="1"/>
    </xf>
    <xf numFmtId="0" fontId="13" fillId="38" borderId="53" xfId="0" applyFont="1" applyFill="1" applyBorder="1" applyAlignment="1">
      <alignment horizontal="center" vertical="center" wrapText="1"/>
    </xf>
    <xf numFmtId="0" fontId="13" fillId="34" borderId="36" xfId="0" applyFont="1" applyFill="1" applyBorder="1" applyAlignment="1">
      <alignment horizontal="center" vertical="center"/>
    </xf>
    <xf numFmtId="0" fontId="13" fillId="34" borderId="42" xfId="0" applyFont="1" applyFill="1" applyBorder="1" applyAlignment="1">
      <alignment horizontal="center" vertical="center"/>
    </xf>
    <xf numFmtId="0" fontId="13" fillId="42" borderId="64" xfId="0" applyFont="1" applyFill="1" applyBorder="1" applyAlignment="1">
      <alignment horizontal="center" vertical="center"/>
    </xf>
    <xf numFmtId="0" fontId="13" fillId="42" borderId="14" xfId="0" applyFont="1" applyFill="1" applyBorder="1" applyAlignment="1">
      <alignment horizontal="center" vertical="center"/>
    </xf>
    <xf numFmtId="164" fontId="13" fillId="22" borderId="74" xfId="0" applyNumberFormat="1" applyFont="1" applyFill="1" applyBorder="1" applyAlignment="1">
      <alignment horizontal="center" vertical="center"/>
    </xf>
    <xf numFmtId="164" fontId="13" fillId="22" borderId="80" xfId="0" applyNumberFormat="1" applyFont="1" applyFill="1" applyBorder="1" applyAlignment="1">
      <alignment horizontal="center" vertical="center"/>
    </xf>
    <xf numFmtId="167" fontId="13" fillId="23" borderId="33" xfId="0" applyNumberFormat="1" applyFont="1" applyFill="1" applyBorder="1" applyAlignment="1">
      <alignment horizontal="center" vertical="center"/>
    </xf>
    <xf numFmtId="167" fontId="13" fillId="23" borderId="6" xfId="0" applyNumberFormat="1" applyFont="1" applyFill="1" applyBorder="1" applyAlignment="1">
      <alignment horizontal="center" vertical="center"/>
    </xf>
    <xf numFmtId="0" fontId="9" fillId="4" borderId="54" xfId="0" applyFont="1" applyFill="1" applyBorder="1" applyAlignment="1">
      <alignment horizontal="center" vertical="center" wrapText="1"/>
    </xf>
    <xf numFmtId="0" fontId="9" fillId="4" borderId="53" xfId="0" applyFont="1" applyFill="1" applyBorder="1" applyAlignment="1">
      <alignment horizontal="center" vertical="center" wrapText="1"/>
    </xf>
    <xf numFmtId="0" fontId="13" fillId="37" borderId="26" xfId="0" applyFont="1" applyFill="1" applyBorder="1" applyAlignment="1">
      <alignment horizontal="center" vertical="center" wrapText="1"/>
    </xf>
    <xf numFmtId="0" fontId="13" fillId="37" borderId="18" xfId="0" applyFont="1" applyFill="1" applyBorder="1" applyAlignment="1">
      <alignment horizontal="center" vertical="center" wrapText="1"/>
    </xf>
    <xf numFmtId="0" fontId="13" fillId="44" borderId="54" xfId="0" applyFont="1" applyFill="1" applyBorder="1" applyAlignment="1">
      <alignment horizontal="center" vertical="center" wrapText="1"/>
    </xf>
    <xf numFmtId="0" fontId="13" fillId="44" borderId="50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13" fillId="43" borderId="54" xfId="0" applyFont="1" applyFill="1" applyBorder="1" applyAlignment="1">
      <alignment horizontal="center" vertical="center"/>
    </xf>
    <xf numFmtId="0" fontId="13" fillId="43" borderId="50" xfId="0" applyFont="1" applyFill="1" applyBorder="1" applyAlignment="1">
      <alignment horizontal="center" vertical="center"/>
    </xf>
    <xf numFmtId="0" fontId="4" fillId="6" borderId="52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9" fillId="21" borderId="36" xfId="0" applyFont="1" applyFill="1" applyBorder="1" applyAlignment="1">
      <alignment horizontal="center" vertical="center"/>
    </xf>
    <xf numFmtId="0" fontId="9" fillId="21" borderId="35" xfId="0" applyFont="1" applyFill="1" applyBorder="1" applyAlignment="1">
      <alignment horizontal="center" vertical="center"/>
    </xf>
    <xf numFmtId="0" fontId="9" fillId="24" borderId="54" xfId="0" applyFont="1" applyFill="1" applyBorder="1" applyAlignment="1">
      <alignment horizontal="center" vertical="center" wrapText="1"/>
    </xf>
    <xf numFmtId="0" fontId="9" fillId="24" borderId="53" xfId="0" applyFont="1" applyFill="1" applyBorder="1" applyAlignment="1">
      <alignment horizontal="center" vertical="center" wrapText="1"/>
    </xf>
    <xf numFmtId="0" fontId="13" fillId="51" borderId="27" xfId="0" applyFont="1" applyFill="1" applyBorder="1" applyAlignment="1">
      <alignment horizontal="center" vertical="center"/>
    </xf>
    <xf numFmtId="0" fontId="13" fillId="51" borderId="20" xfId="0" applyFont="1" applyFill="1" applyBorder="1" applyAlignment="1">
      <alignment horizontal="center" vertical="center"/>
    </xf>
    <xf numFmtId="0" fontId="13" fillId="37" borderId="54" xfId="0" applyFont="1" applyFill="1" applyBorder="1" applyAlignment="1">
      <alignment horizontal="center" vertical="center" wrapText="1"/>
    </xf>
    <xf numFmtId="0" fontId="13" fillId="37" borderId="53" xfId="0" applyFont="1" applyFill="1" applyBorder="1" applyAlignment="1">
      <alignment horizontal="center" vertical="center" wrapText="1"/>
    </xf>
    <xf numFmtId="0" fontId="13" fillId="37" borderId="27" xfId="0" applyFont="1" applyFill="1" applyBorder="1" applyAlignment="1">
      <alignment horizontal="center" vertical="center" wrapText="1"/>
    </xf>
    <xf numFmtId="0" fontId="13" fillId="37" borderId="34" xfId="0" applyFont="1" applyFill="1" applyBorder="1" applyAlignment="1">
      <alignment horizontal="center" vertical="center" wrapText="1"/>
    </xf>
    <xf numFmtId="0" fontId="1" fillId="5" borderId="56" xfId="0" applyFont="1" applyFill="1" applyBorder="1" applyAlignment="1">
      <alignment horizontal="center" vertical="center" wrapText="1"/>
    </xf>
    <xf numFmtId="0" fontId="16" fillId="14" borderId="9" xfId="0" applyFont="1" applyFill="1" applyBorder="1" applyAlignment="1">
      <alignment horizontal="center" vertical="center"/>
    </xf>
    <xf numFmtId="0" fontId="16" fillId="14" borderId="39" xfId="0" applyFont="1" applyFill="1" applyBorder="1" applyAlignment="1">
      <alignment horizontal="center" vertical="center"/>
    </xf>
    <xf numFmtId="0" fontId="16" fillId="19" borderId="79" xfId="0" applyFont="1" applyFill="1" applyBorder="1" applyAlignment="1">
      <alignment horizontal="center" vertical="center"/>
    </xf>
    <xf numFmtId="0" fontId="16" fillId="19" borderId="40" xfId="0" applyFont="1" applyFill="1" applyBorder="1" applyAlignment="1">
      <alignment horizontal="center" vertical="center"/>
    </xf>
    <xf numFmtId="0" fontId="16" fillId="5" borderId="52" xfId="0" applyFont="1" applyFill="1" applyBorder="1" applyAlignment="1">
      <alignment horizontal="left" vertical="center"/>
    </xf>
    <xf numFmtId="0" fontId="16" fillId="5" borderId="35" xfId="0" applyFont="1" applyFill="1" applyBorder="1" applyAlignment="1">
      <alignment horizontal="left" vertical="center"/>
    </xf>
    <xf numFmtId="44" fontId="13" fillId="11" borderId="27" xfId="0" applyNumberFormat="1" applyFont="1" applyFill="1" applyBorder="1" applyAlignment="1">
      <alignment horizontal="center" vertical="center" wrapText="1"/>
    </xf>
    <xf numFmtId="44" fontId="13" fillId="11" borderId="11" xfId="0" applyNumberFormat="1" applyFont="1" applyFill="1" applyBorder="1" applyAlignment="1">
      <alignment horizontal="center" vertical="center" wrapText="1"/>
    </xf>
    <xf numFmtId="0" fontId="13" fillId="32" borderId="43" xfId="0" applyFont="1" applyFill="1" applyBorder="1" applyAlignment="1">
      <alignment horizontal="center" vertical="center" wrapText="1"/>
    </xf>
    <xf numFmtId="0" fontId="13" fillId="32" borderId="72" xfId="0" applyFont="1" applyFill="1" applyBorder="1" applyAlignment="1">
      <alignment horizontal="center" vertical="center" wrapText="1"/>
    </xf>
    <xf numFmtId="0" fontId="13" fillId="16" borderId="36" xfId="0" applyFont="1" applyFill="1" applyBorder="1" applyAlignment="1">
      <alignment horizontal="center" vertical="center"/>
    </xf>
    <xf numFmtId="0" fontId="13" fillId="16" borderId="42" xfId="0" applyFont="1" applyFill="1" applyBorder="1" applyAlignment="1">
      <alignment horizontal="center" vertical="center"/>
    </xf>
    <xf numFmtId="0" fontId="13" fillId="15" borderId="33" xfId="0" applyFont="1" applyFill="1" applyBorder="1" applyAlignment="1">
      <alignment horizontal="center" vertical="center" wrapText="1"/>
    </xf>
    <xf numFmtId="0" fontId="13" fillId="15" borderId="32" xfId="0" applyFont="1" applyFill="1" applyBorder="1" applyAlignment="1">
      <alignment horizontal="center" vertical="center" wrapText="1"/>
    </xf>
    <xf numFmtId="0" fontId="13" fillId="14" borderId="81" xfId="0" applyFont="1" applyFill="1" applyBorder="1" applyAlignment="1">
      <alignment horizontal="center" vertical="center"/>
    </xf>
    <xf numFmtId="0" fontId="13" fillId="14" borderId="8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left" vertical="center"/>
    </xf>
    <xf numFmtId="0" fontId="9" fillId="5" borderId="32" xfId="0" applyFont="1" applyFill="1" applyBorder="1" applyAlignment="1">
      <alignment horizontal="left" vertical="center"/>
    </xf>
    <xf numFmtId="44" fontId="13" fillId="25" borderId="54" xfId="0" applyNumberFormat="1" applyFont="1" applyFill="1" applyBorder="1" applyAlignment="1">
      <alignment horizontal="center" vertical="center" wrapText="1"/>
    </xf>
    <xf numFmtId="44" fontId="13" fillId="25" borderId="34" xfId="0" applyNumberFormat="1" applyFont="1" applyFill="1" applyBorder="1" applyAlignment="1">
      <alignment horizontal="center" vertical="center" wrapText="1"/>
    </xf>
    <xf numFmtId="0" fontId="13" fillId="16" borderId="53" xfId="0" applyFont="1" applyFill="1" applyBorder="1" applyAlignment="1">
      <alignment horizontal="center" vertical="center" wrapText="1"/>
    </xf>
    <xf numFmtId="0" fontId="13" fillId="37" borderId="77" xfId="0" applyFont="1" applyFill="1" applyBorder="1" applyAlignment="1">
      <alignment horizontal="center" vertical="center" wrapText="1"/>
    </xf>
    <xf numFmtId="0" fontId="13" fillId="37" borderId="83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left" vertical="center" wrapText="1"/>
    </xf>
    <xf numFmtId="0" fontId="9" fillId="5" borderId="50" xfId="0" applyFont="1" applyFill="1" applyBorder="1" applyAlignment="1">
      <alignment horizontal="left" vertical="center" wrapText="1"/>
    </xf>
    <xf numFmtId="0" fontId="13" fillId="46" borderId="54" xfId="0" applyFont="1" applyFill="1" applyBorder="1" applyAlignment="1">
      <alignment horizontal="center" vertical="center"/>
    </xf>
    <xf numFmtId="0" fontId="13" fillId="46" borderId="6" xfId="0" applyFont="1" applyFill="1" applyBorder="1" applyAlignment="1">
      <alignment horizontal="center" vertical="center"/>
    </xf>
    <xf numFmtId="0" fontId="9" fillId="22" borderId="64" xfId="0" applyFont="1" applyFill="1" applyBorder="1" applyAlignment="1">
      <alignment horizontal="center" vertical="center"/>
    </xf>
    <xf numFmtId="0" fontId="9" fillId="22" borderId="14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9" fillId="47" borderId="52" xfId="0" applyFont="1" applyFill="1" applyBorder="1" applyAlignment="1">
      <alignment horizontal="center" vertical="center"/>
    </xf>
    <xf numFmtId="0" fontId="9" fillId="47" borderId="6" xfId="0" applyFont="1" applyFill="1" applyBorder="1" applyAlignment="1">
      <alignment horizontal="center" vertical="center"/>
    </xf>
    <xf numFmtId="0" fontId="9" fillId="47" borderId="54" xfId="0" applyFont="1" applyFill="1" applyBorder="1" applyAlignment="1">
      <alignment horizontal="center" vertical="center"/>
    </xf>
    <xf numFmtId="0" fontId="9" fillId="47" borderId="50" xfId="0" applyFont="1" applyFill="1" applyBorder="1" applyAlignment="1">
      <alignment horizontal="center" vertical="center"/>
    </xf>
    <xf numFmtId="0" fontId="9" fillId="10" borderId="54" xfId="0" applyFont="1" applyFill="1" applyBorder="1" applyAlignment="1">
      <alignment horizontal="center" vertical="center"/>
    </xf>
    <xf numFmtId="0" fontId="9" fillId="10" borderId="50" xfId="0" applyFont="1" applyFill="1" applyBorder="1" applyAlignment="1">
      <alignment horizontal="center" vertical="center"/>
    </xf>
    <xf numFmtId="0" fontId="9" fillId="6" borderId="54" xfId="0" applyFont="1" applyFill="1" applyBorder="1" applyAlignment="1">
      <alignment horizontal="left" vertical="center" wrapText="1"/>
    </xf>
    <xf numFmtId="0" fontId="9" fillId="6" borderId="50" xfId="0" applyFont="1" applyFill="1" applyBorder="1" applyAlignment="1">
      <alignment horizontal="left" vertical="center" wrapText="1"/>
    </xf>
    <xf numFmtId="0" fontId="13" fillId="9" borderId="52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16" borderId="54" xfId="0" applyFont="1" applyFill="1" applyBorder="1" applyAlignment="1">
      <alignment horizontal="center" vertical="center"/>
    </xf>
    <xf numFmtId="0" fontId="13" fillId="16" borderId="50" xfId="0" applyFont="1" applyFill="1" applyBorder="1" applyAlignment="1">
      <alignment horizontal="center" vertical="center"/>
    </xf>
    <xf numFmtId="0" fontId="13" fillId="37" borderId="54" xfId="0" applyFont="1" applyFill="1" applyBorder="1" applyAlignment="1">
      <alignment horizontal="center" vertical="center"/>
    </xf>
    <xf numFmtId="0" fontId="13" fillId="37" borderId="50" xfId="0" applyFont="1" applyFill="1" applyBorder="1" applyAlignment="1">
      <alignment horizontal="center" vertical="center"/>
    </xf>
    <xf numFmtId="0" fontId="13" fillId="24" borderId="79" xfId="0" applyFont="1" applyFill="1" applyBorder="1" applyAlignment="1">
      <alignment horizontal="center" vertical="center"/>
    </xf>
    <xf numFmtId="0" fontId="13" fillId="24" borderId="80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9" fillId="29" borderId="26" xfId="0" applyFont="1" applyFill="1" applyBorder="1" applyAlignment="1">
      <alignment horizontal="center" vertical="center" wrapText="1"/>
    </xf>
    <xf numFmtId="0" fontId="9" fillId="29" borderId="42" xfId="0" applyFont="1" applyFill="1" applyBorder="1" applyAlignment="1">
      <alignment horizontal="center" vertical="center" wrapText="1"/>
    </xf>
    <xf numFmtId="167" fontId="13" fillId="28" borderId="19" xfId="0" applyNumberFormat="1" applyFont="1" applyFill="1" applyBorder="1" applyAlignment="1">
      <alignment horizontal="left" vertical="center"/>
    </xf>
    <xf numFmtId="167" fontId="13" fillId="28" borderId="22" xfId="0" applyNumberFormat="1" applyFont="1" applyFill="1" applyBorder="1" applyAlignment="1">
      <alignment horizontal="left" vertical="center"/>
    </xf>
    <xf numFmtId="0" fontId="9" fillId="29" borderId="54" xfId="0" applyFont="1" applyFill="1" applyBorder="1" applyAlignment="1">
      <alignment horizontal="center" vertical="center" wrapText="1"/>
    </xf>
    <xf numFmtId="0" fontId="9" fillId="29" borderId="6" xfId="0" applyFont="1" applyFill="1" applyBorder="1" applyAlignment="1">
      <alignment horizontal="center" vertical="center" wrapText="1"/>
    </xf>
    <xf numFmtId="0" fontId="9" fillId="6" borderId="54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3" fillId="38" borderId="52" xfId="0" applyFont="1" applyFill="1" applyBorder="1" applyAlignment="1">
      <alignment horizontal="center" vertical="center"/>
    </xf>
    <xf numFmtId="0" fontId="13" fillId="38" borderId="6" xfId="0" applyFont="1" applyFill="1" applyBorder="1" applyAlignment="1">
      <alignment horizontal="center" vertical="center"/>
    </xf>
    <xf numFmtId="0" fontId="13" fillId="57" borderId="54" xfId="0" applyFont="1" applyFill="1" applyBorder="1" applyAlignment="1">
      <alignment horizontal="center" vertical="center" wrapText="1"/>
    </xf>
    <xf numFmtId="0" fontId="13" fillId="57" borderId="6" xfId="0" applyFont="1" applyFill="1" applyBorder="1" applyAlignment="1">
      <alignment horizontal="center" vertical="center" wrapText="1"/>
    </xf>
    <xf numFmtId="0" fontId="13" fillId="38" borderId="36" xfId="0" applyFont="1" applyFill="1" applyBorder="1" applyAlignment="1">
      <alignment horizontal="center" vertical="center"/>
    </xf>
    <xf numFmtId="0" fontId="13" fillId="38" borderId="42" xfId="0" applyFont="1" applyFill="1" applyBorder="1" applyAlignment="1">
      <alignment horizontal="center" vertical="center"/>
    </xf>
    <xf numFmtId="0" fontId="13" fillId="29" borderId="54" xfId="0" applyFont="1" applyFill="1" applyBorder="1" applyAlignment="1">
      <alignment horizontal="center" vertical="center" wrapText="1"/>
    </xf>
    <xf numFmtId="0" fontId="13" fillId="29" borderId="34" xfId="0" applyFont="1" applyFill="1" applyBorder="1" applyAlignment="1">
      <alignment horizontal="center" vertical="center" wrapText="1"/>
    </xf>
    <xf numFmtId="0" fontId="9" fillId="57" borderId="54" xfId="0" applyFont="1" applyFill="1" applyBorder="1" applyAlignment="1">
      <alignment horizontal="center" vertical="center" wrapText="1"/>
    </xf>
    <xf numFmtId="0" fontId="9" fillId="57" borderId="6" xfId="0" applyFont="1" applyFill="1" applyBorder="1" applyAlignment="1">
      <alignment horizontal="center" vertical="center" wrapText="1"/>
    </xf>
    <xf numFmtId="0" fontId="13" fillId="5" borderId="33" xfId="0" applyFont="1" applyFill="1" applyBorder="1" applyAlignment="1">
      <alignment horizontal="left" vertical="center"/>
    </xf>
    <xf numFmtId="0" fontId="13" fillId="5" borderId="32" xfId="0" applyFont="1" applyFill="1" applyBorder="1" applyAlignment="1">
      <alignment horizontal="left" vertical="center"/>
    </xf>
    <xf numFmtId="0" fontId="5" fillId="5" borderId="36" xfId="0" applyFont="1" applyFill="1" applyBorder="1" applyAlignment="1">
      <alignment horizontal="center" vertical="center" wrapText="1"/>
    </xf>
    <xf numFmtId="0" fontId="13" fillId="36" borderId="64" xfId="0" applyFont="1" applyFill="1" applyBorder="1" applyAlignment="1">
      <alignment horizontal="center" vertical="center" wrapText="1"/>
    </xf>
    <xf numFmtId="0" fontId="13" fillId="36" borderId="73" xfId="0" applyFont="1" applyFill="1" applyBorder="1" applyAlignment="1">
      <alignment horizontal="center" vertical="center" wrapText="1"/>
    </xf>
    <xf numFmtId="167" fontId="13" fillId="40" borderId="54" xfId="0" applyNumberFormat="1" applyFont="1" applyFill="1" applyBorder="1" applyAlignment="1">
      <alignment horizontal="center" vertical="center"/>
    </xf>
    <xf numFmtId="167" fontId="13" fillId="40" borderId="53" xfId="0" applyNumberFormat="1" applyFont="1" applyFill="1" applyBorder="1" applyAlignment="1">
      <alignment horizontal="center" vertical="center"/>
    </xf>
    <xf numFmtId="167" fontId="13" fillId="40" borderId="64" xfId="0" applyNumberFormat="1" applyFont="1" applyFill="1" applyBorder="1" applyAlignment="1">
      <alignment horizontal="center" vertical="center"/>
    </xf>
    <xf numFmtId="167" fontId="13" fillId="40" borderId="71" xfId="0" applyNumberFormat="1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left" vertical="center"/>
    </xf>
    <xf numFmtId="0" fontId="13" fillId="5" borderId="80" xfId="0" applyFont="1" applyFill="1" applyBorder="1" applyAlignment="1">
      <alignment horizontal="left" vertical="center"/>
    </xf>
    <xf numFmtId="3" fontId="2" fillId="6" borderId="9" xfId="0" applyNumberFormat="1" applyFont="1" applyFill="1" applyBorder="1" applyAlignment="1">
      <alignment horizontal="center" vertical="center" wrapText="1"/>
    </xf>
    <xf numFmtId="3" fontId="2" fillId="6" borderId="39" xfId="0" applyNumberFormat="1" applyFont="1" applyFill="1" applyBorder="1" applyAlignment="1">
      <alignment horizontal="center" vertical="center" wrapText="1"/>
    </xf>
    <xf numFmtId="3" fontId="2" fillId="6" borderId="74" xfId="0" applyNumberFormat="1" applyFont="1" applyFill="1" applyBorder="1" applyAlignment="1">
      <alignment horizontal="left" vertical="center"/>
    </xf>
    <xf numFmtId="3" fontId="2" fillId="6" borderId="75" xfId="0" applyNumberFormat="1" applyFont="1" applyFill="1" applyBorder="1" applyAlignment="1">
      <alignment horizontal="left" vertical="center"/>
    </xf>
    <xf numFmtId="0" fontId="9" fillId="5" borderId="77" xfId="0" applyFont="1" applyFill="1" applyBorder="1" applyAlignment="1">
      <alignment horizontal="center" vertical="center" wrapText="1"/>
    </xf>
    <xf numFmtId="0" fontId="9" fillId="5" borderId="83" xfId="0" applyFont="1" applyFill="1" applyBorder="1" applyAlignment="1">
      <alignment horizontal="center" vertical="center" wrapText="1"/>
    </xf>
    <xf numFmtId="164" fontId="13" fillId="22" borderId="81" xfId="0" applyNumberFormat="1" applyFont="1" applyFill="1" applyBorder="1" applyAlignment="1">
      <alignment horizontal="center" vertical="center"/>
    </xf>
    <xf numFmtId="164" fontId="13" fillId="22" borderId="73" xfId="0" applyNumberFormat="1" applyFont="1" applyFill="1" applyBorder="1" applyAlignment="1">
      <alignment horizontal="center" vertical="center"/>
    </xf>
    <xf numFmtId="0" fontId="13" fillId="34" borderId="64" xfId="0" applyFont="1" applyFill="1" applyBorder="1" applyAlignment="1">
      <alignment horizontal="center" vertical="center"/>
    </xf>
    <xf numFmtId="0" fontId="13" fillId="34" borderId="71" xfId="0" applyFont="1" applyFill="1" applyBorder="1" applyAlignment="1">
      <alignment horizontal="center" vertical="center"/>
    </xf>
    <xf numFmtId="0" fontId="13" fillId="37" borderId="43" xfId="0" applyFont="1" applyFill="1" applyBorder="1" applyAlignment="1">
      <alignment horizontal="center" vertical="center"/>
    </xf>
    <xf numFmtId="0" fontId="13" fillId="37" borderId="72" xfId="0" applyFont="1" applyFill="1" applyBorder="1" applyAlignment="1">
      <alignment horizontal="center" vertical="center"/>
    </xf>
    <xf numFmtId="0" fontId="13" fillId="38" borderId="34" xfId="0" applyFont="1" applyFill="1" applyBorder="1" applyAlignment="1">
      <alignment horizontal="center" vertical="center" wrapText="1"/>
    </xf>
    <xf numFmtId="3" fontId="16" fillId="26" borderId="81" xfId="0" applyNumberFormat="1" applyFont="1" applyFill="1" applyBorder="1" applyAlignment="1">
      <alignment horizontal="center" vertical="center"/>
    </xf>
    <xf numFmtId="3" fontId="16" fillId="26" borderId="73" xfId="0" applyNumberFormat="1" applyFont="1" applyFill="1" applyBorder="1" applyAlignment="1">
      <alignment horizontal="center" vertical="center"/>
    </xf>
    <xf numFmtId="3" fontId="16" fillId="27" borderId="81" xfId="0" applyNumberFormat="1" applyFont="1" applyFill="1" applyBorder="1" applyAlignment="1">
      <alignment horizontal="center" vertical="center"/>
    </xf>
    <xf numFmtId="3" fontId="16" fillId="27" borderId="73" xfId="0" applyNumberFormat="1" applyFont="1" applyFill="1" applyBorder="1" applyAlignment="1">
      <alignment horizontal="center" vertical="center"/>
    </xf>
    <xf numFmtId="3" fontId="16" fillId="34" borderId="27" xfId="0" applyNumberFormat="1" applyFont="1" applyFill="1" applyBorder="1" applyAlignment="1">
      <alignment horizontal="center" vertical="center"/>
    </xf>
    <xf numFmtId="3" fontId="16" fillId="34" borderId="11" xfId="0" applyNumberFormat="1" applyFont="1" applyFill="1" applyBorder="1" applyAlignment="1">
      <alignment horizontal="center" vertical="center"/>
    </xf>
    <xf numFmtId="3" fontId="16" fillId="22" borderId="77" xfId="0" applyNumberFormat="1" applyFont="1" applyFill="1" applyBorder="1" applyAlignment="1">
      <alignment horizontal="center" vertical="center"/>
    </xf>
    <xf numFmtId="3" fontId="16" fillId="22" borderId="83" xfId="0" applyNumberFormat="1" applyFont="1" applyFill="1" applyBorder="1" applyAlignment="1">
      <alignment horizontal="center" vertical="center"/>
    </xf>
    <xf numFmtId="3" fontId="2" fillId="5" borderId="79" xfId="0" applyNumberFormat="1" applyFont="1" applyFill="1" applyBorder="1" applyAlignment="1">
      <alignment horizontal="left" vertical="center"/>
    </xf>
    <xf numFmtId="3" fontId="2" fillId="5" borderId="40" xfId="0" applyNumberFormat="1" applyFont="1" applyFill="1" applyBorder="1" applyAlignment="1">
      <alignment horizontal="left" vertical="center"/>
    </xf>
    <xf numFmtId="0" fontId="13" fillId="37" borderId="81" xfId="0" applyFont="1" applyFill="1" applyBorder="1" applyAlignment="1">
      <alignment horizontal="center" vertical="center"/>
    </xf>
    <xf numFmtId="0" fontId="13" fillId="37" borderId="84" xfId="0" applyFont="1" applyFill="1" applyBorder="1" applyAlignment="1">
      <alignment horizontal="center" vertical="center"/>
    </xf>
    <xf numFmtId="0" fontId="13" fillId="51" borderId="52" xfId="0" applyFont="1" applyFill="1" applyBorder="1" applyAlignment="1">
      <alignment horizontal="center" vertical="center"/>
    </xf>
    <xf numFmtId="0" fontId="13" fillId="51" borderId="35" xfId="0" applyFont="1" applyFill="1" applyBorder="1" applyAlignment="1">
      <alignment horizontal="center" vertical="center"/>
    </xf>
    <xf numFmtId="0" fontId="9" fillId="6" borderId="52" xfId="0" applyFont="1" applyFill="1" applyBorder="1" applyAlignment="1">
      <alignment horizontal="center" vertical="center"/>
    </xf>
    <xf numFmtId="0" fontId="9" fillId="6" borderId="35" xfId="0" applyFont="1" applyFill="1" applyBorder="1" applyAlignment="1">
      <alignment horizontal="center" vertical="center"/>
    </xf>
    <xf numFmtId="0" fontId="13" fillId="26" borderId="52" xfId="0" applyFont="1" applyFill="1" applyBorder="1" applyAlignment="1">
      <alignment horizontal="center" vertical="center"/>
    </xf>
    <xf numFmtId="0" fontId="13" fillId="26" borderId="35" xfId="0" applyFont="1" applyFill="1" applyBorder="1" applyAlignment="1">
      <alignment horizontal="center" vertical="center"/>
    </xf>
    <xf numFmtId="0" fontId="9" fillId="16" borderId="52" xfId="0" applyFont="1" applyFill="1" applyBorder="1" applyAlignment="1">
      <alignment horizontal="center" vertical="center" wrapText="1"/>
    </xf>
    <xf numFmtId="0" fontId="9" fillId="16" borderId="1" xfId="0" applyFont="1" applyFill="1" applyBorder="1" applyAlignment="1">
      <alignment horizontal="center" vertical="center" wrapText="1"/>
    </xf>
    <xf numFmtId="0" fontId="13" fillId="37" borderId="35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 wrapText="1"/>
    </xf>
    <xf numFmtId="167" fontId="13" fillId="38" borderId="36" xfId="0" applyNumberFormat="1" applyFont="1" applyFill="1" applyBorder="1" applyAlignment="1">
      <alignment horizontal="center" vertical="center" wrapText="1"/>
    </xf>
    <xf numFmtId="167" fontId="13" fillId="38" borderId="42" xfId="0" applyNumberFormat="1" applyFont="1" applyFill="1" applyBorder="1" applyAlignment="1">
      <alignment horizontal="center" vertical="center" wrapText="1"/>
    </xf>
    <xf numFmtId="0" fontId="13" fillId="34" borderId="35" xfId="0" applyFont="1" applyFill="1" applyBorder="1" applyAlignment="1">
      <alignment horizontal="center" vertical="center"/>
    </xf>
    <xf numFmtId="0" fontId="13" fillId="22" borderId="52" xfId="0" applyFont="1" applyFill="1" applyBorder="1" applyAlignment="1">
      <alignment horizontal="center" vertical="center"/>
    </xf>
    <xf numFmtId="0" fontId="13" fillId="22" borderId="35" xfId="0" applyFont="1" applyFill="1" applyBorder="1" applyAlignment="1">
      <alignment horizontal="center" vertical="center"/>
    </xf>
    <xf numFmtId="0" fontId="5" fillId="5" borderId="52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9" fillId="4" borderId="58" xfId="0" applyFont="1" applyFill="1" applyBorder="1" applyAlignment="1">
      <alignment horizontal="center" vertical="center" wrapText="1"/>
    </xf>
    <xf numFmtId="0" fontId="9" fillId="4" borderId="82" xfId="0" applyFont="1" applyFill="1" applyBorder="1" applyAlignment="1">
      <alignment horizontal="center" vertical="center" wrapText="1"/>
    </xf>
    <xf numFmtId="0" fontId="9" fillId="50" borderId="58" xfId="0" applyFont="1" applyFill="1" applyBorder="1" applyAlignment="1">
      <alignment horizontal="center" vertical="center" wrapText="1"/>
    </xf>
    <xf numFmtId="0" fontId="9" fillId="50" borderId="73" xfId="0" applyFont="1" applyFill="1" applyBorder="1" applyAlignment="1">
      <alignment horizontal="center" vertical="center" wrapText="1"/>
    </xf>
    <xf numFmtId="43" fontId="0" fillId="3" borderId="8" xfId="0" applyNumberFormat="1" applyFill="1" applyBorder="1" applyAlignment="1">
      <alignment horizontal="center" vertical="center"/>
    </xf>
    <xf numFmtId="43" fontId="0" fillId="3" borderId="13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27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0" borderId="54" xfId="0" applyBorder="1" applyAlignment="1">
      <alignment horizontal="left"/>
    </xf>
    <xf numFmtId="0" fontId="0" fillId="0" borderId="50" xfId="0" applyBorder="1" applyAlignment="1">
      <alignment horizontal="left"/>
    </xf>
    <xf numFmtId="0" fontId="9" fillId="5" borderId="58" xfId="0" applyFont="1" applyFill="1" applyBorder="1" applyAlignment="1">
      <alignment horizontal="center" vertical="center" wrapText="1"/>
    </xf>
    <xf numFmtId="0" fontId="9" fillId="5" borderId="73" xfId="0" applyFont="1" applyFill="1" applyBorder="1" applyAlignment="1">
      <alignment horizontal="center" vertical="center" wrapText="1"/>
    </xf>
    <xf numFmtId="0" fontId="4" fillId="49" borderId="54" xfId="0" applyFont="1" applyFill="1" applyBorder="1" applyAlignment="1">
      <alignment horizontal="center"/>
    </xf>
    <xf numFmtId="0" fontId="4" fillId="49" borderId="50" xfId="0" applyFont="1" applyFill="1" applyBorder="1" applyAlignment="1">
      <alignment horizontal="center"/>
    </xf>
    <xf numFmtId="0" fontId="2" fillId="6" borderId="52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16" fillId="51" borderId="28" xfId="0" applyFont="1" applyFill="1" applyBorder="1" applyAlignment="1">
      <alignment horizontal="center" vertical="center"/>
    </xf>
    <xf numFmtId="0" fontId="16" fillId="51" borderId="29" xfId="0" applyFont="1" applyFill="1" applyBorder="1" applyAlignment="1">
      <alignment horizontal="center" vertical="center"/>
    </xf>
    <xf numFmtId="0" fontId="2" fillId="6" borderId="52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9" fillId="5" borderId="58" xfId="0" applyFont="1" applyFill="1" applyBorder="1" applyAlignment="1">
      <alignment horizontal="left" vertical="center" wrapText="1"/>
    </xf>
    <xf numFmtId="0" fontId="9" fillId="5" borderId="84" xfId="0" applyFont="1" applyFill="1" applyBorder="1" applyAlignment="1">
      <alignment horizontal="left" vertical="center" wrapText="1"/>
    </xf>
    <xf numFmtId="164" fontId="13" fillId="34" borderId="29" xfId="0" applyNumberFormat="1" applyFont="1" applyFill="1" applyBorder="1" applyAlignment="1">
      <alignment horizontal="center" vertical="center"/>
    </xf>
    <xf numFmtId="0" fontId="13" fillId="22" borderId="56" xfId="0" applyFont="1" applyFill="1" applyBorder="1" applyAlignment="1">
      <alignment horizontal="center" vertical="center"/>
    </xf>
    <xf numFmtId="164" fontId="9" fillId="5" borderId="52" xfId="0" applyNumberFormat="1" applyFont="1" applyFill="1" applyBorder="1" applyAlignment="1">
      <alignment horizontal="left" vertical="center"/>
    </xf>
    <xf numFmtId="164" fontId="9" fillId="5" borderId="35" xfId="0" applyNumberFormat="1" applyFont="1" applyFill="1" applyBorder="1" applyAlignment="1">
      <alignment horizontal="left" vertical="center"/>
    </xf>
    <xf numFmtId="0" fontId="2" fillId="6" borderId="74" xfId="0" applyFont="1" applyFill="1" applyBorder="1" applyAlignment="1">
      <alignment horizontal="left" vertical="center" wrapText="1"/>
    </xf>
    <xf numFmtId="0" fontId="2" fillId="6" borderId="80" xfId="0" applyFont="1" applyFill="1" applyBorder="1" applyAlignment="1">
      <alignment horizontal="left" vertical="center" wrapText="1"/>
    </xf>
    <xf numFmtId="0" fontId="2" fillId="29" borderId="79" xfId="0" applyFont="1" applyFill="1" applyBorder="1" applyAlignment="1">
      <alignment horizontal="left" vertical="center"/>
    </xf>
    <xf numFmtId="0" fontId="2" fillId="29" borderId="80" xfId="0" applyFont="1" applyFill="1" applyBorder="1" applyAlignment="1">
      <alignment horizontal="left" vertical="center"/>
    </xf>
    <xf numFmtId="0" fontId="16" fillId="39" borderId="65" xfId="0" applyFont="1" applyFill="1" applyBorder="1" applyAlignment="1">
      <alignment horizontal="center" vertical="center"/>
    </xf>
    <xf numFmtId="0" fontId="16" fillId="39" borderId="56" xfId="0" applyFont="1" applyFill="1" applyBorder="1" applyAlignment="1">
      <alignment horizontal="center" vertical="center"/>
    </xf>
    <xf numFmtId="0" fontId="2" fillId="29" borderId="26" xfId="0" applyFont="1" applyFill="1" applyBorder="1" applyAlignment="1">
      <alignment horizontal="center" vertical="center" wrapText="1"/>
    </xf>
    <xf numFmtId="0" fontId="2" fillId="29" borderId="69" xfId="0" applyFont="1" applyFill="1" applyBorder="1" applyAlignment="1">
      <alignment horizontal="center" vertical="center" wrapText="1"/>
    </xf>
    <xf numFmtId="0" fontId="16" fillId="37" borderId="19" xfId="0" applyFont="1" applyFill="1" applyBorder="1" applyAlignment="1">
      <alignment horizontal="center" vertical="center"/>
    </xf>
    <xf numFmtId="0" fontId="16" fillId="37" borderId="12" xfId="0" applyFont="1" applyFill="1" applyBorder="1" applyAlignment="1">
      <alignment horizontal="center" vertical="center"/>
    </xf>
    <xf numFmtId="0" fontId="16" fillId="38" borderId="64" xfId="0" applyFont="1" applyFill="1" applyBorder="1" applyAlignment="1">
      <alignment horizontal="center" vertical="center" wrapText="1"/>
    </xf>
    <xf numFmtId="0" fontId="16" fillId="38" borderId="71" xfId="0" applyFont="1" applyFill="1" applyBorder="1" applyAlignment="1">
      <alignment horizontal="center" vertical="center" wrapText="1"/>
    </xf>
    <xf numFmtId="0" fontId="16" fillId="27" borderId="81" xfId="0" applyFont="1" applyFill="1" applyBorder="1" applyAlignment="1">
      <alignment horizontal="center" vertical="center"/>
    </xf>
    <xf numFmtId="0" fontId="16" fillId="27" borderId="73" xfId="0" applyFont="1" applyFill="1" applyBorder="1" applyAlignment="1">
      <alignment horizontal="center" vertical="center"/>
    </xf>
    <xf numFmtId="0" fontId="2" fillId="57" borderId="26" xfId="0" applyFont="1" applyFill="1" applyBorder="1" applyAlignment="1">
      <alignment horizontal="center" vertical="center" wrapText="1"/>
    </xf>
    <xf numFmtId="0" fontId="2" fillId="57" borderId="69" xfId="0" applyFont="1" applyFill="1" applyBorder="1" applyAlignment="1">
      <alignment horizontal="center" vertical="center" wrapText="1"/>
    </xf>
    <xf numFmtId="0" fontId="2" fillId="29" borderId="9" xfId="0" applyFont="1" applyFill="1" applyBorder="1" applyAlignment="1">
      <alignment horizontal="center" vertical="center" wrapText="1"/>
    </xf>
    <xf numFmtId="0" fontId="2" fillId="29" borderId="39" xfId="0" applyFont="1" applyFill="1" applyBorder="1" applyAlignment="1">
      <alignment horizontal="center" vertical="center" wrapText="1"/>
    </xf>
    <xf numFmtId="0" fontId="13" fillId="52" borderId="54" xfId="0" applyFont="1" applyFill="1" applyBorder="1" applyAlignment="1">
      <alignment horizontal="center" vertical="center"/>
    </xf>
    <xf numFmtId="0" fontId="13" fillId="52" borderId="34" xfId="0" applyFont="1" applyFill="1" applyBorder="1" applyAlignment="1">
      <alignment horizontal="center" vertical="center"/>
    </xf>
    <xf numFmtId="0" fontId="13" fillId="52" borderId="53" xfId="0" applyFont="1" applyFill="1" applyBorder="1" applyAlignment="1">
      <alignment horizontal="center" vertical="center"/>
    </xf>
    <xf numFmtId="0" fontId="9" fillId="22" borderId="54" xfId="0" applyFont="1" applyFill="1" applyBorder="1" applyAlignment="1">
      <alignment horizontal="center" vertical="center"/>
    </xf>
    <xf numFmtId="0" fontId="9" fillId="22" borderId="34" xfId="0" applyFont="1" applyFill="1" applyBorder="1" applyAlignment="1">
      <alignment horizontal="center" vertical="center"/>
    </xf>
    <xf numFmtId="0" fontId="9" fillId="22" borderId="53" xfId="0" applyFont="1" applyFill="1" applyBorder="1" applyAlignment="1">
      <alignment horizontal="center" vertical="center"/>
    </xf>
    <xf numFmtId="0" fontId="5" fillId="29" borderId="79" xfId="0" applyFont="1" applyFill="1" applyBorder="1" applyAlignment="1">
      <alignment horizontal="center" vertical="center"/>
    </xf>
    <xf numFmtId="0" fontId="5" fillId="29" borderId="40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left" vertical="center"/>
    </xf>
    <xf numFmtId="0" fontId="4" fillId="6" borderId="32" xfId="0" applyFont="1" applyFill="1" applyBorder="1" applyAlignment="1">
      <alignment horizontal="left" vertical="center"/>
    </xf>
    <xf numFmtId="0" fontId="13" fillId="34" borderId="54" xfId="0" applyFont="1" applyFill="1" applyBorder="1" applyAlignment="1">
      <alignment horizontal="center" vertical="center"/>
    </xf>
    <xf numFmtId="0" fontId="13" fillId="34" borderId="53" xfId="0" applyFont="1" applyFill="1" applyBorder="1" applyAlignment="1">
      <alignment horizontal="center" vertical="center"/>
    </xf>
    <xf numFmtId="0" fontId="13" fillId="8" borderId="54" xfId="0" applyFont="1" applyFill="1" applyBorder="1" applyAlignment="1">
      <alignment horizontal="center" vertical="center"/>
    </xf>
    <xf numFmtId="0" fontId="13" fillId="8" borderId="53" xfId="0" applyFont="1" applyFill="1" applyBorder="1" applyAlignment="1">
      <alignment horizontal="center" vertical="center"/>
    </xf>
    <xf numFmtId="0" fontId="13" fillId="34" borderId="85" xfId="0" applyFont="1" applyFill="1" applyBorder="1" applyAlignment="1">
      <alignment horizontal="center" vertical="center"/>
    </xf>
    <xf numFmtId="0" fontId="13" fillId="53" borderId="28" xfId="0" applyFont="1" applyFill="1" applyBorder="1" applyAlignment="1">
      <alignment horizontal="center" vertical="center" wrapText="1"/>
    </xf>
    <xf numFmtId="0" fontId="13" fillId="53" borderId="29" xfId="0" applyFont="1" applyFill="1" applyBorder="1" applyAlignment="1">
      <alignment horizontal="center" vertical="center" wrapText="1"/>
    </xf>
    <xf numFmtId="0" fontId="9" fillId="29" borderId="53" xfId="0" applyFont="1" applyFill="1" applyBorder="1" applyAlignment="1">
      <alignment horizontal="center" vertical="center" wrapText="1"/>
    </xf>
    <xf numFmtId="0" fontId="13" fillId="37" borderId="28" xfId="0" applyFont="1" applyFill="1" applyBorder="1" applyAlignment="1">
      <alignment horizontal="center" vertical="center" wrapText="1"/>
    </xf>
    <xf numFmtId="0" fontId="13" fillId="37" borderId="29" xfId="0" applyFont="1" applyFill="1" applyBorder="1" applyAlignment="1">
      <alignment horizontal="center" vertical="center" wrapText="1"/>
    </xf>
    <xf numFmtId="0" fontId="13" fillId="38" borderId="52" xfId="0" applyFont="1" applyFill="1" applyBorder="1" applyAlignment="1">
      <alignment horizontal="center" vertical="center" wrapText="1"/>
    </xf>
    <xf numFmtId="0" fontId="13" fillId="38" borderId="35" xfId="0" applyFont="1" applyFill="1" applyBorder="1" applyAlignment="1">
      <alignment horizontal="center" vertical="center" wrapText="1"/>
    </xf>
    <xf numFmtId="0" fontId="13" fillId="34" borderId="29" xfId="0" applyFont="1" applyFill="1" applyBorder="1" applyAlignment="1">
      <alignment horizontal="center" vertical="center"/>
    </xf>
    <xf numFmtId="0" fontId="13" fillId="22" borderId="28" xfId="0" applyFont="1" applyFill="1" applyBorder="1" applyAlignment="1">
      <alignment horizontal="center" vertical="center"/>
    </xf>
    <xf numFmtId="0" fontId="13" fillId="22" borderId="29" xfId="0" applyFont="1" applyFill="1" applyBorder="1" applyAlignment="1">
      <alignment horizontal="center" vertical="center"/>
    </xf>
    <xf numFmtId="0" fontId="9" fillId="5" borderId="79" xfId="0" applyFont="1" applyFill="1" applyBorder="1" applyAlignment="1">
      <alignment horizontal="center" vertical="center"/>
    </xf>
    <xf numFmtId="0" fontId="9" fillId="5" borderId="80" xfId="0" applyFont="1" applyFill="1" applyBorder="1" applyAlignment="1">
      <alignment horizontal="center" vertical="center"/>
    </xf>
    <xf numFmtId="0" fontId="13" fillId="11" borderId="81" xfId="0" applyFont="1" applyFill="1" applyBorder="1" applyAlignment="1">
      <alignment horizontal="center" vertical="center"/>
    </xf>
    <xf numFmtId="0" fontId="13" fillId="11" borderId="73" xfId="0" applyFont="1" applyFill="1" applyBorder="1" applyAlignment="1">
      <alignment horizontal="center" vertical="center"/>
    </xf>
    <xf numFmtId="0" fontId="13" fillId="34" borderId="81" xfId="0" applyFont="1" applyFill="1" applyBorder="1" applyAlignment="1">
      <alignment horizontal="center" vertical="center"/>
    </xf>
    <xf numFmtId="0" fontId="13" fillId="34" borderId="73" xfId="0" applyFont="1" applyFill="1" applyBorder="1" applyAlignment="1">
      <alignment horizontal="center" vertical="center"/>
    </xf>
    <xf numFmtId="167" fontId="13" fillId="54" borderId="64" xfId="0" applyNumberFormat="1" applyFont="1" applyFill="1" applyBorder="1" applyAlignment="1">
      <alignment horizontal="center" vertical="center" wrapText="1"/>
    </xf>
    <xf numFmtId="167" fontId="13" fillId="54" borderId="86" xfId="0" applyNumberFormat="1" applyFont="1" applyFill="1" applyBorder="1" applyAlignment="1">
      <alignment horizontal="center" vertical="center" wrapText="1"/>
    </xf>
    <xf numFmtId="0" fontId="13" fillId="51" borderId="43" xfId="0" applyFont="1" applyFill="1" applyBorder="1" applyAlignment="1">
      <alignment horizontal="center" vertical="center" wrapText="1"/>
    </xf>
    <xf numFmtId="0" fontId="13" fillId="51" borderId="72" xfId="0" applyFont="1" applyFill="1" applyBorder="1" applyAlignment="1">
      <alignment horizontal="center" vertical="center" wrapText="1"/>
    </xf>
    <xf numFmtId="0" fontId="13" fillId="38" borderId="79" xfId="0" applyFont="1" applyFill="1" applyBorder="1" applyAlignment="1">
      <alignment horizontal="center" vertical="center" wrapText="1"/>
    </xf>
    <xf numFmtId="0" fontId="13" fillId="38" borderId="80" xfId="0" applyFont="1" applyFill="1" applyBorder="1" applyAlignment="1">
      <alignment horizontal="center" vertical="center" wrapText="1"/>
    </xf>
    <xf numFmtId="0" fontId="13" fillId="34" borderId="82" xfId="0" applyFont="1" applyFill="1" applyBorder="1" applyAlignment="1">
      <alignment horizontal="center" vertical="center"/>
    </xf>
    <xf numFmtId="0" fontId="13" fillId="37" borderId="66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33CC66"/>
      <rgbColor rgb="00C0C0C0"/>
      <rgbColor rgb="00808080"/>
      <rgbColor rgb="009999FF"/>
      <rgbColor rgb="00FF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23FF23"/>
      <rgbColor rgb="00800080"/>
      <rgbColor rgb="00800000"/>
      <rgbColor rgb="00008080"/>
      <rgbColor rgb="000000FF"/>
      <rgbColor rgb="0000DCFF"/>
      <rgbColor rgb="00E6E6E6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CCCC00"/>
      <rgbColor rgb="00FFD320"/>
      <rgbColor rgb="00FF9900"/>
      <rgbColor rgb="00FF6633"/>
      <rgbColor rgb="00666699"/>
      <rgbColor rgb="009999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&#225;r-pc\Documents%20and%20Settings\Teri\Asztal\2011.%20SZ&#193;R%20k&#246;lts&#233;gvet&#233;si%20t&#225;bl&#225;zatok\SZ&#193;R%202011.&#233;vi%20terv%20REN&#193;TA%20FI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 kiadási tábla 3.m."/>
      <sheetName val="2010 bevételi tábla 2.m."/>
      <sheetName val="műk és felh. 6.a. mell."/>
      <sheetName val="részletes bevételi tábla 1.m."/>
      <sheetName val="részletes bevételi"/>
      <sheetName val="hozzájárulás kimutatása"/>
      <sheetName val="létszám"/>
      <sheetName val="működésicélú pá3.a.m."/>
      <sheetName val="fejlesztések 4.m."/>
      <sheetName val="részletes kiadási összesítő"/>
      <sheetName val="370000"/>
      <sheetName val="381103"/>
      <sheetName val="522110"/>
      <sheetName val="681000"/>
      <sheetName val="682001"/>
      <sheetName val="682002"/>
      <sheetName val="841126"/>
      <sheetName val="841127"/>
      <sheetName val="841402"/>
      <sheetName val="841403"/>
      <sheetName val="8419079"/>
      <sheetName val="8419019"/>
      <sheetName val="8419069"/>
      <sheetName val="8419089"/>
      <sheetName val="8425411"/>
      <sheetName val="862101"/>
      <sheetName val="862301"/>
      <sheetName val="9603202"/>
      <sheetName val="889922"/>
      <sheetName val="890441"/>
      <sheetName val="890442"/>
      <sheetName val="SZOCSEGÉLYEK"/>
      <sheetName val="869041"/>
      <sheetName val="869042"/>
      <sheetName val="931102"/>
      <sheetName val="Munka2"/>
      <sheetName val="Munk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4">
          <cell r="C4">
            <v>0</v>
          </cell>
          <cell r="F4">
            <v>13360600</v>
          </cell>
          <cell r="G4">
            <v>14721000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9"/>
  <sheetViews>
    <sheetView zoomScaleNormal="100" workbookViewId="0">
      <selection activeCell="K6" sqref="K6"/>
    </sheetView>
  </sheetViews>
  <sheetFormatPr defaultRowHeight="12.75" x14ac:dyDescent="0.2"/>
  <cols>
    <col min="1" max="1" width="9.140625" style="427"/>
    <col min="2" max="2" width="8.85546875" style="427" customWidth="1"/>
    <col min="3" max="3" width="11.28515625" style="427" customWidth="1"/>
    <col min="4" max="4" width="8.85546875" style="427" customWidth="1"/>
    <col min="5" max="5" width="9.28515625" style="427" customWidth="1"/>
    <col min="6" max="6" width="10" style="427" customWidth="1"/>
    <col min="7" max="7" width="11.28515625" style="427" customWidth="1"/>
    <col min="8" max="8" width="10" style="427" customWidth="1"/>
    <col min="9" max="9" width="12.140625" style="427" customWidth="1"/>
    <col min="10" max="10" width="11.28515625" style="427" customWidth="1"/>
    <col min="11" max="11" width="12.42578125" style="427" customWidth="1"/>
    <col min="12" max="12" width="8.7109375" style="427" customWidth="1"/>
    <col min="13" max="13" width="9.5703125" style="427" customWidth="1"/>
    <col min="14" max="14" width="13.140625" style="427" customWidth="1"/>
    <col min="15" max="16384" width="9.140625" style="427"/>
  </cols>
  <sheetData>
    <row r="1" spans="1:18" ht="22.5" customHeight="1" x14ac:dyDescent="0.25">
      <c r="A1" s="845" t="s">
        <v>786</v>
      </c>
      <c r="B1" s="846"/>
      <c r="C1" s="846"/>
      <c r="D1" s="846"/>
      <c r="E1" s="846"/>
      <c r="F1" s="846"/>
      <c r="G1" s="846"/>
      <c r="H1" s="846"/>
      <c r="I1" s="846"/>
      <c r="J1" s="846"/>
      <c r="K1" s="846"/>
      <c r="L1" s="846"/>
      <c r="M1" s="846"/>
      <c r="N1" s="846"/>
      <c r="O1" s="425"/>
      <c r="P1" s="425"/>
      <c r="Q1" s="425"/>
      <c r="R1" s="426"/>
    </row>
    <row r="2" spans="1:18" ht="40.5" customHeight="1" x14ac:dyDescent="0.3">
      <c r="A2" s="847" t="s">
        <v>777</v>
      </c>
      <c r="B2" s="847"/>
      <c r="C2" s="847"/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8"/>
      <c r="P2" s="848"/>
      <c r="Q2" s="848"/>
      <c r="R2" s="848"/>
    </row>
    <row r="3" spans="1:18" ht="15" customHeight="1" thickBot="1" x14ac:dyDescent="0.3">
      <c r="A3" s="428"/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849" t="s">
        <v>117</v>
      </c>
      <c r="N3" s="849"/>
      <c r="O3" s="429"/>
      <c r="P3" s="429"/>
      <c r="Q3" s="429"/>
    </row>
    <row r="4" spans="1:18" ht="13.5" customHeight="1" thickBot="1" x14ac:dyDescent="0.25">
      <c r="A4" s="850" t="s">
        <v>118</v>
      </c>
      <c r="B4" s="851"/>
      <c r="C4" s="856" t="s">
        <v>119</v>
      </c>
      <c r="D4" s="859" t="s">
        <v>120</v>
      </c>
      <c r="E4" s="859"/>
      <c r="F4" s="859"/>
      <c r="G4" s="859"/>
      <c r="H4" s="859"/>
      <c r="I4" s="859"/>
      <c r="J4" s="859"/>
      <c r="K4" s="859"/>
      <c r="L4" s="859"/>
      <c r="M4" s="860"/>
      <c r="N4" s="861" t="s">
        <v>121</v>
      </c>
      <c r="O4" s="429"/>
      <c r="P4" s="429"/>
      <c r="Q4" s="429"/>
    </row>
    <row r="5" spans="1:18" ht="13.5" thickBot="1" x14ac:dyDescent="0.25">
      <c r="A5" s="852"/>
      <c r="B5" s="853"/>
      <c r="C5" s="857"/>
      <c r="D5" s="863" t="s">
        <v>122</v>
      </c>
      <c r="E5" s="864"/>
      <c r="F5" s="840" t="s">
        <v>123</v>
      </c>
      <c r="G5" s="840"/>
      <c r="H5" s="840"/>
      <c r="I5" s="841" t="s">
        <v>82</v>
      </c>
      <c r="J5" s="840" t="s">
        <v>124</v>
      </c>
      <c r="K5" s="840"/>
      <c r="L5" s="865" t="s">
        <v>125</v>
      </c>
      <c r="M5" s="843" t="s">
        <v>126</v>
      </c>
      <c r="N5" s="862"/>
      <c r="O5" s="429"/>
      <c r="P5" s="429"/>
      <c r="Q5" s="429"/>
    </row>
    <row r="6" spans="1:18" ht="53.25" customHeight="1" thickBot="1" x14ac:dyDescent="0.25">
      <c r="A6" s="854"/>
      <c r="B6" s="855"/>
      <c r="C6" s="858"/>
      <c r="D6" s="430" t="s">
        <v>127</v>
      </c>
      <c r="E6" s="431" t="s">
        <v>128</v>
      </c>
      <c r="F6" s="432" t="s">
        <v>129</v>
      </c>
      <c r="G6" s="433" t="s">
        <v>130</v>
      </c>
      <c r="H6" s="434" t="s">
        <v>131</v>
      </c>
      <c r="I6" s="842"/>
      <c r="J6" s="435" t="s">
        <v>132</v>
      </c>
      <c r="K6" s="436" t="s">
        <v>133</v>
      </c>
      <c r="L6" s="866"/>
      <c r="M6" s="844"/>
      <c r="N6" s="862"/>
      <c r="O6" s="429"/>
      <c r="P6" s="429"/>
      <c r="Q6" s="429"/>
    </row>
    <row r="7" spans="1:18" ht="18" customHeight="1" x14ac:dyDescent="0.2">
      <c r="A7" s="834" t="s">
        <v>778</v>
      </c>
      <c r="B7" s="835"/>
      <c r="C7" s="437" t="s">
        <v>84</v>
      </c>
      <c r="D7" s="486">
        <f>SUM('370000-1'!C11)/1000</f>
        <v>1000</v>
      </c>
      <c r="E7" s="486"/>
      <c r="F7" s="486"/>
      <c r="G7" s="486"/>
      <c r="H7" s="486"/>
      <c r="I7" s="486">
        <f>SUM('370000-1'!C13)/1000</f>
        <v>1900</v>
      </c>
      <c r="J7" s="486"/>
      <c r="K7" s="486"/>
      <c r="L7" s="508"/>
      <c r="M7" s="487"/>
      <c r="N7" s="507">
        <f t="shared" ref="N7:N59" si="0">SUM(D7:M7)</f>
        <v>2900</v>
      </c>
      <c r="O7" s="429"/>
      <c r="P7" s="429"/>
      <c r="Q7" s="429"/>
    </row>
    <row r="8" spans="1:18" ht="18" customHeight="1" x14ac:dyDescent="0.2">
      <c r="A8" s="836"/>
      <c r="B8" s="837"/>
      <c r="C8" s="438" t="s">
        <v>249</v>
      </c>
      <c r="D8" s="488">
        <f>SUM('370000-1'!D11)/1000</f>
        <v>965.78200000000004</v>
      </c>
      <c r="E8" s="488"/>
      <c r="F8" s="488"/>
      <c r="G8" s="488"/>
      <c r="H8" s="488"/>
      <c r="I8" s="488">
        <f>SUM('370000-1'!D13)/1000</f>
        <v>3576.9690000000001</v>
      </c>
      <c r="J8" s="488"/>
      <c r="K8" s="488"/>
      <c r="L8" s="509"/>
      <c r="M8" s="489"/>
      <c r="N8" s="505">
        <f t="shared" si="0"/>
        <v>4542.7510000000002</v>
      </c>
      <c r="O8" s="429"/>
      <c r="P8" s="429"/>
      <c r="Q8" s="429"/>
    </row>
    <row r="9" spans="1:18" ht="18" customHeight="1" thickBot="1" x14ac:dyDescent="0.25">
      <c r="A9" s="838"/>
      <c r="B9" s="839"/>
      <c r="C9" s="439" t="s">
        <v>212</v>
      </c>
      <c r="D9" s="490">
        <f>SUM('370000-1'!E11)/1000</f>
        <v>425</v>
      </c>
      <c r="E9" s="490"/>
      <c r="F9" s="490"/>
      <c r="G9" s="490"/>
      <c r="H9" s="490"/>
      <c r="I9" s="490">
        <f>SUM('370000-1'!E13)/1000</f>
        <v>1575</v>
      </c>
      <c r="J9" s="490"/>
      <c r="K9" s="490"/>
      <c r="L9" s="493"/>
      <c r="M9" s="491"/>
      <c r="N9" s="494">
        <f t="shared" si="0"/>
        <v>2000</v>
      </c>
      <c r="O9" s="429"/>
      <c r="P9" s="429"/>
      <c r="Q9" s="429"/>
    </row>
    <row r="10" spans="1:18" ht="18" customHeight="1" x14ac:dyDescent="0.2">
      <c r="A10" s="828" t="s">
        <v>25</v>
      </c>
      <c r="B10" s="829"/>
      <c r="C10" s="437" t="s">
        <v>84</v>
      </c>
      <c r="D10" s="486">
        <f>SUM('381103-1'!C10)/1000</f>
        <v>171.45</v>
      </c>
      <c r="E10" s="486"/>
      <c r="F10" s="486"/>
      <c r="G10" s="486"/>
      <c r="H10" s="486"/>
      <c r="I10" s="486"/>
      <c r="J10" s="486"/>
      <c r="K10" s="486"/>
      <c r="L10" s="508"/>
      <c r="M10" s="487"/>
      <c r="N10" s="507">
        <f t="shared" si="0"/>
        <v>171.45</v>
      </c>
      <c r="O10" s="429"/>
      <c r="P10" s="429"/>
      <c r="Q10" s="429"/>
    </row>
    <row r="11" spans="1:18" ht="18" customHeight="1" x14ac:dyDescent="0.2">
      <c r="A11" s="830"/>
      <c r="B11" s="831"/>
      <c r="C11" s="438" t="s">
        <v>249</v>
      </c>
      <c r="D11" s="488">
        <f>SUM('381103-1'!D10)/1000</f>
        <v>177.14</v>
      </c>
      <c r="E11" s="488"/>
      <c r="F11" s="488"/>
      <c r="G11" s="488"/>
      <c r="H11" s="488"/>
      <c r="I11" s="488"/>
      <c r="J11" s="488"/>
      <c r="K11" s="488"/>
      <c r="L11" s="509"/>
      <c r="M11" s="489"/>
      <c r="N11" s="505">
        <f t="shared" si="0"/>
        <v>177.14</v>
      </c>
      <c r="O11" s="429"/>
      <c r="P11" s="429"/>
      <c r="Q11" s="429"/>
    </row>
    <row r="12" spans="1:18" ht="18" customHeight="1" thickBot="1" x14ac:dyDescent="0.25">
      <c r="A12" s="832"/>
      <c r="B12" s="833"/>
      <c r="C12" s="439" t="s">
        <v>212</v>
      </c>
      <c r="D12" s="490">
        <f>SUM('381103-1'!E10)/1000</f>
        <v>178</v>
      </c>
      <c r="E12" s="490"/>
      <c r="F12" s="490"/>
      <c r="G12" s="490"/>
      <c r="H12" s="490"/>
      <c r="I12" s="490"/>
      <c r="J12" s="490"/>
      <c r="K12" s="490"/>
      <c r="L12" s="493"/>
      <c r="M12" s="491"/>
      <c r="N12" s="494">
        <f t="shared" si="0"/>
        <v>178</v>
      </c>
      <c r="O12" s="429"/>
      <c r="P12" s="429"/>
      <c r="Q12" s="429"/>
    </row>
    <row r="13" spans="1:18" ht="18" customHeight="1" x14ac:dyDescent="0.2">
      <c r="A13" s="834" t="s">
        <v>779</v>
      </c>
      <c r="B13" s="835"/>
      <c r="C13" s="437" t="s">
        <v>84</v>
      </c>
      <c r="D13" s="486"/>
      <c r="E13" s="486"/>
      <c r="F13" s="486"/>
      <c r="G13" s="486"/>
      <c r="H13" s="486"/>
      <c r="I13" s="486"/>
      <c r="J13" s="486"/>
      <c r="K13" s="486"/>
      <c r="L13" s="508"/>
      <c r="M13" s="487"/>
      <c r="N13" s="507">
        <f t="shared" si="0"/>
        <v>0</v>
      </c>
      <c r="O13" s="429"/>
      <c r="P13" s="429"/>
      <c r="Q13" s="429"/>
    </row>
    <row r="14" spans="1:18" ht="18" customHeight="1" x14ac:dyDescent="0.2">
      <c r="A14" s="836"/>
      <c r="B14" s="837"/>
      <c r="C14" s="438" t="s">
        <v>249</v>
      </c>
      <c r="D14" s="488"/>
      <c r="E14" s="488"/>
      <c r="F14" s="488"/>
      <c r="G14" s="488"/>
      <c r="H14" s="488"/>
      <c r="I14" s="488"/>
      <c r="J14" s="488"/>
      <c r="K14" s="488"/>
      <c r="L14" s="509"/>
      <c r="M14" s="489"/>
      <c r="N14" s="505">
        <f t="shared" si="0"/>
        <v>0</v>
      </c>
      <c r="O14" s="429"/>
      <c r="P14" s="429"/>
      <c r="Q14" s="429"/>
    </row>
    <row r="15" spans="1:18" ht="18" customHeight="1" thickBot="1" x14ac:dyDescent="0.25">
      <c r="A15" s="869"/>
      <c r="B15" s="870"/>
      <c r="C15" s="441" t="s">
        <v>212</v>
      </c>
      <c r="D15" s="501"/>
      <c r="E15" s="501"/>
      <c r="F15" s="501"/>
      <c r="G15" s="501"/>
      <c r="H15" s="501"/>
      <c r="I15" s="501"/>
      <c r="J15" s="501"/>
      <c r="K15" s="501"/>
      <c r="L15" s="502"/>
      <c r="M15" s="503"/>
      <c r="N15" s="492">
        <f t="shared" si="0"/>
        <v>0</v>
      </c>
      <c r="O15" s="429"/>
      <c r="P15" s="429"/>
      <c r="Q15" s="429"/>
    </row>
    <row r="16" spans="1:18" ht="18" customHeight="1" x14ac:dyDescent="0.2">
      <c r="A16" s="834" t="s">
        <v>780</v>
      </c>
      <c r="B16" s="835"/>
      <c r="C16" s="437" t="s">
        <v>84</v>
      </c>
      <c r="D16" s="486"/>
      <c r="E16" s="486">
        <f>SUM('5629121'!C39)/1000</f>
        <v>4150.3599999999997</v>
      </c>
      <c r="F16" s="486"/>
      <c r="G16" s="486"/>
      <c r="H16" s="486"/>
      <c r="I16" s="486"/>
      <c r="J16" s="486"/>
      <c r="K16" s="486"/>
      <c r="L16" s="508"/>
      <c r="M16" s="487"/>
      <c r="N16" s="507">
        <f t="shared" ref="N16:N27" si="1">SUM(D16:M16)</f>
        <v>4150.3599999999997</v>
      </c>
      <c r="O16" s="429"/>
      <c r="P16" s="429"/>
      <c r="Q16" s="429"/>
    </row>
    <row r="17" spans="1:17" ht="18" customHeight="1" x14ac:dyDescent="0.2">
      <c r="A17" s="836"/>
      <c r="B17" s="837"/>
      <c r="C17" s="438" t="s">
        <v>249</v>
      </c>
      <c r="D17" s="488"/>
      <c r="E17" s="488">
        <f>SUM('5629121'!D39)/1000</f>
        <v>4531.7820000000002</v>
      </c>
      <c r="F17" s="488"/>
      <c r="G17" s="488"/>
      <c r="H17" s="488"/>
      <c r="I17" s="488"/>
      <c r="J17" s="488"/>
      <c r="K17" s="488"/>
      <c r="L17" s="509"/>
      <c r="M17" s="489"/>
      <c r="N17" s="505">
        <f t="shared" si="1"/>
        <v>4531.7820000000002</v>
      </c>
      <c r="O17" s="429"/>
      <c r="P17" s="429"/>
      <c r="Q17" s="429"/>
    </row>
    <row r="18" spans="1:17" ht="18" customHeight="1" thickBot="1" x14ac:dyDescent="0.25">
      <c r="A18" s="869"/>
      <c r="B18" s="870"/>
      <c r="C18" s="441" t="s">
        <v>212</v>
      </c>
      <c r="D18" s="501"/>
      <c r="E18" s="501">
        <f>SUM('5629121'!E39)/1000</f>
        <v>6079</v>
      </c>
      <c r="F18" s="501"/>
      <c r="G18" s="501"/>
      <c r="H18" s="501"/>
      <c r="I18" s="501"/>
      <c r="J18" s="501"/>
      <c r="K18" s="501"/>
      <c r="L18" s="502"/>
      <c r="M18" s="503"/>
      <c r="N18" s="492">
        <f t="shared" si="1"/>
        <v>6079</v>
      </c>
      <c r="O18" s="429"/>
      <c r="P18" s="429"/>
      <c r="Q18" s="429"/>
    </row>
    <row r="19" spans="1:17" ht="18" customHeight="1" x14ac:dyDescent="0.2">
      <c r="A19" s="834" t="s">
        <v>781</v>
      </c>
      <c r="B19" s="894"/>
      <c r="C19" s="521" t="s">
        <v>84</v>
      </c>
      <c r="D19" s="486"/>
      <c r="E19" s="486">
        <f>SUM('5629131'!C39)/1000</f>
        <v>2690.0720000000001</v>
      </c>
      <c r="F19" s="486"/>
      <c r="G19" s="486"/>
      <c r="H19" s="486"/>
      <c r="I19" s="486"/>
      <c r="J19" s="486"/>
      <c r="K19" s="486"/>
      <c r="L19" s="508"/>
      <c r="M19" s="487"/>
      <c r="N19" s="507">
        <f t="shared" si="1"/>
        <v>2690.0720000000001</v>
      </c>
      <c r="O19" s="429"/>
      <c r="P19" s="429"/>
      <c r="Q19" s="429"/>
    </row>
    <row r="20" spans="1:17" ht="18" customHeight="1" x14ac:dyDescent="0.2">
      <c r="A20" s="836"/>
      <c r="B20" s="895"/>
      <c r="C20" s="522" t="s">
        <v>249</v>
      </c>
      <c r="D20" s="488"/>
      <c r="E20" s="488">
        <f>SUM('5629131'!D39)/1000</f>
        <v>4985.817</v>
      </c>
      <c r="F20" s="488"/>
      <c r="G20" s="488"/>
      <c r="H20" s="488"/>
      <c r="I20" s="488"/>
      <c r="J20" s="488"/>
      <c r="K20" s="488"/>
      <c r="L20" s="509"/>
      <c r="M20" s="489"/>
      <c r="N20" s="505">
        <f t="shared" si="1"/>
        <v>4985.817</v>
      </c>
      <c r="O20" s="429"/>
      <c r="P20" s="429"/>
      <c r="Q20" s="429"/>
    </row>
    <row r="21" spans="1:17" ht="18" customHeight="1" thickBot="1" x14ac:dyDescent="0.25">
      <c r="A21" s="869"/>
      <c r="B21" s="896"/>
      <c r="C21" s="447" t="s">
        <v>250</v>
      </c>
      <c r="D21" s="501"/>
      <c r="E21" s="501">
        <f>SUM('5629131'!E39)/1000</f>
        <v>5093</v>
      </c>
      <c r="F21" s="501"/>
      <c r="G21" s="501"/>
      <c r="H21" s="501"/>
      <c r="I21" s="501"/>
      <c r="J21" s="501"/>
      <c r="K21" s="501"/>
      <c r="L21" s="502"/>
      <c r="M21" s="503"/>
      <c r="N21" s="492">
        <f t="shared" si="1"/>
        <v>5093</v>
      </c>
      <c r="O21" s="429"/>
      <c r="P21" s="429"/>
      <c r="Q21" s="429"/>
    </row>
    <row r="22" spans="1:17" ht="18" customHeight="1" x14ac:dyDescent="0.2">
      <c r="A22" s="834" t="s">
        <v>216</v>
      </c>
      <c r="B22" s="894"/>
      <c r="C22" s="521" t="s">
        <v>84</v>
      </c>
      <c r="D22" s="486"/>
      <c r="E22" s="486">
        <f>SUM('5629171'!C39)/1000</f>
        <v>2356.36</v>
      </c>
      <c r="F22" s="486"/>
      <c r="G22" s="486"/>
      <c r="H22" s="486"/>
      <c r="I22" s="486"/>
      <c r="J22" s="486"/>
      <c r="K22" s="486"/>
      <c r="L22" s="508"/>
      <c r="M22" s="487"/>
      <c r="N22" s="507">
        <f t="shared" si="1"/>
        <v>2356.36</v>
      </c>
      <c r="O22" s="429"/>
      <c r="P22" s="429"/>
      <c r="Q22" s="429"/>
    </row>
    <row r="23" spans="1:17" ht="18" customHeight="1" x14ac:dyDescent="0.2">
      <c r="A23" s="836"/>
      <c r="B23" s="895"/>
      <c r="C23" s="522" t="s">
        <v>249</v>
      </c>
      <c r="D23" s="488"/>
      <c r="E23" s="488">
        <f>SUM('5629171'!D39)/1000</f>
        <v>0</v>
      </c>
      <c r="F23" s="488"/>
      <c r="G23" s="488"/>
      <c r="H23" s="488"/>
      <c r="I23" s="488"/>
      <c r="J23" s="488"/>
      <c r="K23" s="488"/>
      <c r="L23" s="509"/>
      <c r="M23" s="489"/>
      <c r="N23" s="505">
        <f t="shared" si="1"/>
        <v>0</v>
      </c>
      <c r="O23" s="429"/>
      <c r="P23" s="429"/>
      <c r="Q23" s="429"/>
    </row>
    <row r="24" spans="1:17" ht="18" customHeight="1" thickBot="1" x14ac:dyDescent="0.25">
      <c r="A24" s="869"/>
      <c r="B24" s="896"/>
      <c r="C24" s="447" t="s">
        <v>250</v>
      </c>
      <c r="D24" s="501"/>
      <c r="E24" s="501">
        <f>SUM('5629171'!E39)/1000</f>
        <v>803</v>
      </c>
      <c r="F24" s="501"/>
      <c r="G24" s="501"/>
      <c r="H24" s="501"/>
      <c r="I24" s="501"/>
      <c r="J24" s="501"/>
      <c r="K24" s="501"/>
      <c r="L24" s="502"/>
      <c r="M24" s="503"/>
      <c r="N24" s="492">
        <f t="shared" si="1"/>
        <v>803</v>
      </c>
      <c r="O24" s="429"/>
      <c r="P24" s="429"/>
      <c r="Q24" s="429"/>
    </row>
    <row r="25" spans="1:17" ht="18" customHeight="1" x14ac:dyDescent="0.2">
      <c r="A25" s="834" t="s">
        <v>215</v>
      </c>
      <c r="B25" s="894"/>
      <c r="C25" s="521" t="s">
        <v>84</v>
      </c>
      <c r="D25" s="488"/>
      <c r="E25" s="488">
        <f>SUM('5629191'!C39)/1000</f>
        <v>6102</v>
      </c>
      <c r="F25" s="488"/>
      <c r="G25" s="488"/>
      <c r="H25" s="488"/>
      <c r="I25" s="488"/>
      <c r="J25" s="488"/>
      <c r="K25" s="488"/>
      <c r="L25" s="509"/>
      <c r="M25" s="489"/>
      <c r="N25" s="507">
        <f t="shared" si="1"/>
        <v>6102</v>
      </c>
      <c r="O25" s="429"/>
      <c r="P25" s="429"/>
      <c r="Q25" s="429"/>
    </row>
    <row r="26" spans="1:17" ht="18" customHeight="1" x14ac:dyDescent="0.2">
      <c r="A26" s="836"/>
      <c r="B26" s="895"/>
      <c r="C26" s="522" t="s">
        <v>249</v>
      </c>
      <c r="D26" s="488"/>
      <c r="E26" s="488">
        <f>SUM('5629191'!D39)/1000</f>
        <v>3525.3980000000001</v>
      </c>
      <c r="F26" s="488"/>
      <c r="G26" s="488"/>
      <c r="H26" s="488"/>
      <c r="I26" s="488"/>
      <c r="J26" s="488"/>
      <c r="K26" s="488"/>
      <c r="L26" s="509"/>
      <c r="M26" s="489"/>
      <c r="N26" s="505">
        <f t="shared" si="1"/>
        <v>3525.3980000000001</v>
      </c>
      <c r="O26" s="429"/>
      <c r="P26" s="429"/>
      <c r="Q26" s="429"/>
    </row>
    <row r="27" spans="1:17" ht="18" customHeight="1" thickBot="1" x14ac:dyDescent="0.25">
      <c r="A27" s="869"/>
      <c r="B27" s="896"/>
      <c r="C27" s="447" t="s">
        <v>250</v>
      </c>
      <c r="D27" s="501"/>
      <c r="E27" s="501">
        <f>SUM('5629191'!E39)/1000</f>
        <v>1590</v>
      </c>
      <c r="F27" s="501"/>
      <c r="G27" s="501"/>
      <c r="H27" s="501"/>
      <c r="I27" s="501"/>
      <c r="J27" s="501"/>
      <c r="K27" s="501"/>
      <c r="L27" s="502"/>
      <c r="M27" s="503"/>
      <c r="N27" s="492">
        <f t="shared" si="1"/>
        <v>1590</v>
      </c>
      <c r="O27" s="429"/>
      <c r="P27" s="429"/>
      <c r="Q27" s="429"/>
    </row>
    <row r="28" spans="1:17" ht="18" customHeight="1" x14ac:dyDescent="0.2">
      <c r="A28" s="834" t="s">
        <v>750</v>
      </c>
      <c r="B28" s="835"/>
      <c r="C28" s="521" t="s">
        <v>84</v>
      </c>
      <c r="D28" s="486"/>
      <c r="E28" s="486"/>
      <c r="F28" s="486"/>
      <c r="G28" s="486"/>
      <c r="H28" s="486"/>
      <c r="I28" s="486">
        <f>SUM('681000-1'!C4)/1000</f>
        <v>8358</v>
      </c>
      <c r="J28" s="486"/>
      <c r="K28" s="486"/>
      <c r="L28" s="508"/>
      <c r="M28" s="508"/>
      <c r="N28" s="507">
        <f t="shared" si="0"/>
        <v>8358</v>
      </c>
      <c r="O28" s="429"/>
      <c r="P28" s="429"/>
      <c r="Q28" s="429"/>
    </row>
    <row r="29" spans="1:17" ht="18" customHeight="1" x14ac:dyDescent="0.2">
      <c r="A29" s="836"/>
      <c r="B29" s="837"/>
      <c r="C29" s="522" t="s">
        <v>249</v>
      </c>
      <c r="D29" s="488"/>
      <c r="E29" s="488"/>
      <c r="F29" s="488"/>
      <c r="G29" s="488"/>
      <c r="H29" s="488"/>
      <c r="I29" s="488">
        <f>SUM('681000-1'!D4)/1000</f>
        <v>4500</v>
      </c>
      <c r="J29" s="488"/>
      <c r="K29" s="488"/>
      <c r="L29" s="509"/>
      <c r="M29" s="509"/>
      <c r="N29" s="505">
        <f t="shared" si="0"/>
        <v>4500</v>
      </c>
      <c r="O29" s="429"/>
      <c r="P29" s="429"/>
      <c r="Q29" s="429"/>
    </row>
    <row r="30" spans="1:17" ht="18" customHeight="1" thickBot="1" x14ac:dyDescent="0.25">
      <c r="A30" s="869"/>
      <c r="B30" s="870"/>
      <c r="C30" s="447" t="s">
        <v>250</v>
      </c>
      <c r="D30" s="501"/>
      <c r="E30" s="501"/>
      <c r="F30" s="501"/>
      <c r="G30" s="501"/>
      <c r="H30" s="501"/>
      <c r="I30" s="501">
        <f>SUM('681000-1'!E4)/1000</f>
        <v>9200</v>
      </c>
      <c r="J30" s="501"/>
      <c r="K30" s="501"/>
      <c r="L30" s="502"/>
      <c r="M30" s="502"/>
      <c r="N30" s="492">
        <f t="shared" si="0"/>
        <v>9200</v>
      </c>
      <c r="O30" s="429"/>
      <c r="P30" s="429"/>
      <c r="Q30" s="429"/>
    </row>
    <row r="31" spans="1:17" ht="18" customHeight="1" x14ac:dyDescent="0.2">
      <c r="A31" s="834" t="s">
        <v>782</v>
      </c>
      <c r="B31" s="835"/>
      <c r="C31" s="521" t="s">
        <v>84</v>
      </c>
      <c r="D31" s="486"/>
      <c r="E31" s="486">
        <f>SUM('6800011'!C14)/1000</f>
        <v>720</v>
      </c>
      <c r="F31" s="486"/>
      <c r="G31" s="486"/>
      <c r="H31" s="486"/>
      <c r="I31" s="486"/>
      <c r="J31" s="486"/>
      <c r="K31" s="486"/>
      <c r="L31" s="508"/>
      <c r="M31" s="508"/>
      <c r="N31" s="507">
        <f t="shared" si="0"/>
        <v>720</v>
      </c>
      <c r="O31" s="429"/>
      <c r="P31" s="429"/>
      <c r="Q31" s="429"/>
    </row>
    <row r="32" spans="1:17" ht="18" customHeight="1" x14ac:dyDescent="0.2">
      <c r="A32" s="836"/>
      <c r="B32" s="837"/>
      <c r="C32" s="522" t="s">
        <v>249</v>
      </c>
      <c r="D32" s="488"/>
      <c r="E32" s="488">
        <f>SUM('6800011'!D14)/1000</f>
        <v>751.48</v>
      </c>
      <c r="F32" s="488"/>
      <c r="G32" s="488"/>
      <c r="H32" s="488"/>
      <c r="I32" s="488" t="s">
        <v>134</v>
      </c>
      <c r="J32" s="488"/>
      <c r="K32" s="488"/>
      <c r="L32" s="509"/>
      <c r="M32" s="509"/>
      <c r="N32" s="505">
        <f t="shared" si="0"/>
        <v>751.48</v>
      </c>
      <c r="O32" s="429"/>
      <c r="P32" s="429"/>
      <c r="Q32" s="429"/>
    </row>
    <row r="33" spans="1:17" ht="18" customHeight="1" thickBot="1" x14ac:dyDescent="0.25">
      <c r="A33" s="869"/>
      <c r="B33" s="870"/>
      <c r="C33" s="447" t="s">
        <v>250</v>
      </c>
      <c r="D33" s="501"/>
      <c r="E33" s="501">
        <f>SUM('6800011'!E14)/1000</f>
        <v>750</v>
      </c>
      <c r="F33" s="501"/>
      <c r="G33" s="501"/>
      <c r="H33" s="501"/>
      <c r="I33" s="501"/>
      <c r="J33" s="501"/>
      <c r="K33" s="501"/>
      <c r="L33" s="502"/>
      <c r="M33" s="502"/>
      <c r="N33" s="492">
        <f t="shared" si="0"/>
        <v>750</v>
      </c>
      <c r="O33" s="429"/>
      <c r="P33" s="429"/>
      <c r="Q33" s="429"/>
    </row>
    <row r="34" spans="1:17" ht="18" customHeight="1" x14ac:dyDescent="0.2">
      <c r="A34" s="836" t="s">
        <v>783</v>
      </c>
      <c r="B34" s="837"/>
      <c r="C34" s="522" t="s">
        <v>84</v>
      </c>
      <c r="D34" s="488">
        <f>SUM('6800021'!C14)/1000</f>
        <v>2190</v>
      </c>
      <c r="E34" s="488"/>
      <c r="F34" s="488"/>
      <c r="G34" s="488"/>
      <c r="H34" s="488"/>
      <c r="I34" s="488"/>
      <c r="J34" s="488"/>
      <c r="K34" s="488"/>
      <c r="L34" s="509"/>
      <c r="M34" s="509"/>
      <c r="N34" s="505">
        <f t="shared" si="0"/>
        <v>2190</v>
      </c>
      <c r="O34" s="429"/>
      <c r="P34" s="429"/>
      <c r="Q34" s="429"/>
    </row>
    <row r="35" spans="1:17" ht="18" customHeight="1" x14ac:dyDescent="0.2">
      <c r="A35" s="836"/>
      <c r="B35" s="837"/>
      <c r="C35" s="522" t="s">
        <v>249</v>
      </c>
      <c r="D35" s="488">
        <f>SUM('6800021'!D14)/1000</f>
        <v>2118.2600000000002</v>
      </c>
      <c r="E35" s="488"/>
      <c r="F35" s="488"/>
      <c r="G35" s="488"/>
      <c r="H35" s="488"/>
      <c r="I35" s="488" t="s">
        <v>134</v>
      </c>
      <c r="J35" s="488"/>
      <c r="K35" s="488"/>
      <c r="L35" s="509"/>
      <c r="M35" s="509"/>
      <c r="N35" s="505">
        <f t="shared" si="0"/>
        <v>2118.2600000000002</v>
      </c>
      <c r="O35" s="429"/>
      <c r="P35" s="429"/>
      <c r="Q35" s="429"/>
    </row>
    <row r="36" spans="1:17" ht="18" customHeight="1" thickBot="1" x14ac:dyDescent="0.25">
      <c r="A36" s="838"/>
      <c r="B36" s="839"/>
      <c r="C36" s="447" t="s">
        <v>250</v>
      </c>
      <c r="D36" s="490">
        <f>SUM('6800021'!E14)/1000</f>
        <v>2160</v>
      </c>
      <c r="E36" s="490"/>
      <c r="F36" s="490"/>
      <c r="G36" s="490"/>
      <c r="H36" s="490"/>
      <c r="I36" s="490"/>
      <c r="J36" s="490"/>
      <c r="K36" s="490"/>
      <c r="L36" s="493"/>
      <c r="M36" s="493"/>
      <c r="N36" s="494">
        <f t="shared" si="0"/>
        <v>2160</v>
      </c>
      <c r="O36" s="429"/>
      <c r="P36" s="429"/>
      <c r="Q36" s="429"/>
    </row>
    <row r="37" spans="1:17" ht="18" customHeight="1" x14ac:dyDescent="0.2">
      <c r="A37" s="867" t="s">
        <v>36</v>
      </c>
      <c r="B37" s="868"/>
      <c r="C37" s="521" t="s">
        <v>84</v>
      </c>
      <c r="D37" s="486">
        <f>SUM('8411121'!C138)/1000</f>
        <v>160</v>
      </c>
      <c r="E37" s="486">
        <f>SUM('8411121'!C144)/1000</f>
        <v>240</v>
      </c>
      <c r="F37" s="486"/>
      <c r="G37" s="486"/>
      <c r="H37" s="508"/>
      <c r="I37" s="486"/>
      <c r="J37" s="562">
        <f>SUM('8411121'!C128)/1000</f>
        <v>18498</v>
      </c>
      <c r="K37" s="562">
        <f>SUM('8411121'!C133)/1000</f>
        <v>18940.795999999998</v>
      </c>
      <c r="L37" s="508"/>
      <c r="M37" s="508"/>
      <c r="N37" s="507">
        <f>SUM(D37:M37)</f>
        <v>37838.796000000002</v>
      </c>
      <c r="O37" s="429"/>
      <c r="P37" s="429"/>
      <c r="Q37" s="429"/>
    </row>
    <row r="38" spans="1:17" ht="18" customHeight="1" x14ac:dyDescent="0.2">
      <c r="A38" s="836"/>
      <c r="B38" s="837"/>
      <c r="C38" s="522" t="s">
        <v>249</v>
      </c>
      <c r="D38" s="488">
        <f>SUM('8411121'!D138)/1000</f>
        <v>417.649</v>
      </c>
      <c r="E38" s="488">
        <f>SUM('8411121'!D144)/1000</f>
        <v>1086.2639999999999</v>
      </c>
      <c r="F38" s="488"/>
      <c r="G38" s="488"/>
      <c r="H38" s="509"/>
      <c r="I38" s="488"/>
      <c r="J38" s="563">
        <f>SUM('8411121'!D128)/1000</f>
        <v>13488.05</v>
      </c>
      <c r="K38" s="563">
        <f>SUM('8411121'!D133)/1000</f>
        <v>13937.88</v>
      </c>
      <c r="L38" s="509"/>
      <c r="M38" s="509"/>
      <c r="N38" s="505">
        <f>SUM(D38:M38)</f>
        <v>28929.843000000001</v>
      </c>
      <c r="O38" s="429"/>
      <c r="P38" s="429"/>
      <c r="Q38" s="429"/>
    </row>
    <row r="39" spans="1:17" ht="18" customHeight="1" thickBot="1" x14ac:dyDescent="0.25">
      <c r="A39" s="838"/>
      <c r="B39" s="839"/>
      <c r="C39" s="447" t="s">
        <v>250</v>
      </c>
      <c r="D39" s="490">
        <f>SUM('8411121'!E138)/1000</f>
        <v>20</v>
      </c>
      <c r="E39" s="490">
        <f>SUM('8411121'!E144)/1000</f>
        <v>1270</v>
      </c>
      <c r="F39" s="490"/>
      <c r="G39" s="490"/>
      <c r="H39" s="493"/>
      <c r="I39" s="501"/>
      <c r="J39" s="560">
        <f>SUM('8411121'!E128)/1000</f>
        <v>716</v>
      </c>
      <c r="K39" s="561">
        <f>SUM('8411121'!E133)/1000</f>
        <v>28916</v>
      </c>
      <c r="L39" s="493"/>
      <c r="M39" s="493"/>
      <c r="N39" s="494">
        <f>SUM(D39:M39)</f>
        <v>30922</v>
      </c>
      <c r="O39" s="429"/>
      <c r="P39" s="429"/>
      <c r="Q39" s="429"/>
    </row>
    <row r="40" spans="1:17" ht="15.75" customHeight="1" x14ac:dyDescent="0.2">
      <c r="A40" s="867" t="s">
        <v>784</v>
      </c>
      <c r="B40" s="868"/>
      <c r="C40" s="522" t="s">
        <v>84</v>
      </c>
      <c r="D40" s="486"/>
      <c r="E40" s="486"/>
      <c r="F40" s="486"/>
      <c r="G40" s="486"/>
      <c r="H40" s="486"/>
      <c r="I40" s="488"/>
      <c r="J40" s="488"/>
      <c r="K40" s="486"/>
      <c r="L40" s="508"/>
      <c r="M40" s="508"/>
      <c r="N40" s="507">
        <f t="shared" si="0"/>
        <v>0</v>
      </c>
      <c r="O40" s="429"/>
      <c r="P40" s="429"/>
      <c r="Q40" s="429"/>
    </row>
    <row r="41" spans="1:17" ht="15" customHeight="1" x14ac:dyDescent="0.2">
      <c r="A41" s="836"/>
      <c r="B41" s="837"/>
      <c r="C41" s="522" t="s">
        <v>249</v>
      </c>
      <c r="D41" s="488"/>
      <c r="E41" s="488"/>
      <c r="F41" s="488"/>
      <c r="G41" s="488"/>
      <c r="H41" s="488"/>
      <c r="I41" s="488"/>
      <c r="J41" s="488"/>
      <c r="K41" s="488"/>
      <c r="L41" s="509"/>
      <c r="M41" s="509"/>
      <c r="N41" s="505">
        <f t="shared" si="0"/>
        <v>0</v>
      </c>
      <c r="O41" s="429"/>
      <c r="P41" s="429"/>
      <c r="Q41" s="429"/>
    </row>
    <row r="42" spans="1:17" ht="15" customHeight="1" thickBot="1" x14ac:dyDescent="0.25">
      <c r="A42" s="838"/>
      <c r="B42" s="839"/>
      <c r="C42" s="447" t="s">
        <v>250</v>
      </c>
      <c r="D42" s="501"/>
      <c r="E42" s="501"/>
      <c r="F42" s="501"/>
      <c r="G42" s="501"/>
      <c r="H42" s="501"/>
      <c r="I42" s="501"/>
      <c r="J42" s="501"/>
      <c r="K42" s="501"/>
      <c r="L42" s="502"/>
      <c r="M42" s="502"/>
      <c r="N42" s="492">
        <f t="shared" si="0"/>
        <v>0</v>
      </c>
      <c r="O42" s="429"/>
      <c r="P42" s="429"/>
      <c r="Q42" s="429"/>
    </row>
    <row r="43" spans="1:17" ht="18" customHeight="1" x14ac:dyDescent="0.25">
      <c r="A43" s="867" t="s">
        <v>785</v>
      </c>
      <c r="B43" s="868"/>
      <c r="C43" s="522" t="s">
        <v>84</v>
      </c>
      <c r="D43" s="486"/>
      <c r="E43" s="486"/>
      <c r="F43" s="486"/>
      <c r="G43" s="486"/>
      <c r="H43" s="486"/>
      <c r="I43" s="486"/>
      <c r="J43" s="486"/>
      <c r="K43" s="486">
        <f>SUM('8414031'!C43)/1000</f>
        <v>31564.994999999999</v>
      </c>
      <c r="L43" s="508"/>
      <c r="M43" s="508"/>
      <c r="N43" s="507">
        <f t="shared" si="0"/>
        <v>31564.994999999999</v>
      </c>
      <c r="O43" s="442"/>
      <c r="P43" s="429"/>
      <c r="Q43" s="429"/>
    </row>
    <row r="44" spans="1:17" ht="18" customHeight="1" x14ac:dyDescent="0.2">
      <c r="A44" s="836"/>
      <c r="B44" s="837"/>
      <c r="C44" s="522" t="s">
        <v>249</v>
      </c>
      <c r="D44" s="488"/>
      <c r="E44" s="488"/>
      <c r="F44" s="488"/>
      <c r="G44" s="488"/>
      <c r="H44" s="488"/>
      <c r="I44" s="488"/>
      <c r="J44" s="488"/>
      <c r="K44" s="488">
        <f>SUM('8414031'!D43)/1000</f>
        <v>47176.514999999999</v>
      </c>
      <c r="L44" s="509"/>
      <c r="M44" s="509"/>
      <c r="N44" s="505">
        <f t="shared" si="0"/>
        <v>47176.514999999999</v>
      </c>
      <c r="O44" s="443"/>
      <c r="P44" s="429"/>
      <c r="Q44" s="429"/>
    </row>
    <row r="45" spans="1:17" ht="18" customHeight="1" thickBot="1" x14ac:dyDescent="0.25">
      <c r="A45" s="838"/>
      <c r="B45" s="839"/>
      <c r="C45" s="447" t="s">
        <v>250</v>
      </c>
      <c r="D45" s="490"/>
      <c r="E45" s="490"/>
      <c r="F45" s="490"/>
      <c r="G45" s="490"/>
      <c r="H45" s="490"/>
      <c r="I45" s="490"/>
      <c r="J45" s="490"/>
      <c r="K45" s="490">
        <f>SUM('8414031'!E43)</f>
        <v>0</v>
      </c>
      <c r="L45" s="493"/>
      <c r="M45" s="493"/>
      <c r="N45" s="494">
        <f t="shared" si="0"/>
        <v>0</v>
      </c>
      <c r="O45" s="443"/>
      <c r="P45" s="429"/>
      <c r="Q45" s="429"/>
    </row>
    <row r="46" spans="1:17" ht="18" customHeight="1" x14ac:dyDescent="0.2">
      <c r="A46" s="867" t="s">
        <v>0</v>
      </c>
      <c r="B46" s="868"/>
      <c r="C46" s="522" t="s">
        <v>84</v>
      </c>
      <c r="D46" s="486">
        <f>SUM('8419019'!C17)/1000</f>
        <v>31322</v>
      </c>
      <c r="E46" s="486"/>
      <c r="F46" s="508">
        <f>SUM('8419019'!C37)/1000</f>
        <v>72237.375</v>
      </c>
      <c r="G46" s="486">
        <f>SUM('8419019'!C39)/1000</f>
        <v>0</v>
      </c>
      <c r="H46" s="562"/>
      <c r="I46" s="486"/>
      <c r="J46" s="486">
        <f>SUM('8419019'!C3)/1000</f>
        <v>0</v>
      </c>
      <c r="K46" s="486"/>
      <c r="L46" s="508"/>
      <c r="M46" s="486"/>
      <c r="N46" s="607">
        <f>SUM(D46:M46)</f>
        <v>103559.375</v>
      </c>
      <c r="O46" s="429"/>
      <c r="P46" s="429"/>
      <c r="Q46" s="429"/>
    </row>
    <row r="47" spans="1:17" ht="18" customHeight="1" x14ac:dyDescent="0.2">
      <c r="A47" s="836"/>
      <c r="B47" s="837"/>
      <c r="C47" s="522" t="s">
        <v>249</v>
      </c>
      <c r="D47" s="488">
        <f>SUM('8419019'!D16)/1000</f>
        <v>27688.629000000001</v>
      </c>
      <c r="E47" s="488"/>
      <c r="F47" s="509">
        <f>SUM('8419019'!D37)/1000</f>
        <v>92661.606</v>
      </c>
      <c r="G47" s="488">
        <f>SUM('8419019'!D39)/1000</f>
        <v>226</v>
      </c>
      <c r="H47" s="563"/>
      <c r="I47" s="488"/>
      <c r="J47" s="488">
        <f>SUM('8419019'!D3)/1000</f>
        <v>1164.819</v>
      </c>
      <c r="K47" s="488"/>
      <c r="L47" s="509"/>
      <c r="M47" s="488"/>
      <c r="N47" s="608">
        <f>SUM(D47:M47)</f>
        <v>121741.054</v>
      </c>
      <c r="O47" s="429"/>
      <c r="P47" s="429"/>
      <c r="Q47" s="429"/>
    </row>
    <row r="48" spans="1:17" ht="18" customHeight="1" thickBot="1" x14ac:dyDescent="0.25">
      <c r="A48" s="838"/>
      <c r="B48" s="839"/>
      <c r="C48" s="447" t="s">
        <v>250</v>
      </c>
      <c r="D48" s="490">
        <f>SUM('8419019'!E16)/1000</f>
        <v>29817</v>
      </c>
      <c r="E48" s="490"/>
      <c r="F48" s="493">
        <f>SUM('8419019'!E37)/1000</f>
        <v>115786.876</v>
      </c>
      <c r="G48" s="796">
        <f>SUM('8419019'!E39)/1000</f>
        <v>0</v>
      </c>
      <c r="H48" s="561"/>
      <c r="I48" s="490"/>
      <c r="J48" s="490">
        <f>SUM('8419019'!E3)/1000</f>
        <v>0</v>
      </c>
      <c r="K48" s="490"/>
      <c r="L48" s="493"/>
      <c r="M48" s="796"/>
      <c r="N48" s="609">
        <f>SUM(D48:M48)</f>
        <v>145603.87599999999</v>
      </c>
      <c r="O48" s="429"/>
      <c r="P48" s="429"/>
      <c r="Q48" s="429"/>
    </row>
    <row r="49" spans="1:22" ht="18" customHeight="1" x14ac:dyDescent="0.2">
      <c r="A49" s="867" t="s">
        <v>1</v>
      </c>
      <c r="B49" s="868"/>
      <c r="C49" s="522" t="s">
        <v>84</v>
      </c>
      <c r="D49" s="486"/>
      <c r="E49" s="486"/>
      <c r="F49" s="486"/>
      <c r="G49" s="488"/>
      <c r="H49" s="486"/>
      <c r="I49" s="486"/>
      <c r="J49" s="486"/>
      <c r="K49" s="486"/>
      <c r="L49" s="508"/>
      <c r="M49" s="509"/>
      <c r="N49" s="507">
        <f t="shared" si="0"/>
        <v>0</v>
      </c>
      <c r="O49" s="429"/>
      <c r="P49" s="429"/>
      <c r="Q49" s="429"/>
    </row>
    <row r="50" spans="1:22" ht="18" customHeight="1" x14ac:dyDescent="0.2">
      <c r="A50" s="836"/>
      <c r="B50" s="837"/>
      <c r="C50" s="522" t="s">
        <v>249</v>
      </c>
      <c r="D50" s="488"/>
      <c r="E50" s="488"/>
      <c r="F50" s="488"/>
      <c r="G50" s="488"/>
      <c r="H50" s="488"/>
      <c r="I50" s="488"/>
      <c r="J50" s="488"/>
      <c r="K50" s="488"/>
      <c r="L50" s="509"/>
      <c r="M50" s="509"/>
      <c r="N50" s="505">
        <f t="shared" si="0"/>
        <v>0</v>
      </c>
      <c r="O50" s="429"/>
      <c r="P50" s="429"/>
      <c r="Q50" s="429"/>
    </row>
    <row r="51" spans="1:22" ht="18" customHeight="1" thickBot="1" x14ac:dyDescent="0.25">
      <c r="A51" s="838"/>
      <c r="B51" s="839"/>
      <c r="C51" s="447" t="s">
        <v>250</v>
      </c>
      <c r="D51" s="490"/>
      <c r="E51" s="490"/>
      <c r="F51" s="490"/>
      <c r="G51" s="490"/>
      <c r="H51" s="490"/>
      <c r="I51" s="490"/>
      <c r="J51" s="490"/>
      <c r="K51" s="490"/>
      <c r="L51" s="493"/>
      <c r="M51" s="493"/>
      <c r="N51" s="494">
        <f t="shared" si="0"/>
        <v>0</v>
      </c>
      <c r="O51" s="429"/>
      <c r="P51" s="429"/>
      <c r="Q51" s="429"/>
    </row>
    <row r="52" spans="1:22" ht="18" customHeight="1" x14ac:dyDescent="0.2">
      <c r="A52" s="883" t="s">
        <v>2</v>
      </c>
      <c r="B52" s="884"/>
      <c r="C52" s="522" t="s">
        <v>84</v>
      </c>
      <c r="D52" s="486"/>
      <c r="E52" s="486"/>
      <c r="F52" s="486"/>
      <c r="G52" s="486"/>
      <c r="H52" s="486"/>
      <c r="I52" s="486"/>
      <c r="J52" s="486"/>
      <c r="K52" s="508"/>
      <c r="L52" s="486"/>
      <c r="M52" s="611">
        <f>SUM('8419089'!C8)/1000</f>
        <v>32000</v>
      </c>
      <c r="N52" s="507">
        <f t="shared" si="0"/>
        <v>32000</v>
      </c>
      <c r="O52" s="444"/>
      <c r="P52" s="444"/>
      <c r="Q52" s="444"/>
      <c r="S52" s="444"/>
      <c r="T52" s="444"/>
      <c r="U52" s="444"/>
      <c r="V52" s="444"/>
    </row>
    <row r="53" spans="1:22" ht="18" customHeight="1" x14ac:dyDescent="0.2">
      <c r="A53" s="885"/>
      <c r="B53" s="886"/>
      <c r="C53" s="522" t="s">
        <v>249</v>
      </c>
      <c r="D53" s="488"/>
      <c r="E53" s="488"/>
      <c r="F53" s="488"/>
      <c r="G53" s="488"/>
      <c r="H53" s="488"/>
      <c r="I53" s="488"/>
      <c r="J53" s="488"/>
      <c r="K53" s="509"/>
      <c r="L53" s="488"/>
      <c r="M53" s="606">
        <f>SUM('8419089'!D8)/1000</f>
        <v>40346</v>
      </c>
      <c r="N53" s="505">
        <f t="shared" si="0"/>
        <v>40346</v>
      </c>
      <c r="O53" s="444"/>
      <c r="P53" s="444"/>
      <c r="Q53" s="444"/>
      <c r="S53" s="444"/>
      <c r="T53" s="444"/>
      <c r="U53" s="444"/>
      <c r="V53" s="444"/>
    </row>
    <row r="54" spans="1:22" ht="18" customHeight="1" thickBot="1" x14ac:dyDescent="0.25">
      <c r="A54" s="887"/>
      <c r="B54" s="888"/>
      <c r="C54" s="447" t="s">
        <v>250</v>
      </c>
      <c r="D54" s="501"/>
      <c r="E54" s="501"/>
      <c r="F54" s="501"/>
      <c r="G54" s="501"/>
      <c r="H54" s="501"/>
      <c r="I54" s="501"/>
      <c r="J54" s="501"/>
      <c r="K54" s="502"/>
      <c r="L54" s="501"/>
      <c r="M54" s="610">
        <f>SUM('8419089'!E8)/1000</f>
        <v>13500</v>
      </c>
      <c r="N54" s="492">
        <f t="shared" si="0"/>
        <v>13500</v>
      </c>
      <c r="O54" s="444"/>
      <c r="P54" s="444"/>
      <c r="Q54" s="444"/>
      <c r="S54" s="444"/>
      <c r="T54" s="444"/>
      <c r="U54" s="444"/>
      <c r="V54" s="444"/>
    </row>
    <row r="55" spans="1:22" ht="18" customHeight="1" x14ac:dyDescent="0.2">
      <c r="A55" s="867" t="s">
        <v>3</v>
      </c>
      <c r="B55" s="868"/>
      <c r="C55" s="522" t="s">
        <v>84</v>
      </c>
      <c r="D55" s="486"/>
      <c r="E55" s="486"/>
      <c r="F55" s="486"/>
      <c r="G55" s="486"/>
      <c r="H55" s="486"/>
      <c r="I55" s="508"/>
      <c r="J55" s="486">
        <f>SUM('8623011'!C28)/1000</f>
        <v>550</v>
      </c>
      <c r="K55" s="562"/>
      <c r="L55" s="509"/>
      <c r="M55" s="508"/>
      <c r="N55" s="507">
        <f t="shared" si="0"/>
        <v>550</v>
      </c>
      <c r="O55" s="429"/>
      <c r="P55" s="429"/>
      <c r="Q55" s="429"/>
    </row>
    <row r="56" spans="1:22" ht="18" customHeight="1" x14ac:dyDescent="0.2">
      <c r="A56" s="836"/>
      <c r="B56" s="837"/>
      <c r="C56" s="522" t="s">
        <v>249</v>
      </c>
      <c r="D56" s="488"/>
      <c r="E56" s="488"/>
      <c r="F56" s="488"/>
      <c r="G56" s="488"/>
      <c r="H56" s="488"/>
      <c r="I56" s="509"/>
      <c r="J56" s="488">
        <f>SUM('8623011'!D28)/1000</f>
        <v>850.48800000000006</v>
      </c>
      <c r="K56" s="563"/>
      <c r="L56" s="509"/>
      <c r="M56" s="509"/>
      <c r="N56" s="505">
        <f t="shared" si="0"/>
        <v>850.48800000000006</v>
      </c>
      <c r="O56" s="429"/>
      <c r="P56" s="429"/>
      <c r="Q56" s="429"/>
    </row>
    <row r="57" spans="1:22" ht="18" customHeight="1" thickBot="1" x14ac:dyDescent="0.25">
      <c r="A57" s="869"/>
      <c r="B57" s="870"/>
      <c r="C57" s="447" t="s">
        <v>250</v>
      </c>
      <c r="D57" s="501"/>
      <c r="E57" s="501"/>
      <c r="F57" s="501"/>
      <c r="G57" s="501"/>
      <c r="H57" s="501"/>
      <c r="I57" s="502"/>
      <c r="J57" s="501">
        <f>SUM('8623011'!E28)/1000</f>
        <v>470</v>
      </c>
      <c r="K57" s="560"/>
      <c r="L57" s="502"/>
      <c r="M57" s="502"/>
      <c r="N57" s="492">
        <f t="shared" si="0"/>
        <v>470</v>
      </c>
      <c r="O57" s="429"/>
      <c r="P57" s="429"/>
      <c r="Q57" s="429"/>
    </row>
    <row r="58" spans="1:22" ht="18" customHeight="1" x14ac:dyDescent="0.2">
      <c r="A58" s="834" t="s">
        <v>4</v>
      </c>
      <c r="B58" s="835"/>
      <c r="C58" s="521" t="s">
        <v>84</v>
      </c>
      <c r="D58" s="508"/>
      <c r="E58" s="486">
        <f>SUM('8621011'!C25)/1000</f>
        <v>0</v>
      </c>
      <c r="F58" s="562"/>
      <c r="G58" s="486"/>
      <c r="H58" s="486"/>
      <c r="I58" s="486"/>
      <c r="J58" s="486"/>
      <c r="K58" s="486"/>
      <c r="L58" s="508"/>
      <c r="M58" s="508"/>
      <c r="N58" s="507">
        <f t="shared" si="0"/>
        <v>0</v>
      </c>
      <c r="O58" s="429"/>
      <c r="P58" s="429"/>
      <c r="Q58" s="429"/>
    </row>
    <row r="59" spans="1:22" ht="18" customHeight="1" x14ac:dyDescent="0.2">
      <c r="A59" s="836"/>
      <c r="B59" s="837"/>
      <c r="C59" s="522" t="s">
        <v>249</v>
      </c>
      <c r="D59" s="509"/>
      <c r="E59" s="488">
        <f>SUM('8621011'!D25)/1000</f>
        <v>0</v>
      </c>
      <c r="F59" s="563"/>
      <c r="G59" s="488"/>
      <c r="H59" s="488"/>
      <c r="I59" s="488"/>
      <c r="J59" s="488"/>
      <c r="K59" s="488"/>
      <c r="L59" s="509"/>
      <c r="M59" s="509"/>
      <c r="N59" s="505">
        <f t="shared" si="0"/>
        <v>0</v>
      </c>
      <c r="O59" s="429"/>
      <c r="P59" s="429"/>
      <c r="Q59" s="429"/>
    </row>
    <row r="60" spans="1:22" ht="18" customHeight="1" thickBot="1" x14ac:dyDescent="0.25">
      <c r="A60" s="838"/>
      <c r="B60" s="839"/>
      <c r="C60" s="447" t="s">
        <v>250</v>
      </c>
      <c r="D60" s="493"/>
      <c r="E60" s="501">
        <f>SUM('8621011'!E25)/1000</f>
        <v>574</v>
      </c>
      <c r="F60" s="561"/>
      <c r="G60" s="490"/>
      <c r="H60" s="490"/>
      <c r="I60" s="490"/>
      <c r="J60" s="490"/>
      <c r="K60" s="490"/>
      <c r="L60" s="493"/>
      <c r="M60" s="493"/>
      <c r="N60" s="494">
        <f t="shared" ref="N60:N72" si="2">SUM(D60:M60)</f>
        <v>574</v>
      </c>
      <c r="O60" s="429"/>
      <c r="P60" s="429"/>
      <c r="Q60" s="429"/>
    </row>
    <row r="61" spans="1:22" ht="18" customHeight="1" x14ac:dyDescent="0.2">
      <c r="A61" s="867" t="s">
        <v>5</v>
      </c>
      <c r="B61" s="868"/>
      <c r="C61" s="522" t="s">
        <v>84</v>
      </c>
      <c r="D61" s="486"/>
      <c r="E61" s="488"/>
      <c r="F61" s="486"/>
      <c r="G61" s="486"/>
      <c r="H61" s="486"/>
      <c r="I61" s="508"/>
      <c r="J61" s="486">
        <f>SUM('6890411'!C40)/1000</f>
        <v>3815</v>
      </c>
      <c r="K61" s="562"/>
      <c r="L61" s="508"/>
      <c r="M61" s="508"/>
      <c r="N61" s="507">
        <f t="shared" si="2"/>
        <v>3815</v>
      </c>
      <c r="O61" s="429"/>
      <c r="P61" s="429"/>
      <c r="Q61" s="429"/>
    </row>
    <row r="62" spans="1:22" ht="18" customHeight="1" x14ac:dyDescent="0.2">
      <c r="A62" s="836"/>
      <c r="B62" s="837"/>
      <c r="C62" s="522" t="s">
        <v>249</v>
      </c>
      <c r="D62" s="488"/>
      <c r="E62" s="488"/>
      <c r="F62" s="488"/>
      <c r="G62" s="488"/>
      <c r="H62" s="488"/>
      <c r="I62" s="509"/>
      <c r="J62" s="488">
        <f>SUM('6890411'!D40)/1000</f>
        <v>2141.79</v>
      </c>
      <c r="K62" s="563"/>
      <c r="L62" s="509"/>
      <c r="M62" s="509"/>
      <c r="N62" s="505">
        <f t="shared" si="2"/>
        <v>2141.79</v>
      </c>
      <c r="O62" s="429"/>
      <c r="P62" s="429"/>
      <c r="Q62" s="429"/>
    </row>
    <row r="63" spans="1:22" ht="18" customHeight="1" thickBot="1" x14ac:dyDescent="0.25">
      <c r="A63" s="838"/>
      <c r="B63" s="839"/>
      <c r="C63" s="447" t="s">
        <v>250</v>
      </c>
      <c r="D63" s="490"/>
      <c r="E63" s="490"/>
      <c r="F63" s="490"/>
      <c r="G63" s="490"/>
      <c r="H63" s="490"/>
      <c r="I63" s="493"/>
      <c r="J63" s="501">
        <f>SUM('6890411'!E40)/1000</f>
        <v>1893.85</v>
      </c>
      <c r="K63" s="561"/>
      <c r="L63" s="493"/>
      <c r="M63" s="493"/>
      <c r="N63" s="494">
        <f t="shared" si="2"/>
        <v>1893.85</v>
      </c>
      <c r="O63" s="429"/>
      <c r="P63" s="429"/>
      <c r="Q63" s="429"/>
    </row>
    <row r="64" spans="1:22" ht="18" customHeight="1" x14ac:dyDescent="0.2">
      <c r="A64" s="867" t="s">
        <v>6</v>
      </c>
      <c r="B64" s="868"/>
      <c r="C64" s="522" t="s">
        <v>84</v>
      </c>
      <c r="D64" s="486"/>
      <c r="E64" s="486"/>
      <c r="F64" s="486"/>
      <c r="G64" s="486"/>
      <c r="H64" s="486"/>
      <c r="I64" s="486"/>
      <c r="J64" s="488">
        <f>SUM('8690421'!C40)/1000</f>
        <v>0</v>
      </c>
      <c r="K64" s="486"/>
      <c r="L64" s="508"/>
      <c r="M64" s="508"/>
      <c r="N64" s="507">
        <f t="shared" si="2"/>
        <v>0</v>
      </c>
      <c r="O64" s="429"/>
      <c r="P64" s="429"/>
      <c r="Q64" s="429"/>
    </row>
    <row r="65" spans="1:18" ht="18" customHeight="1" x14ac:dyDescent="0.2">
      <c r="A65" s="836"/>
      <c r="B65" s="837"/>
      <c r="C65" s="522" t="s">
        <v>249</v>
      </c>
      <c r="D65" s="488"/>
      <c r="E65" s="488"/>
      <c r="F65" s="488"/>
      <c r="G65" s="488"/>
      <c r="H65" s="488"/>
      <c r="I65" s="488"/>
      <c r="J65" s="488">
        <f>SUM('8690421'!D40)/1000</f>
        <v>2229.21</v>
      </c>
      <c r="K65" s="488"/>
      <c r="L65" s="509"/>
      <c r="M65" s="509"/>
      <c r="N65" s="505">
        <f t="shared" si="2"/>
        <v>2229.21</v>
      </c>
      <c r="O65" s="429"/>
      <c r="P65" s="429"/>
      <c r="Q65" s="429"/>
    </row>
    <row r="66" spans="1:18" ht="18" customHeight="1" thickBot="1" x14ac:dyDescent="0.25">
      <c r="A66" s="869"/>
      <c r="B66" s="870"/>
      <c r="C66" s="447" t="s">
        <v>250</v>
      </c>
      <c r="D66" s="490"/>
      <c r="E66" s="501"/>
      <c r="F66" s="501"/>
      <c r="G66" s="501"/>
      <c r="H66" s="501"/>
      <c r="I66" s="501"/>
      <c r="J66" s="490">
        <f>SUM('8690421'!E40)/1000</f>
        <v>1971.15</v>
      </c>
      <c r="K66" s="501"/>
      <c r="L66" s="502"/>
      <c r="M66" s="502"/>
      <c r="N66" s="492">
        <f t="shared" si="2"/>
        <v>1971.15</v>
      </c>
      <c r="O66" s="429"/>
      <c r="P66" s="429"/>
      <c r="Q66" s="429"/>
    </row>
    <row r="67" spans="1:18" ht="18" customHeight="1" x14ac:dyDescent="0.2">
      <c r="A67" s="834" t="s">
        <v>7</v>
      </c>
      <c r="B67" s="835"/>
      <c r="C67" s="522" t="s">
        <v>84</v>
      </c>
      <c r="D67" s="486">
        <f>SUM('9603202'!C11)/1000</f>
        <v>0</v>
      </c>
      <c r="E67" s="562"/>
      <c r="F67" s="486"/>
      <c r="G67" s="486"/>
      <c r="H67" s="486"/>
      <c r="I67" s="486"/>
      <c r="J67" s="486" t="s">
        <v>81</v>
      </c>
      <c r="K67" s="486"/>
      <c r="L67" s="508"/>
      <c r="M67" s="508"/>
      <c r="N67" s="507">
        <f t="shared" si="2"/>
        <v>0</v>
      </c>
      <c r="O67" s="429"/>
      <c r="P67" s="429"/>
      <c r="Q67" s="429"/>
    </row>
    <row r="68" spans="1:18" ht="18" customHeight="1" x14ac:dyDescent="0.2">
      <c r="A68" s="836"/>
      <c r="B68" s="837"/>
      <c r="C68" s="522" t="s">
        <v>249</v>
      </c>
      <c r="D68" s="488">
        <f>SUM('9603202'!D11)/1000</f>
        <v>150.16</v>
      </c>
      <c r="E68" s="563"/>
      <c r="F68" s="488"/>
      <c r="G68" s="488"/>
      <c r="H68" s="488"/>
      <c r="I68" s="488"/>
      <c r="J68" s="488"/>
      <c r="K68" s="488"/>
      <c r="L68" s="509"/>
      <c r="M68" s="509"/>
      <c r="N68" s="505">
        <f t="shared" si="2"/>
        <v>150.16</v>
      </c>
      <c r="O68" s="429"/>
      <c r="P68" s="429"/>
      <c r="Q68" s="429"/>
    </row>
    <row r="69" spans="1:18" ht="18" customHeight="1" thickBot="1" x14ac:dyDescent="0.25">
      <c r="A69" s="838"/>
      <c r="B69" s="839"/>
      <c r="C69" s="447" t="s">
        <v>250</v>
      </c>
      <c r="D69" s="501">
        <f>SUM('9603202'!E11)/1000</f>
        <v>80</v>
      </c>
      <c r="E69" s="561"/>
      <c r="F69" s="490"/>
      <c r="G69" s="490"/>
      <c r="H69" s="490"/>
      <c r="I69" s="490"/>
      <c r="J69" s="490"/>
      <c r="K69" s="490"/>
      <c r="L69" s="493"/>
      <c r="M69" s="493"/>
      <c r="N69" s="494">
        <f t="shared" si="2"/>
        <v>80</v>
      </c>
      <c r="O69" s="429"/>
      <c r="P69" s="429"/>
      <c r="Q69" s="429"/>
    </row>
    <row r="70" spans="1:18" ht="18" customHeight="1" x14ac:dyDescent="0.2">
      <c r="A70" s="867" t="s">
        <v>8</v>
      </c>
      <c r="B70" s="868"/>
      <c r="C70" s="522" t="s">
        <v>84</v>
      </c>
      <c r="D70" s="488"/>
      <c r="E70" s="486"/>
      <c r="F70" s="486"/>
      <c r="G70" s="486"/>
      <c r="H70" s="486"/>
      <c r="I70" s="508"/>
      <c r="J70" s="486">
        <f>SUM('8904421'!C15)/1000</f>
        <v>720</v>
      </c>
      <c r="K70" s="562"/>
      <c r="L70" s="508"/>
      <c r="M70" s="508"/>
      <c r="N70" s="507">
        <f t="shared" si="2"/>
        <v>720</v>
      </c>
      <c r="O70" s="429"/>
      <c r="P70" s="429"/>
      <c r="Q70" s="429"/>
    </row>
    <row r="71" spans="1:18" ht="18" customHeight="1" x14ac:dyDescent="0.2">
      <c r="A71" s="836"/>
      <c r="B71" s="837"/>
      <c r="C71" s="522" t="s">
        <v>249</v>
      </c>
      <c r="D71" s="488"/>
      <c r="E71" s="488"/>
      <c r="F71" s="488"/>
      <c r="G71" s="488"/>
      <c r="H71" s="488"/>
      <c r="I71" s="509"/>
      <c r="J71" s="488">
        <f>SUM('8904421'!D15)/1000</f>
        <v>1772.249</v>
      </c>
      <c r="K71" s="563"/>
      <c r="L71" s="509"/>
      <c r="M71" s="509"/>
      <c r="N71" s="505">
        <f t="shared" si="2"/>
        <v>1772.249</v>
      </c>
      <c r="O71" s="429"/>
      <c r="P71" s="429"/>
      <c r="Q71" s="429"/>
    </row>
    <row r="72" spans="1:18" ht="18" customHeight="1" thickBot="1" x14ac:dyDescent="0.25">
      <c r="A72" s="838"/>
      <c r="B72" s="839"/>
      <c r="C72" s="447" t="s">
        <v>250</v>
      </c>
      <c r="D72" s="490"/>
      <c r="E72" s="490"/>
      <c r="F72" s="490"/>
      <c r="G72" s="490"/>
      <c r="H72" s="490"/>
      <c r="I72" s="493"/>
      <c r="J72" s="501">
        <f>SUM('8904421'!E15)/1000</f>
        <v>0</v>
      </c>
      <c r="K72" s="561"/>
      <c r="L72" s="493"/>
      <c r="M72" s="493"/>
      <c r="N72" s="494">
        <f t="shared" si="2"/>
        <v>0</v>
      </c>
      <c r="O72" s="429"/>
      <c r="P72" s="429"/>
      <c r="Q72" s="429"/>
    </row>
    <row r="73" spans="1:18" ht="18" customHeight="1" x14ac:dyDescent="0.2">
      <c r="A73" s="877" t="s">
        <v>9</v>
      </c>
      <c r="B73" s="878"/>
      <c r="C73" s="521" t="s">
        <v>84</v>
      </c>
      <c r="D73" s="486">
        <f>SUM('9311021'!C42)/1000</f>
        <v>5700</v>
      </c>
      <c r="E73" s="562"/>
      <c r="F73" s="486"/>
      <c r="G73" s="486"/>
      <c r="H73" s="486"/>
      <c r="I73" s="486"/>
      <c r="J73" s="486"/>
      <c r="K73" s="486"/>
      <c r="L73" s="508"/>
      <c r="M73" s="508"/>
      <c r="N73" s="507">
        <f t="shared" ref="N73:N78" si="3">SUM(D73:M73)</f>
        <v>5700</v>
      </c>
      <c r="O73" s="429"/>
      <c r="P73" s="429"/>
      <c r="Q73" s="429"/>
    </row>
    <row r="74" spans="1:18" ht="18" customHeight="1" x14ac:dyDescent="0.2">
      <c r="A74" s="879"/>
      <c r="B74" s="880"/>
      <c r="C74" s="522" t="s">
        <v>249</v>
      </c>
      <c r="D74" s="488">
        <f>SUM('9311021'!D42)/1000</f>
        <v>3146.0430000000001</v>
      </c>
      <c r="E74" s="563"/>
      <c r="F74" s="488"/>
      <c r="G74" s="488"/>
      <c r="H74" s="488"/>
      <c r="I74" s="488"/>
      <c r="J74" s="488"/>
      <c r="K74" s="488"/>
      <c r="L74" s="509"/>
      <c r="M74" s="509"/>
      <c r="N74" s="505">
        <f>SUM(D74:M74)</f>
        <v>3146.0430000000001</v>
      </c>
      <c r="O74" s="429"/>
      <c r="P74" s="429"/>
      <c r="Q74" s="429"/>
    </row>
    <row r="75" spans="1:18" ht="18" customHeight="1" thickBot="1" x14ac:dyDescent="0.25">
      <c r="A75" s="881"/>
      <c r="B75" s="882"/>
      <c r="C75" s="447" t="s">
        <v>250</v>
      </c>
      <c r="D75" s="501">
        <f>SUM('9311021'!E42)/1000</f>
        <v>6500</v>
      </c>
      <c r="E75" s="561"/>
      <c r="F75" s="501"/>
      <c r="G75" s="501"/>
      <c r="H75" s="501"/>
      <c r="I75" s="501"/>
      <c r="J75" s="501"/>
      <c r="K75" s="501"/>
      <c r="L75" s="502"/>
      <c r="M75" s="502"/>
      <c r="N75" s="492">
        <f t="shared" si="3"/>
        <v>6500</v>
      </c>
      <c r="O75" s="429"/>
      <c r="P75" s="429"/>
      <c r="Q75" s="429"/>
    </row>
    <row r="76" spans="1:18" ht="18" customHeight="1" x14ac:dyDescent="0.2">
      <c r="A76" s="889" t="s">
        <v>10</v>
      </c>
      <c r="B76" s="890"/>
      <c r="C76" s="521" t="s">
        <v>84</v>
      </c>
      <c r="D76" s="509"/>
      <c r="E76" s="486">
        <f>SUM('9105021'!C50)/1000</f>
        <v>197</v>
      </c>
      <c r="F76" s="562"/>
      <c r="G76" s="486"/>
      <c r="H76" s="486"/>
      <c r="I76" s="486"/>
      <c r="J76" s="486"/>
      <c r="K76" s="486"/>
      <c r="L76" s="508"/>
      <c r="M76" s="508"/>
      <c r="N76" s="507">
        <f t="shared" si="3"/>
        <v>197</v>
      </c>
      <c r="O76" s="445"/>
      <c r="P76" s="429"/>
      <c r="Q76" s="429"/>
    </row>
    <row r="77" spans="1:18" ht="18" customHeight="1" x14ac:dyDescent="0.2">
      <c r="A77" s="830"/>
      <c r="B77" s="891"/>
      <c r="C77" s="522" t="s">
        <v>249</v>
      </c>
      <c r="D77" s="509"/>
      <c r="E77" s="488">
        <f>SUM('9105021'!D50)/1000</f>
        <v>630.35</v>
      </c>
      <c r="F77" s="563"/>
      <c r="G77" s="488"/>
      <c r="H77" s="488"/>
      <c r="I77" s="488"/>
      <c r="J77" s="488"/>
      <c r="K77" s="488"/>
      <c r="L77" s="509"/>
      <c r="M77" s="509"/>
      <c r="N77" s="505">
        <f t="shared" si="3"/>
        <v>630.35</v>
      </c>
      <c r="O77" s="429"/>
      <c r="P77" s="429"/>
      <c r="Q77" s="429"/>
    </row>
    <row r="78" spans="1:18" ht="18" customHeight="1" thickBot="1" x14ac:dyDescent="0.25">
      <c r="A78" s="892"/>
      <c r="B78" s="893"/>
      <c r="C78" s="447" t="s">
        <v>250</v>
      </c>
      <c r="D78" s="493"/>
      <c r="E78" s="501">
        <f>SUM('9105021'!E50)/1000</f>
        <v>260</v>
      </c>
      <c r="F78" s="561"/>
      <c r="G78" s="490"/>
      <c r="H78" s="490"/>
      <c r="I78" s="490"/>
      <c r="J78" s="490"/>
      <c r="K78" s="490"/>
      <c r="L78" s="493"/>
      <c r="M78" s="493"/>
      <c r="N78" s="494">
        <f t="shared" si="3"/>
        <v>260</v>
      </c>
      <c r="O78" s="429"/>
      <c r="P78" s="429"/>
      <c r="Q78" s="429"/>
    </row>
    <row r="79" spans="1:18" ht="18" customHeight="1" x14ac:dyDescent="0.2">
      <c r="A79" s="871" t="s">
        <v>135</v>
      </c>
      <c r="B79" s="872"/>
      <c r="C79" s="521" t="s">
        <v>84</v>
      </c>
      <c r="D79" s="791">
        <f>SUM(D7+D10+D13+D16+D19+D22+D25+D28+D31+D34+D37+D40+D43+D46+D49+D52+D55+D58+D61+D64+D67+D70+D73+D76)</f>
        <v>40543.449999999997</v>
      </c>
      <c r="E79" s="791">
        <f t="shared" ref="E79:M79" si="4">SUM(E7+E10+E13+E16+E19+E22+E25+E28+E31+E34+E37+E40+E43+E46+E49+E52+E55+E58+E61+E64+E67+E70+E73+E76)</f>
        <v>16455.792000000001</v>
      </c>
      <c r="F79" s="791">
        <f t="shared" si="4"/>
        <v>72237.375</v>
      </c>
      <c r="G79" s="791">
        <f t="shared" si="4"/>
        <v>0</v>
      </c>
      <c r="H79" s="791">
        <f t="shared" si="4"/>
        <v>0</v>
      </c>
      <c r="I79" s="791">
        <f t="shared" si="4"/>
        <v>10258</v>
      </c>
      <c r="J79" s="792">
        <f>SUM(J70+J64+J61+J55+J46+J37)</f>
        <v>23583</v>
      </c>
      <c r="K79" s="791">
        <f t="shared" si="4"/>
        <v>50505.790999999997</v>
      </c>
      <c r="L79" s="791">
        <f t="shared" si="4"/>
        <v>0</v>
      </c>
      <c r="M79" s="791">
        <f t="shared" si="4"/>
        <v>32000</v>
      </c>
      <c r="N79" s="791">
        <f>SUM(N7+N10+N13+N16+N19+N22+N25+N28+N31+N34+N37+N40+N43+N46+N49+N52+N55+N58+N61+N64+N67+N70+N73+N76)</f>
        <v>245583.408</v>
      </c>
      <c r="O79" s="770">
        <f>SUM(D79:M79)</f>
        <v>245583.408</v>
      </c>
      <c r="P79" s="429"/>
      <c r="Q79" s="429"/>
      <c r="R79" s="446"/>
    </row>
    <row r="80" spans="1:18" ht="18" customHeight="1" x14ac:dyDescent="0.2">
      <c r="A80" s="873"/>
      <c r="B80" s="874"/>
      <c r="C80" s="522" t="s">
        <v>249</v>
      </c>
      <c r="D80" s="793">
        <f>SUM(D8+D11+D14+D17+D20+D23+D26+D29+D32+D35+D38+D41+D44+D47+D50+D53+D56+D59+D62+D65+D68+D68+D71+D74+D77)</f>
        <v>34813.822999999997</v>
      </c>
      <c r="E80" s="793">
        <f t="shared" ref="E80:N80" si="5">SUM(E8+E11+E14+E17+E20+E23+E26+E29+E32+E35+E38+E41+E44+E47+E50+E53+E56+E59+E62+E65+E68+E68+E71+E74+E77)</f>
        <v>15511.090999999999</v>
      </c>
      <c r="F80" s="793">
        <f t="shared" si="5"/>
        <v>92661.606</v>
      </c>
      <c r="G80" s="793">
        <f t="shared" si="5"/>
        <v>226</v>
      </c>
      <c r="H80" s="793">
        <f t="shared" si="5"/>
        <v>0</v>
      </c>
      <c r="I80" s="794">
        <f>SUM(I29+I8)</f>
        <v>8076.9690000000001</v>
      </c>
      <c r="J80" s="793">
        <f t="shared" si="5"/>
        <v>21646.605999999996</v>
      </c>
      <c r="K80" s="793">
        <f t="shared" si="5"/>
        <v>61114.394999999997</v>
      </c>
      <c r="L80" s="793">
        <f t="shared" si="5"/>
        <v>0</v>
      </c>
      <c r="M80" s="793">
        <f t="shared" si="5"/>
        <v>40346</v>
      </c>
      <c r="N80" s="793">
        <f t="shared" si="5"/>
        <v>274396.49</v>
      </c>
      <c r="O80" s="770">
        <f>SUM(D80:M80)</f>
        <v>274396.49</v>
      </c>
      <c r="P80" s="445"/>
      <c r="Q80" s="429"/>
      <c r="R80" s="446"/>
    </row>
    <row r="81" spans="1:18" ht="18" customHeight="1" thickBot="1" x14ac:dyDescent="0.25">
      <c r="A81" s="875"/>
      <c r="B81" s="876"/>
      <c r="C81" s="447" t="s">
        <v>250</v>
      </c>
      <c r="D81" s="795">
        <f>SUM(D9+D12+D15+D18+D21+D24+D27+D30+D33+D36+D39+D42+D45+D48+D51+D54+D57+D60+D63+D66+D69+D72+D75+D78)</f>
        <v>39180</v>
      </c>
      <c r="E81" s="795">
        <f>SUM(E9+E12+E15+E18+E21+E24+E27+E30+E33+E36+E39+E42+E45+E48+E51+E54+E57+E60+E63+E66+E69+E72+E75+E78)</f>
        <v>16419</v>
      </c>
      <c r="F81" s="795">
        <f t="shared" ref="F81:N81" si="6">SUM(F9+F12+F15+F18+F21+F24+F27+F30+F33+F36+F39+F42+F45+F48+F51+F54+F57+F60+F63+F66+F69+F72+F75+F78)</f>
        <v>115786.876</v>
      </c>
      <c r="G81" s="795">
        <f t="shared" si="6"/>
        <v>0</v>
      </c>
      <c r="H81" s="795">
        <f t="shared" si="6"/>
        <v>0</v>
      </c>
      <c r="I81" s="795">
        <f t="shared" si="6"/>
        <v>10775</v>
      </c>
      <c r="J81" s="795">
        <f t="shared" si="6"/>
        <v>5051</v>
      </c>
      <c r="K81" s="795">
        <f t="shared" si="6"/>
        <v>28916</v>
      </c>
      <c r="L81" s="795">
        <f t="shared" si="6"/>
        <v>0</v>
      </c>
      <c r="M81" s="795">
        <f t="shared" si="6"/>
        <v>13500</v>
      </c>
      <c r="N81" s="795">
        <f t="shared" si="6"/>
        <v>229627.87599999999</v>
      </c>
      <c r="O81" s="770">
        <f>SUM(D81:M81)</f>
        <v>229627.87599999999</v>
      </c>
      <c r="P81" s="445"/>
      <c r="Q81" s="429"/>
      <c r="R81" s="446"/>
    </row>
    <row r="82" spans="1:18" ht="18" customHeight="1" x14ac:dyDescent="0.2">
      <c r="A82" s="448"/>
      <c r="B82" s="448"/>
      <c r="C82" s="449"/>
      <c r="D82" s="450"/>
      <c r="E82" s="450"/>
      <c r="F82" s="450"/>
      <c r="G82" s="450"/>
      <c r="H82" s="450"/>
      <c r="I82" s="450"/>
      <c r="J82" s="450"/>
      <c r="K82" s="450"/>
      <c r="L82" s="450"/>
      <c r="M82" s="450"/>
      <c r="N82" s="450"/>
      <c r="O82" s="445"/>
      <c r="P82" s="445"/>
      <c r="Q82" s="429"/>
      <c r="R82" s="446"/>
    </row>
    <row r="83" spans="1:18" ht="18" customHeight="1" x14ac:dyDescent="0.2"/>
    <row r="84" spans="1:18" ht="18" customHeight="1" x14ac:dyDescent="0.2"/>
    <row r="85" spans="1:18" ht="18" customHeight="1" x14ac:dyDescent="0.2"/>
    <row r="86" spans="1:18" ht="18" customHeight="1" x14ac:dyDescent="0.2"/>
    <row r="87" spans="1:18" ht="18" customHeight="1" x14ac:dyDescent="0.2"/>
    <row r="88" spans="1:18" ht="18" customHeight="1" x14ac:dyDescent="0.2"/>
    <row r="89" spans="1:18" ht="18" customHeight="1" x14ac:dyDescent="0.2"/>
    <row r="90" spans="1:18" ht="18" customHeight="1" x14ac:dyDescent="0.2"/>
    <row r="91" spans="1:18" ht="18" customHeight="1" x14ac:dyDescent="0.2"/>
    <row r="92" spans="1:18" ht="18" customHeight="1" x14ac:dyDescent="0.2"/>
    <row r="93" spans="1:18" ht="18" customHeight="1" x14ac:dyDescent="0.2"/>
    <row r="94" spans="1:18" ht="18" customHeight="1" x14ac:dyDescent="0.2"/>
    <row r="95" spans="1:18" ht="18" customHeight="1" x14ac:dyDescent="0.2"/>
    <row r="96" spans="1:18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</sheetData>
  <mergeCells count="39">
    <mergeCell ref="A13:B15"/>
    <mergeCell ref="A79:B81"/>
    <mergeCell ref="A67:B69"/>
    <mergeCell ref="A70:B72"/>
    <mergeCell ref="A73:B75"/>
    <mergeCell ref="A43:B45"/>
    <mergeCell ref="A46:B48"/>
    <mergeCell ref="A49:B51"/>
    <mergeCell ref="A52:B54"/>
    <mergeCell ref="A40:B42"/>
    <mergeCell ref="A76:B78"/>
    <mergeCell ref="A37:B39"/>
    <mergeCell ref="A16:B18"/>
    <mergeCell ref="A19:B21"/>
    <mergeCell ref="A22:B24"/>
    <mergeCell ref="A25:B27"/>
    <mergeCell ref="A55:B57"/>
    <mergeCell ref="A58:B60"/>
    <mergeCell ref="A61:B63"/>
    <mergeCell ref="A64:B66"/>
    <mergeCell ref="A28:B30"/>
    <mergeCell ref="A31:B33"/>
    <mergeCell ref="A34:B36"/>
    <mergeCell ref="A1:N1"/>
    <mergeCell ref="A2:N2"/>
    <mergeCell ref="O2:R2"/>
    <mergeCell ref="M3:N3"/>
    <mergeCell ref="A4:B6"/>
    <mergeCell ref="C4:C6"/>
    <mergeCell ref="D4:M4"/>
    <mergeCell ref="N4:N6"/>
    <mergeCell ref="D5:E5"/>
    <mergeCell ref="L5:L6"/>
    <mergeCell ref="J5:K5"/>
    <mergeCell ref="A10:B12"/>
    <mergeCell ref="A7:B9"/>
    <mergeCell ref="F5:H5"/>
    <mergeCell ref="I5:I6"/>
    <mergeCell ref="M5:M6"/>
  </mergeCells>
  <phoneticPr fontId="7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1"/>
  <headerFooter alignWithMargins="0">
    <oddFooter>&amp;L&amp;F&amp;CAz Önkormányzat 2014. évi bevételei szakfeladatonként</oddFooter>
  </headerFooter>
  <rowBreaks count="2" manualBreakCount="2">
    <brk id="27" max="16383" man="1"/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2"/>
  <sheetViews>
    <sheetView topLeftCell="A16" zoomScaleNormal="100" workbookViewId="0">
      <selection activeCell="A28" sqref="A28:B30"/>
    </sheetView>
  </sheetViews>
  <sheetFormatPr defaultRowHeight="12.75" x14ac:dyDescent="0.2"/>
  <cols>
    <col min="1" max="1" width="9.140625" style="427"/>
    <col min="2" max="2" width="10" style="427" customWidth="1"/>
    <col min="3" max="3" width="11.42578125" style="427" customWidth="1"/>
    <col min="4" max="4" width="8.42578125" style="427" customWidth="1"/>
    <col min="5" max="5" width="8.28515625" style="427" customWidth="1"/>
    <col min="6" max="6" width="8.7109375" style="427" customWidth="1"/>
    <col min="7" max="7" width="11.28515625" style="427" customWidth="1"/>
    <col min="8" max="8" width="11.140625" style="427" customWidth="1"/>
    <col min="9" max="9" width="11.7109375" style="427" customWidth="1"/>
    <col min="10" max="10" width="11.85546875" style="427" customWidth="1"/>
    <col min="11" max="11" width="12" style="427" customWidth="1"/>
    <col min="12" max="12" width="8.28515625" style="427" customWidth="1"/>
    <col min="13" max="13" width="7.5703125" style="427" customWidth="1"/>
    <col min="14" max="14" width="12.140625" style="427" customWidth="1"/>
    <col min="15" max="15" width="10.28515625" style="444" customWidth="1"/>
    <col min="16" max="17" width="9.140625" style="444"/>
    <col min="18" max="18" width="9.140625" style="427"/>
    <col min="19" max="22" width="9.140625" style="444"/>
    <col min="23" max="16384" width="9.140625" style="427"/>
  </cols>
  <sheetData>
    <row r="1" spans="1:18" ht="21" customHeight="1" x14ac:dyDescent="0.25">
      <c r="A1" s="846"/>
      <c r="B1" s="846"/>
      <c r="C1" s="846"/>
      <c r="D1" s="846"/>
      <c r="E1" s="846"/>
      <c r="F1" s="846"/>
      <c r="G1" s="846"/>
      <c r="H1" s="846"/>
      <c r="I1" s="846"/>
      <c r="J1" s="846"/>
      <c r="K1" s="846"/>
      <c r="L1" s="846"/>
      <c r="M1" s="846"/>
      <c r="N1" s="846"/>
      <c r="O1" s="451"/>
      <c r="P1" s="451"/>
      <c r="Q1" s="451"/>
      <c r="R1" s="426"/>
    </row>
    <row r="2" spans="1:18" ht="36" customHeight="1" x14ac:dyDescent="0.3">
      <c r="A2" s="847" t="s">
        <v>213</v>
      </c>
      <c r="B2" s="847"/>
      <c r="C2" s="847"/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8"/>
      <c r="P2" s="848"/>
      <c r="Q2" s="848"/>
      <c r="R2" s="848"/>
    </row>
    <row r="3" spans="1:18" ht="15" customHeight="1" thickBot="1" x14ac:dyDescent="0.3">
      <c r="A3" s="428"/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849" t="s">
        <v>117</v>
      </c>
      <c r="N3" s="849"/>
    </row>
    <row r="4" spans="1:18" ht="13.5" customHeight="1" thickBot="1" x14ac:dyDescent="0.25">
      <c r="A4" s="850" t="s">
        <v>136</v>
      </c>
      <c r="B4" s="851"/>
      <c r="C4" s="856" t="s">
        <v>119</v>
      </c>
      <c r="D4" s="859" t="s">
        <v>137</v>
      </c>
      <c r="E4" s="859"/>
      <c r="F4" s="859"/>
      <c r="G4" s="859"/>
      <c r="H4" s="859"/>
      <c r="I4" s="859"/>
      <c r="J4" s="859"/>
      <c r="K4" s="859"/>
      <c r="L4" s="859"/>
      <c r="M4" s="859"/>
      <c r="N4" s="861" t="s">
        <v>138</v>
      </c>
    </row>
    <row r="5" spans="1:18" ht="13.5" thickBot="1" x14ac:dyDescent="0.25">
      <c r="A5" s="852"/>
      <c r="B5" s="853"/>
      <c r="C5" s="857"/>
      <c r="D5" s="899" t="s">
        <v>139</v>
      </c>
      <c r="E5" s="900"/>
      <c r="F5" s="900"/>
      <c r="G5" s="900"/>
      <c r="H5" s="900"/>
      <c r="I5" s="900" t="s">
        <v>79</v>
      </c>
      <c r="J5" s="900"/>
      <c r="K5" s="900"/>
      <c r="L5" s="901" t="s">
        <v>80</v>
      </c>
      <c r="M5" s="901"/>
      <c r="N5" s="898"/>
    </row>
    <row r="6" spans="1:18" ht="48.75" customHeight="1" thickBot="1" x14ac:dyDescent="0.25">
      <c r="A6" s="852"/>
      <c r="B6" s="853"/>
      <c r="C6" s="897"/>
      <c r="D6" s="452" t="s">
        <v>140</v>
      </c>
      <c r="E6" s="453" t="s">
        <v>141</v>
      </c>
      <c r="F6" s="454" t="s">
        <v>142</v>
      </c>
      <c r="G6" s="455" t="s">
        <v>143</v>
      </c>
      <c r="H6" s="456" t="s">
        <v>144</v>
      </c>
      <c r="I6" s="457" t="s">
        <v>145</v>
      </c>
      <c r="J6" s="458" t="s">
        <v>146</v>
      </c>
      <c r="K6" s="457" t="s">
        <v>147</v>
      </c>
      <c r="L6" s="456" t="s">
        <v>148</v>
      </c>
      <c r="M6" s="459" t="s">
        <v>149</v>
      </c>
      <c r="N6" s="898"/>
    </row>
    <row r="7" spans="1:18" ht="18" customHeight="1" x14ac:dyDescent="0.2">
      <c r="A7" s="834" t="s">
        <v>778</v>
      </c>
      <c r="B7" s="835"/>
      <c r="C7" s="440" t="s">
        <v>84</v>
      </c>
      <c r="D7" s="485"/>
      <c r="E7" s="486"/>
      <c r="F7" s="552"/>
      <c r="G7" s="486"/>
      <c r="H7" s="486"/>
      <c r="I7" s="486"/>
      <c r="J7" s="486">
        <f>SUM('370000-1'!C5)/1000</f>
        <v>0</v>
      </c>
      <c r="K7" s="486"/>
      <c r="L7" s="486"/>
      <c r="M7" s="487"/>
      <c r="N7" s="507">
        <f t="shared" ref="N7:N60" si="0">SUM(D7:M7)</f>
        <v>0</v>
      </c>
    </row>
    <row r="8" spans="1:18" ht="18" customHeight="1" x14ac:dyDescent="0.2">
      <c r="A8" s="836"/>
      <c r="B8" s="837"/>
      <c r="C8" s="438" t="s">
        <v>249</v>
      </c>
      <c r="D8" s="488"/>
      <c r="E8" s="488"/>
      <c r="F8" s="488"/>
      <c r="G8" s="488"/>
      <c r="H8" s="488"/>
      <c r="I8" s="488"/>
      <c r="J8" s="488">
        <f>SUM('370000-1'!D5)/1000</f>
        <v>1336.04</v>
      </c>
      <c r="K8" s="488"/>
      <c r="L8" s="488"/>
      <c r="M8" s="489"/>
      <c r="N8" s="505">
        <f t="shared" si="0"/>
        <v>1336.04</v>
      </c>
    </row>
    <row r="9" spans="1:18" ht="18" customHeight="1" thickBot="1" x14ac:dyDescent="0.25">
      <c r="A9" s="838"/>
      <c r="B9" s="839"/>
      <c r="C9" s="439" t="s">
        <v>250</v>
      </c>
      <c r="D9" s="490"/>
      <c r="E9" s="490"/>
      <c r="F9" s="490"/>
      <c r="G9" s="490"/>
      <c r="H9" s="490"/>
      <c r="I9" s="490"/>
      <c r="J9" s="490">
        <f>SUM('370000-1'!E5)/1000</f>
        <v>2000</v>
      </c>
      <c r="K9" s="490"/>
      <c r="L9" s="490"/>
      <c r="M9" s="491"/>
      <c r="N9" s="492">
        <f t="shared" si="0"/>
        <v>2000</v>
      </c>
    </row>
    <row r="10" spans="1:18" ht="18" customHeight="1" x14ac:dyDescent="0.2">
      <c r="A10" s="828" t="s">
        <v>25</v>
      </c>
      <c r="B10" s="829"/>
      <c r="C10" s="440" t="s">
        <v>84</v>
      </c>
      <c r="D10" s="486"/>
      <c r="E10" s="486"/>
      <c r="F10" s="486">
        <f>SUM('381103-1'!C4)/1000</f>
        <v>171.45</v>
      </c>
      <c r="G10" s="486"/>
      <c r="H10" s="486"/>
      <c r="I10" s="486"/>
      <c r="J10" s="486"/>
      <c r="K10" s="486"/>
      <c r="L10" s="486"/>
      <c r="M10" s="487"/>
      <c r="N10" s="507">
        <f t="shared" si="0"/>
        <v>171.45</v>
      </c>
    </row>
    <row r="11" spans="1:18" ht="18" customHeight="1" x14ac:dyDescent="0.2">
      <c r="A11" s="830"/>
      <c r="B11" s="831"/>
      <c r="C11" s="438" t="s">
        <v>249</v>
      </c>
      <c r="D11" s="488"/>
      <c r="E11" s="488"/>
      <c r="F11" s="488">
        <f>SUM('381103-1'!D4)/1000</f>
        <v>178.56200000000001</v>
      </c>
      <c r="G11" s="488"/>
      <c r="H11" s="488"/>
      <c r="I11" s="488"/>
      <c r="J11" s="488"/>
      <c r="K11" s="488"/>
      <c r="L11" s="488"/>
      <c r="M11" s="489"/>
      <c r="N11" s="505">
        <f t="shared" si="0"/>
        <v>178.56200000000001</v>
      </c>
    </row>
    <row r="12" spans="1:18" ht="18" customHeight="1" thickBot="1" x14ac:dyDescent="0.25">
      <c r="A12" s="832"/>
      <c r="B12" s="833"/>
      <c r="C12" s="439" t="s">
        <v>250</v>
      </c>
      <c r="D12" s="490"/>
      <c r="E12" s="490"/>
      <c r="F12" s="490">
        <f>SUM('381103-1'!E4)/1000</f>
        <v>178</v>
      </c>
      <c r="G12" s="490"/>
      <c r="H12" s="490"/>
      <c r="I12" s="490"/>
      <c r="J12" s="490"/>
      <c r="K12" s="490"/>
      <c r="L12" s="490"/>
      <c r="M12" s="491"/>
      <c r="N12" s="494">
        <f t="shared" si="0"/>
        <v>178</v>
      </c>
    </row>
    <row r="13" spans="1:18" ht="18" customHeight="1" x14ac:dyDescent="0.2">
      <c r="A13" s="834" t="s">
        <v>779</v>
      </c>
      <c r="B13" s="835"/>
      <c r="C13" s="437" t="s">
        <v>84</v>
      </c>
      <c r="D13" s="486"/>
      <c r="E13" s="486"/>
      <c r="F13" s="486">
        <f>SUM('5221101'!C7)/1000</f>
        <v>89</v>
      </c>
      <c r="G13" s="486"/>
      <c r="H13" s="486"/>
      <c r="I13" s="486"/>
      <c r="J13" s="486"/>
      <c r="K13" s="486"/>
      <c r="L13" s="486"/>
      <c r="M13" s="487"/>
      <c r="N13" s="507">
        <f t="shared" si="0"/>
        <v>89</v>
      </c>
    </row>
    <row r="14" spans="1:18" ht="18" customHeight="1" x14ac:dyDescent="0.2">
      <c r="A14" s="836"/>
      <c r="B14" s="837"/>
      <c r="C14" s="438" t="s">
        <v>249</v>
      </c>
      <c r="D14" s="488"/>
      <c r="E14" s="488"/>
      <c r="F14" s="488">
        <f>SUM('5221101'!D7)/1000</f>
        <v>349.14499999999998</v>
      </c>
      <c r="G14" s="488"/>
      <c r="H14" s="488"/>
      <c r="I14" s="488"/>
      <c r="J14" s="488"/>
      <c r="K14" s="488"/>
      <c r="L14" s="488"/>
      <c r="M14" s="489"/>
      <c r="N14" s="505">
        <f t="shared" si="0"/>
        <v>349.14499999999998</v>
      </c>
    </row>
    <row r="15" spans="1:18" ht="18" customHeight="1" thickBot="1" x14ac:dyDescent="0.25">
      <c r="A15" s="869"/>
      <c r="B15" s="870"/>
      <c r="C15" s="441" t="s">
        <v>250</v>
      </c>
      <c r="D15" s="501"/>
      <c r="E15" s="501"/>
      <c r="F15" s="501">
        <f>SUM('5221101'!E7)/1000</f>
        <v>355</v>
      </c>
      <c r="G15" s="501"/>
      <c r="H15" s="501"/>
      <c r="I15" s="501"/>
      <c r="J15" s="501"/>
      <c r="K15" s="501"/>
      <c r="L15" s="501"/>
      <c r="M15" s="503"/>
      <c r="N15" s="492">
        <f t="shared" si="0"/>
        <v>355</v>
      </c>
    </row>
    <row r="16" spans="1:18" ht="18" customHeight="1" x14ac:dyDescent="0.2">
      <c r="A16" s="834" t="s">
        <v>780</v>
      </c>
      <c r="B16" s="835"/>
      <c r="C16" s="504" t="s">
        <v>84</v>
      </c>
      <c r="D16" s="488">
        <f>SUM('5629121'!C14)/1000</f>
        <v>0</v>
      </c>
      <c r="E16" s="488">
        <f>SUM('5629121'!C18)/1000</f>
        <v>0</v>
      </c>
      <c r="F16" s="488">
        <f>SUM('5629121'!C33)/1000</f>
        <v>0</v>
      </c>
      <c r="G16" s="488"/>
      <c r="H16" s="488"/>
      <c r="I16" s="488"/>
      <c r="J16" s="488"/>
      <c r="K16" s="488"/>
      <c r="L16" s="488"/>
      <c r="M16" s="489"/>
      <c r="N16" s="507">
        <f t="shared" si="0"/>
        <v>0</v>
      </c>
    </row>
    <row r="17" spans="1:14" ht="18" customHeight="1" x14ac:dyDescent="0.2">
      <c r="A17" s="836"/>
      <c r="B17" s="837"/>
      <c r="C17" s="506" t="s">
        <v>249</v>
      </c>
      <c r="D17" s="488">
        <f>SUM('5629121'!D14)/1000</f>
        <v>3495.35</v>
      </c>
      <c r="E17" s="488">
        <f>SUM('5629121'!D18)/1000</f>
        <v>820.32500000000005</v>
      </c>
      <c r="F17" s="488">
        <f>SUM('5629121'!D33)/1000</f>
        <v>5221.3649999999998</v>
      </c>
      <c r="G17" s="488"/>
      <c r="H17" s="488"/>
      <c r="I17" s="488"/>
      <c r="J17" s="488"/>
      <c r="K17" s="488"/>
      <c r="L17" s="488"/>
      <c r="M17" s="489"/>
      <c r="N17" s="505">
        <f t="shared" si="0"/>
        <v>9537.0400000000009</v>
      </c>
    </row>
    <row r="18" spans="1:14" ht="18" customHeight="1" thickBot="1" x14ac:dyDescent="0.25">
      <c r="A18" s="869"/>
      <c r="B18" s="870"/>
      <c r="C18" s="439" t="s">
        <v>250</v>
      </c>
      <c r="D18" s="490">
        <f>SUM('5629121'!E14)/1000</f>
        <v>2761.01</v>
      </c>
      <c r="E18" s="490">
        <f>SUM('5629121'!E18)/1000</f>
        <v>742.7</v>
      </c>
      <c r="F18" s="490">
        <f>SUM('5629121'!E33)/1000</f>
        <v>5262.95</v>
      </c>
      <c r="G18" s="490"/>
      <c r="H18" s="490"/>
      <c r="I18" s="490"/>
      <c r="J18" s="490"/>
      <c r="K18" s="490"/>
      <c r="L18" s="490"/>
      <c r="M18" s="491"/>
      <c r="N18" s="494">
        <f t="shared" si="0"/>
        <v>8766.66</v>
      </c>
    </row>
    <row r="19" spans="1:14" ht="18" customHeight="1" x14ac:dyDescent="0.2">
      <c r="A19" s="834" t="s">
        <v>781</v>
      </c>
      <c r="B19" s="894"/>
      <c r="C19" s="521" t="s">
        <v>84</v>
      </c>
      <c r="D19" s="486">
        <f>SUM('5629131'!C14)/1000</f>
        <v>0</v>
      </c>
      <c r="E19" s="486">
        <f>SUM('5629131'!C18)/1000</f>
        <v>0</v>
      </c>
      <c r="F19" s="486">
        <f>SUM('5629131'!C33)/1000</f>
        <v>0</v>
      </c>
      <c r="G19" s="486"/>
      <c r="H19" s="486"/>
      <c r="I19" s="486"/>
      <c r="J19" s="486"/>
      <c r="K19" s="486"/>
      <c r="L19" s="486"/>
      <c r="M19" s="487"/>
      <c r="N19" s="507">
        <f t="shared" si="0"/>
        <v>0</v>
      </c>
    </row>
    <row r="20" spans="1:14" ht="18" customHeight="1" x14ac:dyDescent="0.2">
      <c r="A20" s="836"/>
      <c r="B20" s="895"/>
      <c r="C20" s="522" t="s">
        <v>249</v>
      </c>
      <c r="D20" s="488">
        <f>SUM('5629131'!D14)/1000</f>
        <v>2472.415</v>
      </c>
      <c r="E20" s="488">
        <f>SUM('5629131'!D18)/1000</f>
        <v>556.29399999999998</v>
      </c>
      <c r="F20" s="488">
        <f>SUM('5629131'!D33)/1000</f>
        <v>5754.4579999999996</v>
      </c>
      <c r="G20" s="488"/>
      <c r="H20" s="488"/>
      <c r="I20" s="488"/>
      <c r="J20" s="488"/>
      <c r="K20" s="488"/>
      <c r="L20" s="488"/>
      <c r="M20" s="489"/>
      <c r="N20" s="505">
        <f t="shared" si="0"/>
        <v>8783.1669999999995</v>
      </c>
    </row>
    <row r="21" spans="1:14" ht="18" customHeight="1" thickBot="1" x14ac:dyDescent="0.25">
      <c r="A21" s="869"/>
      <c r="B21" s="896"/>
      <c r="C21" s="463" t="s">
        <v>250</v>
      </c>
      <c r="D21" s="490">
        <f>SUM('5629131'!E14)/1000</f>
        <v>2839.8960000000002</v>
      </c>
      <c r="E21" s="490">
        <f>SUM('5629131'!E18)/1000</f>
        <v>763.92</v>
      </c>
      <c r="F21" s="490">
        <f>SUM('5629131'!E33)/1000</f>
        <v>5413.32</v>
      </c>
      <c r="G21" s="490"/>
      <c r="H21" s="490"/>
      <c r="I21" s="490"/>
      <c r="J21" s="490"/>
      <c r="K21" s="490"/>
      <c r="L21" s="490"/>
      <c r="M21" s="491"/>
      <c r="N21" s="494">
        <f t="shared" si="0"/>
        <v>9017.1360000000004</v>
      </c>
    </row>
    <row r="22" spans="1:14" ht="18" customHeight="1" x14ac:dyDescent="0.2">
      <c r="A22" s="834" t="s">
        <v>216</v>
      </c>
      <c r="B22" s="894"/>
      <c r="C22" s="521" t="s">
        <v>84</v>
      </c>
      <c r="D22" s="486">
        <f>SUM('5629171'!C14)/1000</f>
        <v>0</v>
      </c>
      <c r="E22" s="486">
        <f>SUM('5629171'!C18)/1000</f>
        <v>0</v>
      </c>
      <c r="F22" s="486">
        <f>SUM('5629171'!C33)/1000</f>
        <v>0</v>
      </c>
      <c r="G22" s="486"/>
      <c r="H22" s="486"/>
      <c r="I22" s="486"/>
      <c r="J22" s="486"/>
      <c r="K22" s="486"/>
      <c r="L22" s="486"/>
      <c r="M22" s="487"/>
      <c r="N22" s="507">
        <f t="shared" ref="N22:N27" si="1">SUM(D22:M22)</f>
        <v>0</v>
      </c>
    </row>
    <row r="23" spans="1:14" ht="18" customHeight="1" x14ac:dyDescent="0.2">
      <c r="A23" s="836"/>
      <c r="B23" s="895"/>
      <c r="C23" s="522" t="s">
        <v>249</v>
      </c>
      <c r="D23" s="488">
        <f>SUM('5629171'!D14)/1000</f>
        <v>0</v>
      </c>
      <c r="E23" s="488">
        <f>SUM('5629171'!D18)/1000</f>
        <v>0</v>
      </c>
      <c r="F23" s="488">
        <f>SUM('5629171'!D33)/1000</f>
        <v>0</v>
      </c>
      <c r="G23" s="488"/>
      <c r="H23" s="488"/>
      <c r="I23" s="488"/>
      <c r="J23" s="488"/>
      <c r="K23" s="488"/>
      <c r="L23" s="488"/>
      <c r="M23" s="489"/>
      <c r="N23" s="505">
        <f t="shared" si="1"/>
        <v>0</v>
      </c>
    </row>
    <row r="24" spans="1:14" ht="18" customHeight="1" thickBot="1" x14ac:dyDescent="0.25">
      <c r="A24" s="869"/>
      <c r="B24" s="896"/>
      <c r="C24" s="447" t="s">
        <v>250</v>
      </c>
      <c r="D24" s="501">
        <f>SUM('5629171'!E14)/1000</f>
        <v>1262.1759999999999</v>
      </c>
      <c r="E24" s="501">
        <f>SUM('5629171'!E18)/1000</f>
        <v>339.52</v>
      </c>
      <c r="F24" s="501">
        <f>SUM('5629171'!E33)/1000</f>
        <v>2405.92</v>
      </c>
      <c r="G24" s="501"/>
      <c r="H24" s="501"/>
      <c r="I24" s="501"/>
      <c r="J24" s="501"/>
      <c r="K24" s="501"/>
      <c r="L24" s="501"/>
      <c r="M24" s="503"/>
      <c r="N24" s="492">
        <f t="shared" si="1"/>
        <v>4007.616</v>
      </c>
    </row>
    <row r="25" spans="1:14" ht="18" customHeight="1" x14ac:dyDescent="0.2">
      <c r="A25" s="834" t="s">
        <v>215</v>
      </c>
      <c r="B25" s="894"/>
      <c r="C25" s="521" t="s">
        <v>84</v>
      </c>
      <c r="D25" s="486">
        <f>SUM('5629191'!C14)/1000</f>
        <v>0</v>
      </c>
      <c r="E25" s="486">
        <f>SUM('5629191'!C18)/1000</f>
        <v>0</v>
      </c>
      <c r="F25" s="486">
        <f>SUM('5629191'!C33)/1000</f>
        <v>0</v>
      </c>
      <c r="G25" s="486"/>
      <c r="H25" s="486"/>
      <c r="I25" s="486"/>
      <c r="J25" s="486"/>
      <c r="K25" s="486"/>
      <c r="L25" s="486"/>
      <c r="M25" s="487"/>
      <c r="N25" s="507">
        <f t="shared" si="1"/>
        <v>0</v>
      </c>
    </row>
    <row r="26" spans="1:14" ht="18" customHeight="1" x14ac:dyDescent="0.2">
      <c r="A26" s="836"/>
      <c r="B26" s="895"/>
      <c r="C26" s="522" t="s">
        <v>249</v>
      </c>
      <c r="D26" s="488">
        <f>SUM('5629191'!D14)/1000</f>
        <v>1714.6310000000001</v>
      </c>
      <c r="E26" s="488">
        <f>SUM('5629191'!D18)/1000</f>
        <v>402.91699999999997</v>
      </c>
      <c r="F26" s="488">
        <f>SUM('5629191'!D33)/1000</f>
        <v>4030.6509999999998</v>
      </c>
      <c r="G26" s="488"/>
      <c r="H26" s="488"/>
      <c r="I26" s="488"/>
      <c r="J26" s="488"/>
      <c r="K26" s="488"/>
      <c r="L26" s="488"/>
      <c r="M26" s="489"/>
      <c r="N26" s="505">
        <f t="shared" si="1"/>
        <v>6148.1990000000005</v>
      </c>
    </row>
    <row r="27" spans="1:14" ht="18" customHeight="1" thickBot="1" x14ac:dyDescent="0.25">
      <c r="A27" s="869"/>
      <c r="B27" s="896"/>
      <c r="C27" s="447" t="s">
        <v>250</v>
      </c>
      <c r="D27" s="501">
        <f>SUM('5629191'!E14)/1000</f>
        <v>1025.518</v>
      </c>
      <c r="E27" s="501">
        <f>SUM('5629191'!E18)/1000</f>
        <v>275.86</v>
      </c>
      <c r="F27" s="501">
        <f>SUM('5629191'!E33)/1000</f>
        <v>1954.81</v>
      </c>
      <c r="G27" s="501"/>
      <c r="H27" s="501"/>
      <c r="I27" s="501"/>
      <c r="J27" s="501"/>
      <c r="K27" s="501"/>
      <c r="L27" s="501"/>
      <c r="M27" s="503"/>
      <c r="N27" s="492">
        <f t="shared" si="1"/>
        <v>3256.1880000000001</v>
      </c>
    </row>
    <row r="28" spans="1:14" ht="18" customHeight="1" x14ac:dyDescent="0.2">
      <c r="A28" s="834" t="s">
        <v>31</v>
      </c>
      <c r="B28" s="835"/>
      <c r="C28" s="521" t="s">
        <v>84</v>
      </c>
      <c r="D28" s="486"/>
      <c r="E28" s="486"/>
      <c r="F28" s="486">
        <f>SUM('6800011'!C8)/1000</f>
        <v>184</v>
      </c>
      <c r="G28" s="486"/>
      <c r="H28" s="486"/>
      <c r="I28" s="486"/>
      <c r="J28" s="486"/>
      <c r="K28" s="486"/>
      <c r="L28" s="486"/>
      <c r="M28" s="508">
        <v>0</v>
      </c>
      <c r="N28" s="507">
        <f t="shared" si="0"/>
        <v>184</v>
      </c>
    </row>
    <row r="29" spans="1:14" ht="18" customHeight="1" x14ac:dyDescent="0.2">
      <c r="A29" s="836"/>
      <c r="B29" s="837"/>
      <c r="C29" s="522" t="s">
        <v>249</v>
      </c>
      <c r="D29" s="488"/>
      <c r="E29" s="488"/>
      <c r="F29" s="488">
        <f>SUM('6800011'!D8)/1000</f>
        <v>20.556000000000001</v>
      </c>
      <c r="G29" s="488"/>
      <c r="H29" s="488"/>
      <c r="I29" s="488" t="s">
        <v>134</v>
      </c>
      <c r="J29" s="488"/>
      <c r="K29" s="488"/>
      <c r="L29" s="488"/>
      <c r="M29" s="509">
        <v>0</v>
      </c>
      <c r="N29" s="505">
        <f t="shared" si="0"/>
        <v>20.556000000000001</v>
      </c>
    </row>
    <row r="30" spans="1:14" ht="18" customHeight="1" thickBot="1" x14ac:dyDescent="0.25">
      <c r="A30" s="869"/>
      <c r="B30" s="870"/>
      <c r="C30" s="447" t="s">
        <v>250</v>
      </c>
      <c r="D30" s="501"/>
      <c r="E30" s="501"/>
      <c r="F30" s="501">
        <f>SUM('6800011'!E8)/1000</f>
        <v>21</v>
      </c>
      <c r="G30" s="501"/>
      <c r="H30" s="501"/>
      <c r="I30" s="501"/>
      <c r="J30" s="501"/>
      <c r="K30" s="501"/>
      <c r="L30" s="501"/>
      <c r="M30" s="502"/>
      <c r="N30" s="492">
        <f t="shared" si="0"/>
        <v>21</v>
      </c>
    </row>
    <row r="31" spans="1:14" ht="18" customHeight="1" x14ac:dyDescent="0.2">
      <c r="A31" s="834" t="s">
        <v>32</v>
      </c>
      <c r="B31" s="835"/>
      <c r="C31" s="522" t="s">
        <v>84</v>
      </c>
      <c r="D31" s="488"/>
      <c r="E31" s="488"/>
      <c r="F31" s="488">
        <f>SUM('6800021'!C7)/1000</f>
        <v>0</v>
      </c>
      <c r="G31" s="488"/>
      <c r="H31" s="488"/>
      <c r="I31" s="488"/>
      <c r="J31" s="488"/>
      <c r="K31" s="488"/>
      <c r="L31" s="488"/>
      <c r="M31" s="509"/>
      <c r="N31" s="507">
        <f t="shared" si="0"/>
        <v>0</v>
      </c>
    </row>
    <row r="32" spans="1:14" ht="18" customHeight="1" x14ac:dyDescent="0.2">
      <c r="A32" s="836"/>
      <c r="B32" s="837"/>
      <c r="C32" s="522" t="s">
        <v>249</v>
      </c>
      <c r="D32" s="488"/>
      <c r="E32" s="488"/>
      <c r="F32" s="488">
        <f>SUM('6800021'!D7)/1000</f>
        <v>168.631</v>
      </c>
      <c r="G32" s="488"/>
      <c r="H32" s="488"/>
      <c r="I32" s="488"/>
      <c r="J32" s="488"/>
      <c r="K32" s="488"/>
      <c r="L32" s="488"/>
      <c r="M32" s="509"/>
      <c r="N32" s="505">
        <f t="shared" si="0"/>
        <v>168.631</v>
      </c>
    </row>
    <row r="33" spans="1:15" ht="18" customHeight="1" thickBot="1" x14ac:dyDescent="0.25">
      <c r="A33" s="869"/>
      <c r="B33" s="870"/>
      <c r="C33" s="447" t="s">
        <v>250</v>
      </c>
      <c r="D33" s="490"/>
      <c r="E33" s="490"/>
      <c r="F33" s="490">
        <f>SUM('6800021'!E7)/1000</f>
        <v>169</v>
      </c>
      <c r="G33" s="490"/>
      <c r="H33" s="490"/>
      <c r="I33" s="490"/>
      <c r="J33" s="490"/>
      <c r="K33" s="490"/>
      <c r="L33" s="490"/>
      <c r="M33" s="493"/>
      <c r="N33" s="492">
        <f t="shared" si="0"/>
        <v>169</v>
      </c>
    </row>
    <row r="34" spans="1:15" ht="18" customHeight="1" x14ac:dyDescent="0.2">
      <c r="A34" s="867" t="s">
        <v>12</v>
      </c>
      <c r="B34" s="868"/>
      <c r="C34" s="522" t="s">
        <v>84</v>
      </c>
      <c r="D34" s="486">
        <f>SUM('8411121'!C9)/1000</f>
        <v>6886</v>
      </c>
      <c r="E34" s="486">
        <f>SUM('8411121'!C12)/1000</f>
        <v>1465</v>
      </c>
      <c r="F34" s="486">
        <f>SUM('8411121'!C53)/1000</f>
        <v>7942.6750000000002</v>
      </c>
      <c r="G34" s="486"/>
      <c r="H34" s="486">
        <f>SUM('8411121'!C79)/1000</f>
        <v>6756</v>
      </c>
      <c r="I34" s="486"/>
      <c r="J34" s="552">
        <f>SUM('8411121'!C93)/1000</f>
        <v>47285.796000000002</v>
      </c>
      <c r="K34" s="486">
        <f>SUM('8411121'!C98)/1000</f>
        <v>0</v>
      </c>
      <c r="L34" s="486">
        <f>SUM('8411121'!C111)/1000</f>
        <v>3453</v>
      </c>
      <c r="M34" s="508"/>
      <c r="N34" s="507">
        <f t="shared" si="0"/>
        <v>73788.471000000005</v>
      </c>
    </row>
    <row r="35" spans="1:15" ht="18" customHeight="1" x14ac:dyDescent="0.2">
      <c r="A35" s="836"/>
      <c r="B35" s="837"/>
      <c r="C35" s="522" t="s">
        <v>249</v>
      </c>
      <c r="D35" s="488">
        <f>SUM('8411121'!D9)/1000</f>
        <v>7116.2330000000002</v>
      </c>
      <c r="E35" s="488">
        <f>SUM('8411121'!D12)/1000</f>
        <v>1867.787</v>
      </c>
      <c r="F35" s="488">
        <f>SUM('8411121'!D53)/1000</f>
        <v>13195.066000000001</v>
      </c>
      <c r="G35" s="488"/>
      <c r="H35" s="488">
        <f>SUM('8411121'!D79)/1000</f>
        <v>6726.2860000000001</v>
      </c>
      <c r="I35" s="488"/>
      <c r="J35" s="488">
        <f>SUM('8411121'!D93)/1000</f>
        <v>31692.14</v>
      </c>
      <c r="K35" s="488">
        <f>SUM('8411121'!D98)/1000</f>
        <v>5777.835</v>
      </c>
      <c r="L35" s="488">
        <f>SUM('8411121'!D111)/1000</f>
        <v>0</v>
      </c>
      <c r="M35" s="509"/>
      <c r="N35" s="505">
        <f t="shared" si="0"/>
        <v>66375.347000000009</v>
      </c>
    </row>
    <row r="36" spans="1:15" ht="18" customHeight="1" thickBot="1" x14ac:dyDescent="0.25">
      <c r="A36" s="838"/>
      <c r="B36" s="839"/>
      <c r="C36" s="447" t="s">
        <v>250</v>
      </c>
      <c r="D36" s="490">
        <f>SUM('8411121'!E9)/1000</f>
        <v>7497.2</v>
      </c>
      <c r="E36" s="490">
        <f>SUM('8411121'!E12)/1000</f>
        <v>1472</v>
      </c>
      <c r="F36" s="490">
        <f>SUM('8411121'!E53)/1000</f>
        <v>10597.457</v>
      </c>
      <c r="G36" s="490"/>
      <c r="H36" s="490">
        <f>SUM('8411121'!E79)/1000</f>
        <v>6322</v>
      </c>
      <c r="I36" s="490"/>
      <c r="J36" s="490">
        <f>SUM('8411121'!E93)/1000</f>
        <v>15599.778</v>
      </c>
      <c r="K36" s="490">
        <f>SUM('8411121'!E98)/1000</f>
        <v>191</v>
      </c>
      <c r="L36" s="490">
        <f>SUM('8411121'!E111)/1000</f>
        <v>7467.6</v>
      </c>
      <c r="M36" s="493"/>
      <c r="N36" s="492">
        <f t="shared" si="0"/>
        <v>49147.034999999996</v>
      </c>
    </row>
    <row r="37" spans="1:15" ht="18" customHeight="1" x14ac:dyDescent="0.2">
      <c r="A37" s="867" t="s">
        <v>13</v>
      </c>
      <c r="B37" s="868"/>
      <c r="C37" s="522" t="s">
        <v>84</v>
      </c>
      <c r="D37" s="486"/>
      <c r="E37" s="486"/>
      <c r="F37" s="486">
        <f>SUM('8414021'!C4)/1000</f>
        <v>1143</v>
      </c>
      <c r="G37" s="486"/>
      <c r="H37" s="486"/>
      <c r="I37" s="486"/>
      <c r="J37" s="486"/>
      <c r="K37" s="486"/>
      <c r="L37" s="486"/>
      <c r="M37" s="508"/>
      <c r="N37" s="507">
        <f t="shared" si="0"/>
        <v>1143</v>
      </c>
    </row>
    <row r="38" spans="1:15" ht="18" customHeight="1" x14ac:dyDescent="0.2">
      <c r="A38" s="836"/>
      <c r="B38" s="837"/>
      <c r="C38" s="522" t="s">
        <v>249</v>
      </c>
      <c r="D38" s="488"/>
      <c r="E38" s="488"/>
      <c r="F38" s="488">
        <f>SUM('8414021'!D4)/1000</f>
        <v>1631.4559999999999</v>
      </c>
      <c r="G38" s="488"/>
      <c r="H38" s="488"/>
      <c r="I38" s="488"/>
      <c r="J38" s="488"/>
      <c r="K38" s="488"/>
      <c r="L38" s="488"/>
      <c r="M38" s="509"/>
      <c r="N38" s="505">
        <f t="shared" si="0"/>
        <v>1631.4559999999999</v>
      </c>
    </row>
    <row r="39" spans="1:15" ht="18" customHeight="1" thickBot="1" x14ac:dyDescent="0.25">
      <c r="A39" s="838"/>
      <c r="B39" s="839"/>
      <c r="C39" s="447" t="s">
        <v>250</v>
      </c>
      <c r="D39" s="490"/>
      <c r="E39" s="490"/>
      <c r="F39" s="490">
        <f>SUM('8414021'!E4)/1000</f>
        <v>1651</v>
      </c>
      <c r="G39" s="490"/>
      <c r="H39" s="490"/>
      <c r="I39" s="490"/>
      <c r="J39" s="490"/>
      <c r="K39" s="490"/>
      <c r="L39" s="490"/>
      <c r="M39" s="493"/>
      <c r="N39" s="492">
        <f t="shared" si="0"/>
        <v>1651</v>
      </c>
    </row>
    <row r="40" spans="1:15" ht="18" customHeight="1" x14ac:dyDescent="0.25">
      <c r="A40" s="867" t="s">
        <v>14</v>
      </c>
      <c r="B40" s="868"/>
      <c r="C40" s="522" t="s">
        <v>84</v>
      </c>
      <c r="D40" s="486">
        <f>SUM('8414031'!C6)/1000</f>
        <v>2712</v>
      </c>
      <c r="E40" s="486">
        <f>SUM('8414031'!C9)/1000</f>
        <v>711</v>
      </c>
      <c r="F40" s="486">
        <f>SUM('8414031'!C24)/1000</f>
        <v>2227</v>
      </c>
      <c r="G40" s="486"/>
      <c r="H40" s="486"/>
      <c r="I40" s="486"/>
      <c r="J40" s="486"/>
      <c r="K40" s="486">
        <f>SUM('8414031'!C34)/1000</f>
        <v>14000.295</v>
      </c>
      <c r="L40" s="486"/>
      <c r="M40" s="508"/>
      <c r="N40" s="507">
        <f t="shared" si="0"/>
        <v>19650.294999999998</v>
      </c>
      <c r="O40" s="461"/>
    </row>
    <row r="41" spans="1:15" ht="18" customHeight="1" x14ac:dyDescent="0.2">
      <c r="A41" s="836"/>
      <c r="B41" s="837"/>
      <c r="C41" s="522" t="s">
        <v>249</v>
      </c>
      <c r="D41" s="488">
        <f>SUM('8414031'!D6)/1000</f>
        <v>2277.3420000000001</v>
      </c>
      <c r="E41" s="488">
        <f>SUM('8414031'!D9)/1000</f>
        <v>589.75400000000002</v>
      </c>
      <c r="F41" s="488">
        <f>SUM('8414031'!D24)/1000</f>
        <v>2070.069</v>
      </c>
      <c r="G41" s="488"/>
      <c r="H41" s="488"/>
      <c r="I41" s="488"/>
      <c r="J41" s="488"/>
      <c r="K41" s="488">
        <f>SUM('8414031'!D34)/1000</f>
        <v>7176.53</v>
      </c>
      <c r="L41" s="488"/>
      <c r="M41" s="509"/>
      <c r="N41" s="505">
        <f t="shared" si="0"/>
        <v>12113.695</v>
      </c>
      <c r="O41" s="462"/>
    </row>
    <row r="42" spans="1:15" ht="18" customHeight="1" thickBot="1" x14ac:dyDescent="0.25">
      <c r="A42" s="838"/>
      <c r="B42" s="839"/>
      <c r="C42" s="447" t="s">
        <v>250</v>
      </c>
      <c r="D42" s="490">
        <f>SUM('8414031'!E6)/1000</f>
        <v>3390</v>
      </c>
      <c r="E42" s="490">
        <f>SUM('8414031'!E9)/1000</f>
        <v>915</v>
      </c>
      <c r="F42" s="490">
        <f>SUM('8414031'!E24)/1000</f>
        <v>2011</v>
      </c>
      <c r="G42" s="490"/>
      <c r="H42" s="490"/>
      <c r="I42" s="490"/>
      <c r="J42" s="490"/>
      <c r="K42" s="490">
        <f>SUM('8414031'!E34)/1000</f>
        <v>5271</v>
      </c>
      <c r="L42" s="490"/>
      <c r="M42" s="493"/>
      <c r="N42" s="492">
        <f t="shared" si="0"/>
        <v>11587</v>
      </c>
      <c r="O42" s="462"/>
    </row>
    <row r="43" spans="1:15" ht="18" customHeight="1" x14ac:dyDescent="0.2">
      <c r="A43" s="867" t="s">
        <v>15</v>
      </c>
      <c r="B43" s="868"/>
      <c r="C43" s="522" t="s">
        <v>84</v>
      </c>
      <c r="D43" s="486"/>
      <c r="E43" s="486"/>
      <c r="F43" s="486"/>
      <c r="G43" s="486"/>
      <c r="H43" s="486">
        <f>SUM('[1]8419069'!C4)/1000</f>
        <v>0</v>
      </c>
      <c r="I43" s="486"/>
      <c r="J43" s="486"/>
      <c r="K43" s="486"/>
      <c r="L43" s="486"/>
      <c r="M43" s="508"/>
      <c r="N43" s="507">
        <f t="shared" si="0"/>
        <v>0</v>
      </c>
    </row>
    <row r="44" spans="1:15" ht="18" customHeight="1" x14ac:dyDescent="0.2">
      <c r="A44" s="836"/>
      <c r="B44" s="837"/>
      <c r="C44" s="522" t="s">
        <v>249</v>
      </c>
      <c r="D44" s="488"/>
      <c r="E44" s="488"/>
      <c r="F44" s="488"/>
      <c r="G44" s="488"/>
      <c r="H44" s="488">
        <f>SUM('[1]8419069'!F6)/1000</f>
        <v>0</v>
      </c>
      <c r="I44" s="488">
        <f>SUM('[1]8419069'!F4)/1000</f>
        <v>13360.6</v>
      </c>
      <c r="J44" s="488"/>
      <c r="K44" s="488"/>
      <c r="L44" s="488"/>
      <c r="M44" s="509"/>
      <c r="N44" s="505">
        <f t="shared" si="0"/>
        <v>13360.6</v>
      </c>
    </row>
    <row r="45" spans="1:15" ht="18" customHeight="1" thickBot="1" x14ac:dyDescent="0.25">
      <c r="A45" s="838"/>
      <c r="B45" s="839"/>
      <c r="C45" s="447" t="s">
        <v>250</v>
      </c>
      <c r="D45" s="490"/>
      <c r="E45" s="490"/>
      <c r="F45" s="490"/>
      <c r="G45" s="490"/>
      <c r="H45" s="490"/>
      <c r="I45" s="490">
        <f>SUM('[1]8419069'!G4)/1000</f>
        <v>14721</v>
      </c>
      <c r="J45" s="490"/>
      <c r="K45" s="490"/>
      <c r="L45" s="490"/>
      <c r="M45" s="493"/>
      <c r="N45" s="492">
        <f t="shared" si="0"/>
        <v>14721</v>
      </c>
    </row>
    <row r="46" spans="1:15" ht="18" customHeight="1" x14ac:dyDescent="0.2">
      <c r="A46" s="834" t="s">
        <v>11</v>
      </c>
      <c r="B46" s="835"/>
      <c r="C46" s="522" t="s">
        <v>84</v>
      </c>
      <c r="D46" s="486"/>
      <c r="E46" s="486"/>
      <c r="F46" s="486"/>
      <c r="G46" s="486"/>
      <c r="H46" s="486">
        <f>SUM('8419139'!C4)/1000</f>
        <v>68832</v>
      </c>
      <c r="I46" s="486"/>
      <c r="J46" s="486"/>
      <c r="K46" s="486"/>
      <c r="L46" s="486"/>
      <c r="M46" s="508"/>
      <c r="N46" s="507">
        <f t="shared" si="0"/>
        <v>68832</v>
      </c>
    </row>
    <row r="47" spans="1:15" ht="18" customHeight="1" x14ac:dyDescent="0.2">
      <c r="A47" s="836"/>
      <c r="B47" s="837"/>
      <c r="C47" s="522" t="s">
        <v>249</v>
      </c>
      <c r="D47" s="488"/>
      <c r="E47" s="488"/>
      <c r="F47" s="488"/>
      <c r="G47" s="488"/>
      <c r="H47" s="488">
        <f>SUM('8419139'!D4)/1000</f>
        <v>65724.107999999993</v>
      </c>
      <c r="I47" s="488"/>
      <c r="J47" s="488"/>
      <c r="K47" s="488"/>
      <c r="L47" s="488"/>
      <c r="M47" s="509"/>
      <c r="N47" s="505">
        <f t="shared" si="0"/>
        <v>65724.107999999993</v>
      </c>
    </row>
    <row r="48" spans="1:15" ht="18" customHeight="1" thickBot="1" x14ac:dyDescent="0.25">
      <c r="A48" s="832"/>
      <c r="B48" s="833"/>
      <c r="C48" s="447" t="s">
        <v>250</v>
      </c>
      <c r="D48" s="490"/>
      <c r="E48" s="490"/>
      <c r="F48" s="490"/>
      <c r="G48" s="490"/>
      <c r="H48" s="490">
        <f>SUM('8419139'!E4)/1000</f>
        <v>88002</v>
      </c>
      <c r="I48" s="490"/>
      <c r="J48" s="490"/>
      <c r="K48" s="490"/>
      <c r="L48" s="490"/>
      <c r="M48" s="493"/>
      <c r="N48" s="494">
        <f t="shared" si="0"/>
        <v>88002</v>
      </c>
    </row>
    <row r="49" spans="1:14" ht="18" customHeight="1" x14ac:dyDescent="0.2">
      <c r="A49" s="883" t="s">
        <v>16</v>
      </c>
      <c r="B49" s="884"/>
      <c r="C49" s="522" t="s">
        <v>84</v>
      </c>
      <c r="D49" s="797"/>
      <c r="E49" s="797"/>
      <c r="F49" s="797"/>
      <c r="G49" s="797"/>
      <c r="H49" s="797"/>
      <c r="I49" s="797"/>
      <c r="J49" s="797"/>
      <c r="K49" s="798"/>
      <c r="L49" s="486"/>
      <c r="M49" s="799"/>
      <c r="N49" s="507">
        <f t="shared" si="0"/>
        <v>0</v>
      </c>
    </row>
    <row r="50" spans="1:14" ht="18" customHeight="1" x14ac:dyDescent="0.2">
      <c r="A50" s="885"/>
      <c r="B50" s="886"/>
      <c r="C50" s="522" t="s">
        <v>249</v>
      </c>
      <c r="D50" s="589"/>
      <c r="E50" s="589"/>
      <c r="F50" s="589"/>
      <c r="G50" s="589"/>
      <c r="H50" s="589"/>
      <c r="I50" s="589"/>
      <c r="J50" s="589"/>
      <c r="K50" s="590"/>
      <c r="L50" s="488"/>
      <c r="M50" s="800"/>
      <c r="N50" s="505">
        <f t="shared" si="0"/>
        <v>0</v>
      </c>
    </row>
    <row r="51" spans="1:14" ht="18" customHeight="1" thickBot="1" x14ac:dyDescent="0.25">
      <c r="A51" s="887"/>
      <c r="B51" s="888"/>
      <c r="C51" s="447" t="s">
        <v>250</v>
      </c>
      <c r="D51" s="501"/>
      <c r="E51" s="501"/>
      <c r="F51" s="501"/>
      <c r="G51" s="501"/>
      <c r="H51" s="501"/>
      <c r="I51" s="501"/>
      <c r="J51" s="501"/>
      <c r="K51" s="502"/>
      <c r="L51" s="501"/>
      <c r="M51" s="610"/>
      <c r="N51" s="492">
        <f t="shared" si="0"/>
        <v>0</v>
      </c>
    </row>
    <row r="52" spans="1:14" ht="18" customHeight="1" x14ac:dyDescent="0.2">
      <c r="A52" s="883" t="s">
        <v>168</v>
      </c>
      <c r="B52" s="884"/>
      <c r="C52" s="521" t="s">
        <v>84</v>
      </c>
      <c r="D52" s="486"/>
      <c r="E52" s="486"/>
      <c r="F52" s="486">
        <f>SUM('8520131'!C4)/1000</f>
        <v>0</v>
      </c>
      <c r="G52" s="486"/>
      <c r="H52" s="486"/>
      <c r="I52" s="486"/>
      <c r="J52" s="486"/>
      <c r="K52" s="486"/>
      <c r="L52" s="486"/>
      <c r="M52" s="508"/>
      <c r="N52" s="507">
        <f t="shared" si="0"/>
        <v>0</v>
      </c>
    </row>
    <row r="53" spans="1:14" ht="18" customHeight="1" x14ac:dyDescent="0.2">
      <c r="A53" s="885"/>
      <c r="B53" s="886"/>
      <c r="C53" s="522" t="s">
        <v>249</v>
      </c>
      <c r="D53" s="488"/>
      <c r="E53" s="488"/>
      <c r="F53" s="488">
        <f>SUM('8520131'!D4)/1000</f>
        <v>339.98399999999998</v>
      </c>
      <c r="G53" s="488"/>
      <c r="H53" s="488"/>
      <c r="I53" s="488"/>
      <c r="J53" s="488"/>
      <c r="K53" s="488"/>
      <c r="L53" s="488"/>
      <c r="M53" s="509"/>
      <c r="N53" s="505">
        <f t="shared" si="0"/>
        <v>339.98399999999998</v>
      </c>
    </row>
    <row r="54" spans="1:14" ht="18" customHeight="1" thickBot="1" x14ac:dyDescent="0.25">
      <c r="A54" s="887"/>
      <c r="B54" s="888"/>
      <c r="C54" s="447" t="s">
        <v>250</v>
      </c>
      <c r="D54" s="624"/>
      <c r="E54" s="490"/>
      <c r="F54" s="490">
        <f>SUM('8520131'!E4)/1000</f>
        <v>0</v>
      </c>
      <c r="G54" s="624"/>
      <c r="H54" s="490"/>
      <c r="I54" s="490"/>
      <c r="J54" s="490"/>
      <c r="K54" s="490"/>
      <c r="L54" s="490"/>
      <c r="M54" s="493"/>
      <c r="N54" s="492">
        <f t="shared" si="0"/>
        <v>0</v>
      </c>
    </row>
    <row r="55" spans="1:14" ht="18" customHeight="1" x14ac:dyDescent="0.2">
      <c r="A55" s="834" t="s">
        <v>17</v>
      </c>
      <c r="B55" s="835"/>
      <c r="C55" s="522" t="s">
        <v>84</v>
      </c>
      <c r="D55" s="508">
        <f>SUM('8621011'!C3)/1000</f>
        <v>0</v>
      </c>
      <c r="E55" s="508">
        <f>SUM('8621011'!C5)/1000</f>
        <v>0</v>
      </c>
      <c r="F55" s="486">
        <f>SUM('8621011'!C19)/1000</f>
        <v>567</v>
      </c>
      <c r="G55" s="562"/>
      <c r="H55" s="486"/>
      <c r="I55" s="486"/>
      <c r="J55" s="486"/>
      <c r="K55" s="486"/>
      <c r="L55" s="486"/>
      <c r="M55" s="508"/>
      <c r="N55" s="507">
        <f t="shared" si="0"/>
        <v>567</v>
      </c>
    </row>
    <row r="56" spans="1:14" ht="18" customHeight="1" x14ac:dyDescent="0.2">
      <c r="A56" s="836"/>
      <c r="B56" s="837"/>
      <c r="C56" s="522" t="s">
        <v>249</v>
      </c>
      <c r="D56" s="509">
        <f>SUM('8621011'!D3)/1000</f>
        <v>0</v>
      </c>
      <c r="E56" s="509">
        <f>SUM('8621011'!D5)/1000</f>
        <v>0</v>
      </c>
      <c r="F56" s="488">
        <f>SUM('8621011'!D19)/1000</f>
        <v>589.68899999999996</v>
      </c>
      <c r="G56" s="563"/>
      <c r="H56" s="488"/>
      <c r="I56" s="488"/>
      <c r="J56" s="488"/>
      <c r="K56" s="488"/>
      <c r="L56" s="488"/>
      <c r="M56" s="509"/>
      <c r="N56" s="505">
        <f t="shared" si="0"/>
        <v>589.68899999999996</v>
      </c>
    </row>
    <row r="57" spans="1:14" ht="18" customHeight="1" thickBot="1" x14ac:dyDescent="0.25">
      <c r="A57" s="838"/>
      <c r="B57" s="839"/>
      <c r="C57" s="447" t="s">
        <v>250</v>
      </c>
      <c r="D57" s="493">
        <f>SUM('8621011'!E3)/1000</f>
        <v>365</v>
      </c>
      <c r="E57" s="502">
        <f>SUM('8621011'!E5)/1000</f>
        <v>100</v>
      </c>
      <c r="F57" s="501">
        <f>SUM('8621011'!E19)/1000</f>
        <v>574</v>
      </c>
      <c r="G57" s="561"/>
      <c r="H57" s="490"/>
      <c r="I57" s="490"/>
      <c r="J57" s="490"/>
      <c r="K57" s="490"/>
      <c r="L57" s="490"/>
      <c r="M57" s="493"/>
      <c r="N57" s="492">
        <f t="shared" si="0"/>
        <v>1039</v>
      </c>
    </row>
    <row r="58" spans="1:14" ht="18" customHeight="1" x14ac:dyDescent="0.2">
      <c r="A58" s="867" t="s">
        <v>3</v>
      </c>
      <c r="B58" s="868"/>
      <c r="C58" s="522" t="s">
        <v>84</v>
      </c>
      <c r="D58" s="486">
        <f>SUM('8623011'!C3)/1000</f>
        <v>0</v>
      </c>
      <c r="E58" s="563">
        <f>SUM('8623011'!C5)/1000</f>
        <v>0</v>
      </c>
      <c r="F58" s="488">
        <f>SUM('8623011'!C17)/1000</f>
        <v>451</v>
      </c>
      <c r="G58" s="486"/>
      <c r="H58" s="486"/>
      <c r="I58" s="486"/>
      <c r="J58" s="486"/>
      <c r="K58" s="486"/>
      <c r="L58" s="486"/>
      <c r="M58" s="508"/>
      <c r="N58" s="507">
        <f t="shared" si="0"/>
        <v>451</v>
      </c>
    </row>
    <row r="59" spans="1:14" ht="18" customHeight="1" x14ac:dyDescent="0.2">
      <c r="A59" s="836"/>
      <c r="B59" s="837"/>
      <c r="C59" s="522" t="s">
        <v>249</v>
      </c>
      <c r="D59" s="488">
        <f>SUM('8623011'!D3)/1000</f>
        <v>0</v>
      </c>
      <c r="E59" s="563">
        <f>SUM('8623011'!D5)/1000</f>
        <v>0</v>
      </c>
      <c r="F59" s="488">
        <f>SUM('8623011'!D17)/1000</f>
        <v>577.43700000000001</v>
      </c>
      <c r="G59" s="488"/>
      <c r="H59" s="488"/>
      <c r="I59" s="488"/>
      <c r="J59" s="488"/>
      <c r="K59" s="488"/>
      <c r="L59" s="488"/>
      <c r="M59" s="509"/>
      <c r="N59" s="505">
        <f t="shared" si="0"/>
        <v>577.43700000000001</v>
      </c>
    </row>
    <row r="60" spans="1:14" ht="18" customHeight="1" thickBot="1" x14ac:dyDescent="0.25">
      <c r="A60" s="869"/>
      <c r="B60" s="870"/>
      <c r="C60" s="447" t="s">
        <v>250</v>
      </c>
      <c r="D60" s="501">
        <f>SUM('8623011'!E3)/1000</f>
        <v>365</v>
      </c>
      <c r="E60" s="560">
        <f>SUM('8623011'!E5)/1000</f>
        <v>100</v>
      </c>
      <c r="F60" s="501">
        <f>SUM('8623011'!E17)/1000</f>
        <v>533</v>
      </c>
      <c r="G60" s="501"/>
      <c r="H60" s="501"/>
      <c r="I60" s="501"/>
      <c r="J60" s="501"/>
      <c r="K60" s="501"/>
      <c r="L60" s="501"/>
      <c r="M60" s="502"/>
      <c r="N60" s="492">
        <f t="shared" si="0"/>
        <v>998</v>
      </c>
    </row>
    <row r="61" spans="1:14" ht="18" customHeight="1" x14ac:dyDescent="0.2">
      <c r="A61" s="867" t="s">
        <v>18</v>
      </c>
      <c r="B61" s="868"/>
      <c r="C61" s="522" t="s">
        <v>84</v>
      </c>
      <c r="D61" s="509">
        <f>SUM('6890411'!C8)/1000</f>
        <v>2156</v>
      </c>
      <c r="E61" s="509">
        <f>SUM('6890411'!C10)/1000</f>
        <v>552</v>
      </c>
      <c r="F61" s="488">
        <f>SUM('6890411'!C34)/1000</f>
        <v>1107</v>
      </c>
      <c r="G61" s="563"/>
      <c r="H61" s="488"/>
      <c r="I61" s="488"/>
      <c r="J61" s="488"/>
      <c r="K61" s="488"/>
      <c r="L61" s="488"/>
      <c r="M61" s="509"/>
      <c r="N61" s="505">
        <f t="shared" ref="N61:N75" si="2">SUM(D61:M61)</f>
        <v>3815</v>
      </c>
    </row>
    <row r="62" spans="1:14" ht="18" customHeight="1" x14ac:dyDescent="0.2">
      <c r="A62" s="836"/>
      <c r="B62" s="837"/>
      <c r="C62" s="522" t="s">
        <v>249</v>
      </c>
      <c r="D62" s="509">
        <f>SUM('6890411'!D8)/1000</f>
        <v>1255.8798000000004</v>
      </c>
      <c r="E62" s="509">
        <f>SUM('6890411'!D10)/1000</f>
        <v>322.37786</v>
      </c>
      <c r="F62" s="488">
        <f>SUM('6890411'!D34)/1000</f>
        <v>418.00135999999992</v>
      </c>
      <c r="G62" s="563"/>
      <c r="H62" s="488"/>
      <c r="I62" s="488"/>
      <c r="J62" s="488"/>
      <c r="K62" s="488"/>
      <c r="L62" s="488"/>
      <c r="M62" s="509"/>
      <c r="N62" s="505">
        <f t="shared" si="2"/>
        <v>1996.2590200000004</v>
      </c>
    </row>
    <row r="63" spans="1:14" ht="18" customHeight="1" thickBot="1" x14ac:dyDescent="0.25">
      <c r="A63" s="838"/>
      <c r="B63" s="839"/>
      <c r="C63" s="447" t="s">
        <v>250</v>
      </c>
      <c r="D63" s="493">
        <f>SUM('6890411'!E8)/1000</f>
        <v>1277.92</v>
      </c>
      <c r="E63" s="502">
        <f>SUM('6890411'!E10)/1000</f>
        <v>337.10040000000004</v>
      </c>
      <c r="F63" s="501">
        <f>SUM('6890411'!E34)/1000</f>
        <v>412.25659999999999</v>
      </c>
      <c r="G63" s="561"/>
      <c r="H63" s="490"/>
      <c r="I63" s="490"/>
      <c r="J63" s="490"/>
      <c r="K63" s="490"/>
      <c r="L63" s="490"/>
      <c r="M63" s="493"/>
      <c r="N63" s="492">
        <f t="shared" si="2"/>
        <v>2027.277</v>
      </c>
    </row>
    <row r="64" spans="1:14" ht="18" customHeight="1" x14ac:dyDescent="0.2">
      <c r="A64" s="867" t="s">
        <v>19</v>
      </c>
      <c r="B64" s="868"/>
      <c r="C64" s="522" t="s">
        <v>84</v>
      </c>
      <c r="D64" s="486">
        <f>SUM('8690421'!C8)/1000</f>
        <v>0</v>
      </c>
      <c r="E64" s="563">
        <f>SUM('8690421'!C10)/1000</f>
        <v>0</v>
      </c>
      <c r="F64" s="488">
        <f>SUM('8690421'!C34)/1000</f>
        <v>0</v>
      </c>
      <c r="G64" s="486"/>
      <c r="H64" s="486"/>
      <c r="I64" s="486"/>
      <c r="J64" s="486"/>
      <c r="K64" s="486"/>
      <c r="L64" s="486"/>
      <c r="M64" s="508"/>
      <c r="N64" s="507">
        <f t="shared" si="2"/>
        <v>0</v>
      </c>
    </row>
    <row r="65" spans="1:15" ht="18" customHeight="1" x14ac:dyDescent="0.2">
      <c r="A65" s="836"/>
      <c r="B65" s="837"/>
      <c r="C65" s="522" t="s">
        <v>249</v>
      </c>
      <c r="D65" s="488">
        <f>SUM('8690421'!D8)/1000</f>
        <v>1307.1401999999998</v>
      </c>
      <c r="E65" s="563">
        <f>SUM('8690421'!D10)/1000</f>
        <v>335.53613999999999</v>
      </c>
      <c r="F65" s="488">
        <f>SUM('8690421'!D34)/1000</f>
        <v>435.06264000000004</v>
      </c>
      <c r="G65" s="488"/>
      <c r="H65" s="488"/>
      <c r="I65" s="488"/>
      <c r="J65" s="488"/>
      <c r="K65" s="488"/>
      <c r="L65" s="488"/>
      <c r="M65" s="509"/>
      <c r="N65" s="505">
        <f t="shared" si="2"/>
        <v>2077.7389799999996</v>
      </c>
    </row>
    <row r="66" spans="1:15" ht="18" customHeight="1" thickBot="1" x14ac:dyDescent="0.25">
      <c r="A66" s="869"/>
      <c r="B66" s="870"/>
      <c r="C66" s="447" t="s">
        <v>250</v>
      </c>
      <c r="D66" s="501">
        <f>SUM('8690421'!E8)/1000</f>
        <v>1330.08</v>
      </c>
      <c r="E66" s="561">
        <f>SUM('8690421'!E10)/1000</f>
        <v>350.85960000000006</v>
      </c>
      <c r="F66" s="490">
        <f>SUM('8690421'!E34)/1000</f>
        <v>429.08340000000004</v>
      </c>
      <c r="G66" s="490"/>
      <c r="H66" s="490"/>
      <c r="I66" s="490"/>
      <c r="J66" s="490"/>
      <c r="K66" s="490"/>
      <c r="L66" s="490"/>
      <c r="M66" s="493"/>
      <c r="N66" s="492">
        <f t="shared" si="2"/>
        <v>2110.0230000000001</v>
      </c>
    </row>
    <row r="67" spans="1:15" ht="18" customHeight="1" x14ac:dyDescent="0.2">
      <c r="A67" s="834" t="s">
        <v>20</v>
      </c>
      <c r="B67" s="835"/>
      <c r="C67" s="522" t="s">
        <v>84</v>
      </c>
      <c r="D67" s="488"/>
      <c r="E67" s="508"/>
      <c r="F67" s="486">
        <f>SUM('9603202'!C5)/1000</f>
        <v>121</v>
      </c>
      <c r="G67" s="562"/>
      <c r="H67" s="486"/>
      <c r="I67" s="486"/>
      <c r="J67" s="486"/>
      <c r="K67" s="486"/>
      <c r="L67" s="486"/>
      <c r="M67" s="508"/>
      <c r="N67" s="507">
        <f t="shared" si="2"/>
        <v>121</v>
      </c>
    </row>
    <row r="68" spans="1:15" ht="18" customHeight="1" x14ac:dyDescent="0.2">
      <c r="A68" s="836"/>
      <c r="B68" s="837"/>
      <c r="C68" s="522" t="s">
        <v>249</v>
      </c>
      <c r="D68" s="488"/>
      <c r="E68" s="509"/>
      <c r="F68" s="488">
        <f>SUM('9603202'!D5)/1000</f>
        <v>145.017</v>
      </c>
      <c r="G68" s="563"/>
      <c r="H68" s="488"/>
      <c r="I68" s="488"/>
      <c r="J68" s="488"/>
      <c r="K68" s="488"/>
      <c r="L68" s="488"/>
      <c r="M68" s="509"/>
      <c r="N68" s="505">
        <f t="shared" si="2"/>
        <v>145.017</v>
      </c>
    </row>
    <row r="69" spans="1:15" ht="18" customHeight="1" thickBot="1" x14ac:dyDescent="0.25">
      <c r="A69" s="838"/>
      <c r="B69" s="839"/>
      <c r="C69" s="447" t="s">
        <v>250</v>
      </c>
      <c r="D69" s="490"/>
      <c r="E69" s="493"/>
      <c r="F69" s="501">
        <f>SUM('9603202'!E5)/1000</f>
        <v>163</v>
      </c>
      <c r="G69" s="561"/>
      <c r="H69" s="490"/>
      <c r="I69" s="490"/>
      <c r="J69" s="490"/>
      <c r="K69" s="490"/>
      <c r="L69" s="490"/>
      <c r="M69" s="493"/>
      <c r="N69" s="492">
        <f t="shared" si="2"/>
        <v>163</v>
      </c>
    </row>
    <row r="70" spans="1:15" ht="18" customHeight="1" x14ac:dyDescent="0.2">
      <c r="A70" s="867" t="s">
        <v>21</v>
      </c>
      <c r="B70" s="868"/>
      <c r="C70" s="522" t="s">
        <v>84</v>
      </c>
      <c r="D70" s="508">
        <f>SUM('8904421'!C5)/1000</f>
        <v>1000</v>
      </c>
      <c r="E70" s="486">
        <f>SUM('8904421'!C8)/1000</f>
        <v>120</v>
      </c>
      <c r="F70" s="563"/>
      <c r="G70" s="486"/>
      <c r="H70" s="486"/>
      <c r="I70" s="486"/>
      <c r="J70" s="486"/>
      <c r="K70" s="486"/>
      <c r="L70" s="486"/>
      <c r="M70" s="508"/>
      <c r="N70" s="507">
        <f t="shared" si="2"/>
        <v>1120</v>
      </c>
    </row>
    <row r="71" spans="1:15" ht="18" customHeight="1" x14ac:dyDescent="0.2">
      <c r="A71" s="836"/>
      <c r="B71" s="837"/>
      <c r="C71" s="522" t="s">
        <v>249</v>
      </c>
      <c r="D71" s="509">
        <f>SUM('8904421'!D5)/1000</f>
        <v>1389.27</v>
      </c>
      <c r="E71" s="488">
        <f>SUM('8904421'!D8)/1000</f>
        <v>188.155</v>
      </c>
      <c r="F71" s="563"/>
      <c r="G71" s="488"/>
      <c r="H71" s="488"/>
      <c r="I71" s="488"/>
      <c r="J71" s="488"/>
      <c r="K71" s="488"/>
      <c r="L71" s="488"/>
      <c r="M71" s="509"/>
      <c r="N71" s="505">
        <f t="shared" si="2"/>
        <v>1577.425</v>
      </c>
    </row>
    <row r="72" spans="1:15" ht="18" customHeight="1" thickBot="1" x14ac:dyDescent="0.25">
      <c r="A72" s="838"/>
      <c r="B72" s="839"/>
      <c r="C72" s="447" t="s">
        <v>250</v>
      </c>
      <c r="D72" s="502">
        <f>SUM('8904421'!E5)/1000</f>
        <v>0</v>
      </c>
      <c r="E72" s="501">
        <f>SUM('8904421'!E8)/1000</f>
        <v>0</v>
      </c>
      <c r="F72" s="561"/>
      <c r="G72" s="490"/>
      <c r="H72" s="490"/>
      <c r="I72" s="490"/>
      <c r="J72" s="490"/>
      <c r="K72" s="490"/>
      <c r="L72" s="490"/>
      <c r="M72" s="493"/>
      <c r="N72" s="492">
        <f t="shared" si="2"/>
        <v>0</v>
      </c>
    </row>
    <row r="73" spans="1:15" ht="18" customHeight="1" x14ac:dyDescent="0.2">
      <c r="A73" s="867" t="s">
        <v>22</v>
      </c>
      <c r="B73" s="868"/>
      <c r="C73" s="521" t="s">
        <v>84</v>
      </c>
      <c r="D73" s="488"/>
      <c r="E73" s="488"/>
      <c r="F73" s="508"/>
      <c r="G73" s="486">
        <f>SUM(SZOCSEGÉLYEK!D17)/1000</f>
        <v>1722</v>
      </c>
      <c r="H73" s="562"/>
      <c r="I73" s="486"/>
      <c r="J73" s="486"/>
      <c r="K73" s="486"/>
      <c r="L73" s="486"/>
      <c r="M73" s="508"/>
      <c r="N73" s="507">
        <f t="shared" si="2"/>
        <v>1722</v>
      </c>
    </row>
    <row r="74" spans="1:15" ht="18" customHeight="1" x14ac:dyDescent="0.2">
      <c r="A74" s="836"/>
      <c r="B74" s="837"/>
      <c r="C74" s="522" t="s">
        <v>249</v>
      </c>
      <c r="D74" s="488"/>
      <c r="E74" s="488"/>
      <c r="F74" s="509"/>
      <c r="G74" s="488">
        <f>SUM(SZOCSEGÉLYEK!E17)/1000</f>
        <v>6259.3710000000001</v>
      </c>
      <c r="H74" s="563"/>
      <c r="I74" s="488"/>
      <c r="J74" s="488"/>
      <c r="K74" s="488"/>
      <c r="L74" s="488"/>
      <c r="M74" s="509"/>
      <c r="N74" s="505">
        <f t="shared" si="2"/>
        <v>6259.3710000000001</v>
      </c>
    </row>
    <row r="75" spans="1:15" ht="18" customHeight="1" thickBot="1" x14ac:dyDescent="0.25">
      <c r="A75" s="838"/>
      <c r="B75" s="839"/>
      <c r="C75" s="447" t="s">
        <v>250</v>
      </c>
      <c r="D75" s="501"/>
      <c r="E75" s="501"/>
      <c r="F75" s="502"/>
      <c r="G75" s="501">
        <f>SUM(SZOCSEGÉLYEK!F17)/1000</f>
        <v>1307</v>
      </c>
      <c r="H75" s="560"/>
      <c r="I75" s="501"/>
      <c r="J75" s="501"/>
      <c r="K75" s="501"/>
      <c r="L75" s="501"/>
      <c r="M75" s="502"/>
      <c r="N75" s="492">
        <f t="shared" si="2"/>
        <v>1307</v>
      </c>
    </row>
    <row r="76" spans="1:15" ht="18" customHeight="1" x14ac:dyDescent="0.2">
      <c r="A76" s="877" t="s">
        <v>9</v>
      </c>
      <c r="B76" s="878"/>
      <c r="C76" s="521" t="s">
        <v>84</v>
      </c>
      <c r="D76" s="508">
        <f>SUM('9311021'!C7)/1000</f>
        <v>1692</v>
      </c>
      <c r="E76" s="508">
        <f>SUM('9311021'!C9)/1000</f>
        <v>424</v>
      </c>
      <c r="F76" s="486">
        <f>SUM('9311021'!C28)/1000</f>
        <v>6419</v>
      </c>
      <c r="G76" s="563"/>
      <c r="H76" s="486"/>
      <c r="I76" s="508"/>
      <c r="J76" s="486">
        <f>SUM('9311021'!C32)/1000</f>
        <v>1000</v>
      </c>
      <c r="K76" s="562"/>
      <c r="L76" s="486"/>
      <c r="M76" s="508"/>
      <c r="N76" s="507">
        <f t="shared" ref="N76:N81" si="3">SUM(D76:M76)</f>
        <v>9535</v>
      </c>
    </row>
    <row r="77" spans="1:15" ht="18" customHeight="1" x14ac:dyDescent="0.2">
      <c r="A77" s="879"/>
      <c r="B77" s="880"/>
      <c r="C77" s="522" t="s">
        <v>249</v>
      </c>
      <c r="D77" s="509">
        <f>SUM('9311021'!D7)/1000</f>
        <v>2410.8069999999998</v>
      </c>
      <c r="E77" s="509">
        <f>SUM('9311021'!D9)/1000</f>
        <v>509.44099999999997</v>
      </c>
      <c r="F77" s="488">
        <f>SUM('9311021'!D28)/1000</f>
        <v>5336.2070000000003</v>
      </c>
      <c r="G77" s="563"/>
      <c r="H77" s="488"/>
      <c r="I77" s="509"/>
      <c r="J77" s="488">
        <f>SUM('9311021'!D32)/1000</f>
        <v>0</v>
      </c>
      <c r="K77" s="563"/>
      <c r="L77" s="488"/>
      <c r="M77" s="509"/>
      <c r="N77" s="505">
        <f t="shared" si="3"/>
        <v>8256.4549999999999</v>
      </c>
    </row>
    <row r="78" spans="1:15" ht="18" customHeight="1" thickBot="1" x14ac:dyDescent="0.25">
      <c r="A78" s="881"/>
      <c r="B78" s="882"/>
      <c r="C78" s="447" t="s">
        <v>250</v>
      </c>
      <c r="D78" s="502">
        <f>SUM('9311021'!E7)/1000</f>
        <v>1746</v>
      </c>
      <c r="E78" s="502">
        <f>SUM('9311021'!E9)/1000</f>
        <v>471</v>
      </c>
      <c r="F78" s="501">
        <f>SUM('9311021'!E28)/1000</f>
        <v>6394</v>
      </c>
      <c r="G78" s="560"/>
      <c r="H78" s="501"/>
      <c r="I78" s="502"/>
      <c r="J78" s="501">
        <f>SUM('9311021'!E32)/1000</f>
        <v>0</v>
      </c>
      <c r="K78" s="560"/>
      <c r="L78" s="501"/>
      <c r="M78" s="502"/>
      <c r="N78" s="492">
        <f t="shared" si="3"/>
        <v>8611</v>
      </c>
    </row>
    <row r="79" spans="1:15" ht="18" customHeight="1" x14ac:dyDescent="0.2">
      <c r="A79" s="889" t="s">
        <v>10</v>
      </c>
      <c r="B79" s="890"/>
      <c r="C79" s="521" t="s">
        <v>84</v>
      </c>
      <c r="D79" s="488">
        <f>SUM('9105021'!C8)/1000</f>
        <v>2590</v>
      </c>
      <c r="E79" s="509">
        <f>SUM('9105021'!C10)/1000</f>
        <v>699</v>
      </c>
      <c r="F79" s="488">
        <f>SUM('9105021'!C35)/1000</f>
        <v>3332</v>
      </c>
      <c r="G79" s="563"/>
      <c r="H79" s="488"/>
      <c r="I79" s="488"/>
      <c r="J79" s="488">
        <f>SUM('9105021'!C43)/1000</f>
        <v>0</v>
      </c>
      <c r="K79" s="488"/>
      <c r="L79" s="488"/>
      <c r="M79" s="509"/>
      <c r="N79" s="507">
        <f t="shared" si="3"/>
        <v>6621</v>
      </c>
      <c r="O79" s="460"/>
    </row>
    <row r="80" spans="1:15" ht="18" customHeight="1" x14ac:dyDescent="0.2">
      <c r="A80" s="830"/>
      <c r="B80" s="891"/>
      <c r="C80" s="522" t="s">
        <v>249</v>
      </c>
      <c r="D80" s="488">
        <f>SUM('9105021'!D8)/1000</f>
        <v>2710.9070000000002</v>
      </c>
      <c r="E80" s="509">
        <f>SUM('9105021'!D10)/1000</f>
        <v>556.24599999999998</v>
      </c>
      <c r="F80" s="488">
        <f>SUM('9105021'!D35)/1000</f>
        <v>1550.261</v>
      </c>
      <c r="G80" s="563"/>
      <c r="H80" s="488"/>
      <c r="I80" s="488"/>
      <c r="J80" s="488">
        <f>SUM('9105021'!D43)/1000</f>
        <v>1558</v>
      </c>
      <c r="K80" s="488"/>
      <c r="L80" s="488"/>
      <c r="M80" s="509"/>
      <c r="N80" s="505">
        <f t="shared" si="3"/>
        <v>6375.4140000000007</v>
      </c>
    </row>
    <row r="81" spans="1:18" ht="18" customHeight="1" thickBot="1" x14ac:dyDescent="0.25">
      <c r="A81" s="892"/>
      <c r="B81" s="893"/>
      <c r="C81" s="447" t="s">
        <v>250</v>
      </c>
      <c r="D81" s="490">
        <f>SUM('9105021'!E8)/1000</f>
        <v>2220</v>
      </c>
      <c r="E81" s="493">
        <f>SUM('9105021'!E10)/1000</f>
        <v>583</v>
      </c>
      <c r="F81" s="501">
        <f>SUM('9105021'!E35)/1000</f>
        <v>1121</v>
      </c>
      <c r="G81" s="561"/>
      <c r="H81" s="490"/>
      <c r="I81" s="490"/>
      <c r="J81" s="490">
        <f>SUM('9105021'!E43)/1000</f>
        <v>16570</v>
      </c>
      <c r="K81" s="490"/>
      <c r="L81" s="490"/>
      <c r="M81" s="493"/>
      <c r="N81" s="492">
        <f t="shared" si="3"/>
        <v>20494</v>
      </c>
    </row>
    <row r="82" spans="1:18" ht="18" customHeight="1" x14ac:dyDescent="0.2">
      <c r="A82" s="871" t="s">
        <v>206</v>
      </c>
      <c r="B82" s="902"/>
      <c r="C82" s="521" t="s">
        <v>84</v>
      </c>
      <c r="D82" s="767">
        <f>SUM(D7+D10+D13+D16+D19+D22+D25+D28+D31+D34+D37+D40+D43+D46+D49+D52+D55+D58+D61+D64+D67+D70+D73+D76+D79)</f>
        <v>17036</v>
      </c>
      <c r="E82" s="767">
        <f t="shared" ref="E82:N82" si="4">SUM(E7+E10+E13+E16+E19+E22+E25+E28+E31+E34+E37+E40+E43+E46+E49+E52+E55+E58+E61+E64+E67+E70+E73+E76+E79)</f>
        <v>3971</v>
      </c>
      <c r="F82" s="767">
        <f t="shared" si="4"/>
        <v>23754.125</v>
      </c>
      <c r="G82" s="767">
        <f t="shared" si="4"/>
        <v>1722</v>
      </c>
      <c r="H82" s="767">
        <f t="shared" si="4"/>
        <v>75588</v>
      </c>
      <c r="I82" s="767">
        <f t="shared" si="4"/>
        <v>0</v>
      </c>
      <c r="J82" s="767">
        <f t="shared" si="4"/>
        <v>48285.796000000002</v>
      </c>
      <c r="K82" s="767">
        <f t="shared" si="4"/>
        <v>14000.295</v>
      </c>
      <c r="L82" s="767">
        <f t="shared" si="4"/>
        <v>3453</v>
      </c>
      <c r="M82" s="767">
        <f t="shared" si="4"/>
        <v>0</v>
      </c>
      <c r="N82" s="767">
        <f t="shared" si="4"/>
        <v>187810.21600000001</v>
      </c>
      <c r="O82" s="772">
        <f>SUM(D82:M82)</f>
        <v>187810.21600000001</v>
      </c>
      <c r="R82" s="446"/>
    </row>
    <row r="83" spans="1:18" ht="18" customHeight="1" x14ac:dyDescent="0.2">
      <c r="A83" s="873"/>
      <c r="B83" s="903"/>
      <c r="C83" s="522" t="s">
        <v>249</v>
      </c>
      <c r="D83" s="768">
        <f>SUM(D8+D11+D14+D17+D20+D23+D26+D29+D32+D35+D38+D41+D44+D47+D50+D53+D56+D59+D62+D65+D68+D71+D74+D77+D80)</f>
        <v>26149.975000000002</v>
      </c>
      <c r="E83" s="768">
        <f t="shared" ref="E83:N83" si="5">SUM(E8+E11+E14+E17+E20+E23+E26+E29+E32+E35+E38+E41+E44+E47+E50+E53+E56+E59+E62+E65+E68+E71+E74+E77+E80)</f>
        <v>6148.8329999999996</v>
      </c>
      <c r="F83" s="768">
        <f t="shared" si="5"/>
        <v>42011.617999999995</v>
      </c>
      <c r="G83" s="768">
        <f t="shared" si="5"/>
        <v>6259.3710000000001</v>
      </c>
      <c r="H83" s="768">
        <f t="shared" si="5"/>
        <v>72450.394</v>
      </c>
      <c r="I83" s="771">
        <f>SUM(I44)</f>
        <v>13360.6</v>
      </c>
      <c r="J83" s="768">
        <f t="shared" si="5"/>
        <v>34586.18</v>
      </c>
      <c r="K83" s="768">
        <f t="shared" si="5"/>
        <v>12954.365</v>
      </c>
      <c r="L83" s="768">
        <f t="shared" si="5"/>
        <v>0</v>
      </c>
      <c r="M83" s="768">
        <f t="shared" si="5"/>
        <v>0</v>
      </c>
      <c r="N83" s="768">
        <f t="shared" si="5"/>
        <v>213921.33600000001</v>
      </c>
      <c r="O83" s="772">
        <f>SUM(D83:M83)</f>
        <v>213921.33599999998</v>
      </c>
      <c r="P83" s="460"/>
      <c r="R83" s="446"/>
    </row>
    <row r="84" spans="1:18" ht="18" customHeight="1" thickBot="1" x14ac:dyDescent="0.25">
      <c r="A84" s="875"/>
      <c r="B84" s="904"/>
      <c r="C84" s="447" t="s">
        <v>250</v>
      </c>
      <c r="D84" s="769">
        <f>SUM(D9+D12+D15+D18+D21+D24+D27+D30+D33+D36+D39+D42+D45+D48+D51+D54+D57+D60+D63+D66+D69+D72+D75+D78+D81)</f>
        <v>26079.800000000003</v>
      </c>
      <c r="E84" s="769">
        <f t="shared" ref="E84:N84" si="6">SUM(E9+E12+E15+E18+E21+E24+E27+E30+E33+E36+E39+E42+E45+E48+E51+E54+E57+E60+E63+E66+E69+E72+E75+E78+E81)</f>
        <v>6450.96</v>
      </c>
      <c r="F84" s="769">
        <f t="shared" si="6"/>
        <v>39645.797000000006</v>
      </c>
      <c r="G84" s="769">
        <f t="shared" si="6"/>
        <v>1307</v>
      </c>
      <c r="H84" s="769">
        <f t="shared" si="6"/>
        <v>94324</v>
      </c>
      <c r="I84" s="769">
        <f t="shared" si="6"/>
        <v>14721</v>
      </c>
      <c r="J84" s="769">
        <f t="shared" si="6"/>
        <v>34169.777999999998</v>
      </c>
      <c r="K84" s="769">
        <f t="shared" si="6"/>
        <v>5462</v>
      </c>
      <c r="L84" s="769">
        <f t="shared" si="6"/>
        <v>7467.6</v>
      </c>
      <c r="M84" s="769">
        <f t="shared" si="6"/>
        <v>0</v>
      </c>
      <c r="N84" s="769">
        <f t="shared" si="6"/>
        <v>229627.935</v>
      </c>
      <c r="O84" s="772">
        <f>SUM(D84:M84)</f>
        <v>229627.935</v>
      </c>
      <c r="P84" s="460"/>
      <c r="R84" s="446"/>
    </row>
    <row r="85" spans="1:18" ht="18" customHeight="1" x14ac:dyDescent="0.2">
      <c r="A85" s="464"/>
      <c r="B85" s="464"/>
      <c r="C85" s="464"/>
      <c r="D85" s="465"/>
      <c r="E85" s="465"/>
      <c r="F85" s="465"/>
      <c r="G85" s="465"/>
      <c r="H85" s="465"/>
      <c r="I85" s="465"/>
      <c r="J85" s="465"/>
      <c r="K85" s="465"/>
      <c r="L85" s="465"/>
      <c r="M85" s="465"/>
      <c r="N85" s="465"/>
    </row>
    <row r="86" spans="1:18" ht="18" customHeight="1" x14ac:dyDescent="0.2"/>
    <row r="87" spans="1:18" ht="18" customHeight="1" x14ac:dyDescent="0.2"/>
    <row r="88" spans="1:18" ht="18" customHeight="1" x14ac:dyDescent="0.2"/>
    <row r="89" spans="1:18" ht="18" customHeight="1" x14ac:dyDescent="0.2"/>
    <row r="90" spans="1:18" ht="18" customHeight="1" x14ac:dyDescent="0.2"/>
    <row r="91" spans="1:18" ht="18" customHeight="1" x14ac:dyDescent="0.2"/>
    <row r="92" spans="1:18" ht="18" customHeight="1" x14ac:dyDescent="0.2"/>
    <row r="93" spans="1:18" ht="18" customHeight="1" x14ac:dyDescent="0.2"/>
    <row r="94" spans="1:18" ht="18" customHeight="1" x14ac:dyDescent="0.2"/>
    <row r="95" spans="1:18" ht="18" customHeight="1" x14ac:dyDescent="0.2"/>
    <row r="96" spans="1:18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</sheetData>
  <mergeCells count="37">
    <mergeCell ref="A79:B81"/>
    <mergeCell ref="A82:B84"/>
    <mergeCell ref="A67:B69"/>
    <mergeCell ref="A70:B72"/>
    <mergeCell ref="A73:B75"/>
    <mergeCell ref="A76:B78"/>
    <mergeCell ref="A43:B45"/>
    <mergeCell ref="A61:B63"/>
    <mergeCell ref="A64:B66"/>
    <mergeCell ref="A46:B48"/>
    <mergeCell ref="A49:B51"/>
    <mergeCell ref="A52:B54"/>
    <mergeCell ref="A55:B57"/>
    <mergeCell ref="A58:B60"/>
    <mergeCell ref="A34:B36"/>
    <mergeCell ref="A37:B39"/>
    <mergeCell ref="A40:B42"/>
    <mergeCell ref="A7:B9"/>
    <mergeCell ref="A10:B12"/>
    <mergeCell ref="A31:B33"/>
    <mergeCell ref="A1:N1"/>
    <mergeCell ref="A2:N2"/>
    <mergeCell ref="A13:B15"/>
    <mergeCell ref="A28:B30"/>
    <mergeCell ref="A16:B18"/>
    <mergeCell ref="A19:B21"/>
    <mergeCell ref="A22:B24"/>
    <mergeCell ref="A25:B27"/>
    <mergeCell ref="O2:R2"/>
    <mergeCell ref="M3:N3"/>
    <mergeCell ref="A4:B6"/>
    <mergeCell ref="C4:C6"/>
    <mergeCell ref="D4:M4"/>
    <mergeCell ref="N4:N6"/>
    <mergeCell ref="D5:H5"/>
    <mergeCell ref="I5:K5"/>
    <mergeCell ref="L5:M5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8" orientation="landscape" r:id="rId1"/>
  <headerFooter alignWithMargins="0">
    <oddFooter>&amp;L&amp;F&amp;CAz Önkormányzat 2014. évi kiadásai szakfeladatonként</oddFooter>
  </headerFooter>
  <rowBreaks count="3" manualBreakCount="3">
    <brk id="24" max="16383" man="1"/>
    <brk id="51" max="16383" man="1"/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17"/>
  </sheetPr>
  <dimension ref="A1:M34"/>
  <sheetViews>
    <sheetView zoomScaleNormal="75" zoomScaleSheetLayoutView="100" workbookViewId="0">
      <selection activeCell="A14" sqref="A14:B14"/>
    </sheetView>
  </sheetViews>
  <sheetFormatPr defaultRowHeight="12.75" x14ac:dyDescent="0.2"/>
  <cols>
    <col min="1" max="1" width="11.85546875" customWidth="1"/>
    <col min="2" max="2" width="66.28515625" customWidth="1"/>
    <col min="3" max="5" width="15.140625" customWidth="1"/>
    <col min="6" max="13" width="9.140625" style="4"/>
  </cols>
  <sheetData>
    <row r="1" spans="1:5" ht="68.25" customHeight="1" thickBot="1" x14ac:dyDescent="0.25">
      <c r="A1" s="909" t="s">
        <v>23</v>
      </c>
      <c r="B1" s="910"/>
      <c r="C1" s="41" t="s">
        <v>83</v>
      </c>
      <c r="D1" s="40" t="s">
        <v>249</v>
      </c>
      <c r="E1" s="26" t="s">
        <v>297</v>
      </c>
    </row>
    <row r="2" spans="1:5" ht="15.75" customHeight="1" x14ac:dyDescent="0.2">
      <c r="A2" s="467">
        <v>1244</v>
      </c>
      <c r="B2" s="466" t="s">
        <v>568</v>
      </c>
      <c r="C2" s="86">
        <v>0</v>
      </c>
      <c r="D2" s="80">
        <v>800000</v>
      </c>
      <c r="E2" s="80">
        <v>0</v>
      </c>
    </row>
    <row r="3" spans="1:5" ht="12" customHeight="1" x14ac:dyDescent="0.2">
      <c r="A3" s="108">
        <v>1244</v>
      </c>
      <c r="B3" s="72" t="s">
        <v>569</v>
      </c>
      <c r="C3" s="73">
        <v>0</v>
      </c>
      <c r="D3" s="74">
        <v>252000</v>
      </c>
      <c r="E3" s="74">
        <v>1575000</v>
      </c>
    </row>
    <row r="4" spans="1:5" ht="15" customHeight="1" thickBot="1" x14ac:dyDescent="0.25">
      <c r="A4" s="108">
        <v>181321</v>
      </c>
      <c r="B4" s="72" t="s">
        <v>570</v>
      </c>
      <c r="C4" s="73">
        <v>0</v>
      </c>
      <c r="D4" s="74">
        <v>284040</v>
      </c>
      <c r="E4" s="74">
        <v>425000</v>
      </c>
    </row>
    <row r="5" spans="1:5" ht="17.25" customHeight="1" thickBot="1" x14ac:dyDescent="0.25">
      <c r="A5" s="917" t="s">
        <v>736</v>
      </c>
      <c r="B5" s="918"/>
      <c r="C5" s="495">
        <f>SUM(C2:C4)</f>
        <v>0</v>
      </c>
      <c r="D5" s="495">
        <f>SUM(D2:D4)</f>
        <v>1336040</v>
      </c>
      <c r="E5" s="495">
        <f>SUM(E2:E4)</f>
        <v>2000000</v>
      </c>
    </row>
    <row r="6" spans="1:5" ht="18" customHeight="1" thickBot="1" x14ac:dyDescent="0.25">
      <c r="A6" s="907" t="s">
        <v>571</v>
      </c>
      <c r="B6" s="908"/>
      <c r="C6" s="77">
        <f t="shared" ref="C6:E7" si="0">SUM(C5)</f>
        <v>0</v>
      </c>
      <c r="D6" s="77">
        <f t="shared" si="0"/>
        <v>1336040</v>
      </c>
      <c r="E6" s="77">
        <f t="shared" si="0"/>
        <v>2000000</v>
      </c>
    </row>
    <row r="7" spans="1:5" s="5" customFormat="1" ht="27" customHeight="1" thickBot="1" x14ac:dyDescent="0.25">
      <c r="A7" s="913" t="s">
        <v>179</v>
      </c>
      <c r="B7" s="914"/>
      <c r="C7" s="71">
        <f t="shared" si="0"/>
        <v>0</v>
      </c>
      <c r="D7" s="71">
        <f t="shared" si="0"/>
        <v>1336040</v>
      </c>
      <c r="E7" s="71">
        <f t="shared" si="0"/>
        <v>2000000</v>
      </c>
    </row>
    <row r="8" spans="1:5" ht="38.25" customHeight="1" thickBot="1" x14ac:dyDescent="0.25">
      <c r="A8" s="27"/>
      <c r="B8" s="27"/>
      <c r="C8" s="28"/>
      <c r="D8" s="28"/>
      <c r="E8" s="28"/>
    </row>
    <row r="9" spans="1:5" ht="57.75" customHeight="1" thickBot="1" x14ac:dyDescent="0.25">
      <c r="A9" s="915" t="s">
        <v>23</v>
      </c>
      <c r="B9" s="916"/>
      <c r="C9" s="29" t="s">
        <v>83</v>
      </c>
      <c r="D9" s="39" t="s">
        <v>249</v>
      </c>
      <c r="E9" s="39" t="s">
        <v>297</v>
      </c>
    </row>
    <row r="10" spans="1:5" ht="12.75" customHeight="1" thickBot="1" x14ac:dyDescent="0.25">
      <c r="A10" s="484" t="s">
        <v>325</v>
      </c>
      <c r="B10" s="68" t="s">
        <v>326</v>
      </c>
      <c r="C10" s="468">
        <v>1000000</v>
      </c>
      <c r="D10" s="469">
        <v>965782</v>
      </c>
      <c r="E10" s="468">
        <v>425000</v>
      </c>
    </row>
    <row r="11" spans="1:5" ht="16.5" customHeight="1" thickBot="1" x14ac:dyDescent="0.25">
      <c r="A11" s="905" t="s">
        <v>564</v>
      </c>
      <c r="B11" s="906"/>
      <c r="C11" s="496">
        <f>SUM(C10)</f>
        <v>1000000</v>
      </c>
      <c r="D11" s="496">
        <f>SUM(D10)</f>
        <v>965782</v>
      </c>
      <c r="E11" s="496">
        <f>SUM(E10)</f>
        <v>425000</v>
      </c>
    </row>
    <row r="12" spans="1:5" ht="12.75" customHeight="1" thickBot="1" x14ac:dyDescent="0.25">
      <c r="A12" s="407" t="s">
        <v>333</v>
      </c>
      <c r="B12" s="408" t="s">
        <v>566</v>
      </c>
      <c r="C12" s="104">
        <v>1900000</v>
      </c>
      <c r="D12" s="470">
        <v>3576969</v>
      </c>
      <c r="E12" s="471">
        <v>1575000</v>
      </c>
    </row>
    <row r="13" spans="1:5" ht="12.75" customHeight="1" thickBot="1" x14ac:dyDescent="0.25">
      <c r="A13" s="905" t="s">
        <v>567</v>
      </c>
      <c r="B13" s="906"/>
      <c r="C13" s="496">
        <f>SUM(C12)</f>
        <v>1900000</v>
      </c>
      <c r="D13" s="496">
        <f>SUM(D12)</f>
        <v>3576969</v>
      </c>
      <c r="E13" s="496">
        <f>SUM(E12)</f>
        <v>1575000</v>
      </c>
    </row>
    <row r="14" spans="1:5" ht="32.25" customHeight="1" thickBot="1" x14ac:dyDescent="0.25">
      <c r="A14" s="911" t="s">
        <v>24</v>
      </c>
      <c r="B14" s="912"/>
      <c r="C14" s="58">
        <f>SUM(C13,C11)</f>
        <v>2900000</v>
      </c>
      <c r="D14" s="58">
        <f>SUM(D13,D11)</f>
        <v>4542751</v>
      </c>
      <c r="E14" s="58">
        <f>SUM(E13,E11)</f>
        <v>2000000</v>
      </c>
    </row>
    <row r="15" spans="1:5" x14ac:dyDescent="0.2">
      <c r="A15" s="4"/>
      <c r="B15" s="4"/>
      <c r="C15" s="4"/>
      <c r="D15" s="4"/>
      <c r="E15" s="4"/>
    </row>
    <row r="16" spans="1:5" x14ac:dyDescent="0.2">
      <c r="A16" s="4"/>
      <c r="B16" s="4"/>
      <c r="C16" s="4"/>
      <c r="D16" s="4"/>
      <c r="E16" s="4"/>
    </row>
    <row r="17" spans="1:5" x14ac:dyDescent="0.2">
      <c r="A17" s="4"/>
      <c r="B17" s="4"/>
      <c r="C17" s="4"/>
      <c r="D17" s="4"/>
      <c r="E17" s="4"/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x14ac:dyDescent="0.2">
      <c r="A20" s="4"/>
      <c r="B20" s="4"/>
      <c r="C20" s="4"/>
      <c r="D20" s="4"/>
      <c r="E20" s="4"/>
    </row>
    <row r="21" spans="1:5" x14ac:dyDescent="0.2">
      <c r="A21" s="4"/>
      <c r="B21" s="4"/>
      <c r="C21" s="4"/>
      <c r="D21" s="4"/>
      <c r="E21" s="4"/>
    </row>
    <row r="22" spans="1:5" x14ac:dyDescent="0.2">
      <c r="A22" s="4"/>
      <c r="B22" s="4"/>
      <c r="C22" s="4"/>
      <c r="D22" s="4"/>
      <c r="E22" s="4"/>
    </row>
    <row r="23" spans="1:5" x14ac:dyDescent="0.2">
      <c r="A23" s="4"/>
      <c r="B23" s="4"/>
      <c r="C23" s="4"/>
      <c r="D23" s="4"/>
      <c r="E23" s="4"/>
    </row>
    <row r="24" spans="1:5" x14ac:dyDescent="0.2">
      <c r="A24" s="4"/>
      <c r="B24" s="4"/>
      <c r="C24" s="4"/>
      <c r="D24" s="4"/>
      <c r="E24" s="4"/>
    </row>
    <row r="25" spans="1:5" x14ac:dyDescent="0.2">
      <c r="A25" s="4"/>
      <c r="B25" s="4"/>
      <c r="C25" s="4"/>
      <c r="D25" s="4"/>
      <c r="E25" s="4"/>
    </row>
    <row r="26" spans="1:5" x14ac:dyDescent="0.2">
      <c r="A26" s="4"/>
      <c r="B26" s="4"/>
      <c r="C26" s="4"/>
      <c r="D26" s="4"/>
      <c r="E26" s="4"/>
    </row>
    <row r="27" spans="1:5" x14ac:dyDescent="0.2">
      <c r="A27" s="4"/>
      <c r="B27" s="4"/>
      <c r="C27" s="4"/>
      <c r="D27" s="4"/>
      <c r="E27" s="4"/>
    </row>
    <row r="28" spans="1:5" x14ac:dyDescent="0.2">
      <c r="A28" s="4"/>
      <c r="B28" s="4"/>
      <c r="C28" s="4"/>
      <c r="D28" s="4"/>
      <c r="E28" s="4"/>
    </row>
    <row r="29" spans="1:5" x14ac:dyDescent="0.2">
      <c r="A29" s="4"/>
      <c r="B29" s="4"/>
      <c r="C29" s="4"/>
      <c r="D29" s="4"/>
      <c r="E29" s="4"/>
    </row>
    <row r="30" spans="1:5" x14ac:dyDescent="0.2">
      <c r="A30" s="4"/>
      <c r="B30" s="4"/>
      <c r="C30" s="4"/>
      <c r="D30" s="4"/>
      <c r="E30" s="4"/>
    </row>
    <row r="31" spans="1:5" x14ac:dyDescent="0.2">
      <c r="A31" s="4"/>
      <c r="B31" s="4"/>
      <c r="C31" s="4"/>
      <c r="D31" s="4"/>
      <c r="E31" s="4"/>
    </row>
    <row r="32" spans="1:5" x14ac:dyDescent="0.2">
      <c r="A32" s="4"/>
      <c r="B32" s="4"/>
      <c r="C32" s="4"/>
      <c r="D32" s="4"/>
      <c r="E32" s="4"/>
    </row>
    <row r="33" spans="1:5" x14ac:dyDescent="0.2">
      <c r="A33" s="4"/>
      <c r="B33" s="4"/>
      <c r="C33" s="4"/>
      <c r="D33" s="4"/>
      <c r="E33" s="4"/>
    </row>
    <row r="34" spans="1:5" x14ac:dyDescent="0.2">
      <c r="A34" s="4"/>
      <c r="B34" s="4"/>
      <c r="C34" s="4"/>
      <c r="D34" s="4"/>
      <c r="E34" s="4"/>
    </row>
  </sheetData>
  <mergeCells count="8">
    <mergeCell ref="A13:B13"/>
    <mergeCell ref="A6:B6"/>
    <mergeCell ref="A1:B1"/>
    <mergeCell ref="A14:B14"/>
    <mergeCell ref="A7:B7"/>
    <mergeCell ref="A9:B9"/>
    <mergeCell ref="A5:B5"/>
    <mergeCell ref="A11:B11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1" firstPageNumber="0" orientation="landscape" horizontalDpi="300" verticalDpi="300" r:id="rId1"/>
  <headerFooter alignWithMargins="0">
    <oddFooter>&amp;L&amp;F&amp;CSzennyvíz gyűjtése, tiszítása, elhelyezése&amp;R&amp;A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7"/>
  </sheetPr>
  <dimension ref="A1:J42"/>
  <sheetViews>
    <sheetView zoomScaleNormal="75" zoomScaleSheetLayoutView="100" workbookViewId="0">
      <selection activeCell="G9" sqref="G9"/>
    </sheetView>
  </sheetViews>
  <sheetFormatPr defaultRowHeight="12.75" x14ac:dyDescent="0.2"/>
  <cols>
    <col min="1" max="1" width="12.85546875" customWidth="1"/>
    <col min="2" max="2" width="70.28515625" customWidth="1"/>
    <col min="3" max="3" width="17.42578125" customWidth="1"/>
    <col min="4" max="4" width="17.85546875" customWidth="1"/>
    <col min="5" max="5" width="14.42578125" customWidth="1"/>
    <col min="6" max="10" width="9.140625" style="4"/>
  </cols>
  <sheetData>
    <row r="1" spans="1:5" ht="75.75" customHeight="1" thickBot="1" x14ac:dyDescent="0.25">
      <c r="A1" s="923" t="s">
        <v>27</v>
      </c>
      <c r="B1" s="924"/>
      <c r="C1" s="30" t="s">
        <v>83</v>
      </c>
      <c r="D1" s="30" t="s">
        <v>249</v>
      </c>
      <c r="E1" s="30" t="s">
        <v>297</v>
      </c>
    </row>
    <row r="2" spans="1:5" x14ac:dyDescent="0.2">
      <c r="A2" s="93" t="s">
        <v>575</v>
      </c>
      <c r="B2" s="75" t="s">
        <v>576</v>
      </c>
      <c r="C2" s="94">
        <v>135000</v>
      </c>
      <c r="D2" s="94">
        <v>140600</v>
      </c>
      <c r="E2" s="94">
        <v>140000</v>
      </c>
    </row>
    <row r="3" spans="1:5" ht="15" customHeight="1" thickBot="1" x14ac:dyDescent="0.25">
      <c r="A3" s="93" t="s">
        <v>573</v>
      </c>
      <c r="B3" s="75" t="s">
        <v>706</v>
      </c>
      <c r="C3" s="94">
        <v>36450</v>
      </c>
      <c r="D3" s="94">
        <v>37962</v>
      </c>
      <c r="E3" s="94">
        <v>38000</v>
      </c>
    </row>
    <row r="4" spans="1:5" ht="22.5" customHeight="1" thickBot="1" x14ac:dyDescent="0.25">
      <c r="A4" s="925" t="s">
        <v>710</v>
      </c>
      <c r="B4" s="926"/>
      <c r="C4" s="497">
        <f>SUM(C2:C3)</f>
        <v>171450</v>
      </c>
      <c r="D4" s="497">
        <f>SUM(D2:D3)</f>
        <v>178562</v>
      </c>
      <c r="E4" s="497">
        <f>SUM(E2:E3)</f>
        <v>178000</v>
      </c>
    </row>
    <row r="5" spans="1:5" ht="18" customHeight="1" thickBot="1" x14ac:dyDescent="0.25">
      <c r="A5" s="927" t="s">
        <v>738</v>
      </c>
      <c r="B5" s="928"/>
      <c r="C5" s="811">
        <f>SUM(C4)</f>
        <v>171450</v>
      </c>
      <c r="D5" s="811">
        <f>SUM(D4)</f>
        <v>178562</v>
      </c>
      <c r="E5" s="811">
        <f>SUM(E4)</f>
        <v>178000</v>
      </c>
    </row>
    <row r="6" spans="1:5" s="5" customFormat="1" ht="35.85" customHeight="1" thickBot="1" x14ac:dyDescent="0.25">
      <c r="A6" s="913" t="s">
        <v>179</v>
      </c>
      <c r="B6" s="914"/>
      <c r="C6" s="813">
        <f>SUM(C4)</f>
        <v>171450</v>
      </c>
      <c r="D6" s="813">
        <f>SUM(D4)</f>
        <v>178562</v>
      </c>
      <c r="E6" s="814">
        <f>SUM(E5)</f>
        <v>178000</v>
      </c>
    </row>
    <row r="7" spans="1:5" ht="59.65" customHeight="1" thickBot="1" x14ac:dyDescent="0.25">
      <c r="A7" s="27"/>
      <c r="B7" s="27"/>
      <c r="C7" s="27"/>
      <c r="D7" s="27"/>
      <c r="E7" s="27"/>
    </row>
    <row r="8" spans="1:5" ht="44.25" customHeight="1" thickBot="1" x14ac:dyDescent="0.25">
      <c r="A8" s="929" t="s">
        <v>27</v>
      </c>
      <c r="B8" s="930"/>
      <c r="C8" s="31" t="s">
        <v>83</v>
      </c>
      <c r="D8" s="31" t="s">
        <v>249</v>
      </c>
      <c r="E8" s="31" t="s">
        <v>297</v>
      </c>
    </row>
    <row r="9" spans="1:5" ht="18.95" customHeight="1" thickBot="1" x14ac:dyDescent="0.25">
      <c r="A9" s="88" t="s">
        <v>295</v>
      </c>
      <c r="B9" s="89" t="s">
        <v>296</v>
      </c>
      <c r="C9" s="90">
        <v>171450</v>
      </c>
      <c r="D9" s="90">
        <v>177140</v>
      </c>
      <c r="E9" s="90">
        <v>178000</v>
      </c>
    </row>
    <row r="10" spans="1:5" ht="19.5" customHeight="1" thickBot="1" x14ac:dyDescent="0.25">
      <c r="A10" s="931" t="s">
        <v>298</v>
      </c>
      <c r="B10" s="932"/>
      <c r="C10" s="498">
        <f t="shared" ref="C10:E11" si="0">SUM(C9)</f>
        <v>171450</v>
      </c>
      <c r="D10" s="498">
        <f t="shared" si="0"/>
        <v>177140</v>
      </c>
      <c r="E10" s="498">
        <f t="shared" si="0"/>
        <v>178000</v>
      </c>
    </row>
    <row r="11" spans="1:5" ht="17.25" customHeight="1" thickBot="1" x14ac:dyDescent="0.25">
      <c r="A11" s="919" t="s">
        <v>737</v>
      </c>
      <c r="B11" s="920"/>
      <c r="C11" s="92">
        <f t="shared" si="0"/>
        <v>171450</v>
      </c>
      <c r="D11" s="92">
        <f t="shared" si="0"/>
        <v>177140</v>
      </c>
      <c r="E11" s="91">
        <f t="shared" si="0"/>
        <v>178000</v>
      </c>
    </row>
    <row r="12" spans="1:5" s="5" customFormat="1" ht="33" customHeight="1" thickBot="1" x14ac:dyDescent="0.25">
      <c r="A12" s="921" t="s">
        <v>26</v>
      </c>
      <c r="B12" s="922"/>
      <c r="C12" s="815">
        <f>SUM(C9:C9)</f>
        <v>171450</v>
      </c>
      <c r="D12" s="815">
        <f>SUM(D9:D9)</f>
        <v>177140</v>
      </c>
      <c r="E12" s="816">
        <f>SUM(E11)</f>
        <v>178000</v>
      </c>
    </row>
    <row r="13" spans="1:5" ht="15" x14ac:dyDescent="0.2">
      <c r="A13" s="32"/>
      <c r="B13" s="32"/>
      <c r="C13" s="32"/>
      <c r="D13" s="32"/>
      <c r="E13" s="32"/>
    </row>
    <row r="14" spans="1:5" x14ac:dyDescent="0.2">
      <c r="A14" s="4"/>
      <c r="B14" s="4"/>
      <c r="C14" s="4"/>
      <c r="D14" s="4"/>
      <c r="E14" s="4"/>
    </row>
    <row r="15" spans="1:5" x14ac:dyDescent="0.2">
      <c r="A15" s="4"/>
      <c r="B15" s="4"/>
      <c r="C15" s="4"/>
      <c r="D15" s="4"/>
      <c r="E15" s="4"/>
    </row>
    <row r="16" spans="1:5" x14ac:dyDescent="0.2">
      <c r="A16" s="4"/>
      <c r="B16" s="4"/>
      <c r="C16" s="4"/>
      <c r="D16" s="4"/>
      <c r="E16" s="4"/>
    </row>
    <row r="17" spans="1:5" x14ac:dyDescent="0.2">
      <c r="A17" s="4"/>
      <c r="B17" s="4"/>
      <c r="C17" s="4"/>
      <c r="D17" s="4"/>
      <c r="E17" s="4"/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x14ac:dyDescent="0.2">
      <c r="A20" s="4"/>
      <c r="B20" s="4"/>
      <c r="C20" s="4"/>
      <c r="D20" s="4"/>
      <c r="E20" s="4"/>
    </row>
    <row r="21" spans="1:5" x14ac:dyDescent="0.2">
      <c r="A21" s="4"/>
      <c r="B21" s="4"/>
      <c r="C21" s="4"/>
      <c r="D21" s="4"/>
      <c r="E21" s="4"/>
    </row>
    <row r="22" spans="1:5" x14ac:dyDescent="0.2">
      <c r="A22" s="4"/>
      <c r="B22" s="4"/>
      <c r="C22" s="4"/>
      <c r="D22" s="4"/>
      <c r="E22" s="4"/>
    </row>
    <row r="23" spans="1:5" x14ac:dyDescent="0.2">
      <c r="A23" s="4"/>
      <c r="B23" s="4"/>
      <c r="C23" s="4"/>
      <c r="D23" s="4"/>
      <c r="E23" s="4"/>
    </row>
    <row r="24" spans="1:5" x14ac:dyDescent="0.2">
      <c r="A24" s="4"/>
      <c r="B24" s="4"/>
      <c r="C24" s="4"/>
      <c r="D24" s="4"/>
      <c r="E24" s="4"/>
    </row>
    <row r="25" spans="1:5" x14ac:dyDescent="0.2">
      <c r="A25" s="4"/>
      <c r="B25" s="4"/>
      <c r="C25" s="4"/>
      <c r="D25" s="4"/>
      <c r="E25" s="4"/>
    </row>
    <row r="26" spans="1:5" x14ac:dyDescent="0.2">
      <c r="A26" s="4"/>
      <c r="B26" s="4"/>
      <c r="C26" s="4"/>
      <c r="D26" s="4"/>
      <c r="E26" s="4"/>
    </row>
    <row r="27" spans="1:5" x14ac:dyDescent="0.2">
      <c r="A27" s="4"/>
      <c r="B27" s="4"/>
      <c r="C27" s="4"/>
      <c r="D27" s="4"/>
      <c r="E27" s="4"/>
    </row>
    <row r="28" spans="1:5" x14ac:dyDescent="0.2">
      <c r="A28" s="4"/>
      <c r="B28" s="4"/>
      <c r="C28" s="4"/>
      <c r="D28" s="4"/>
      <c r="E28" s="4"/>
    </row>
    <row r="29" spans="1:5" x14ac:dyDescent="0.2">
      <c r="A29" s="4"/>
      <c r="B29" s="4"/>
      <c r="C29" s="4"/>
      <c r="D29" s="4"/>
      <c r="E29" s="4"/>
    </row>
    <row r="30" spans="1:5" x14ac:dyDescent="0.2">
      <c r="A30" s="4"/>
      <c r="B30" s="4"/>
      <c r="C30" s="4"/>
      <c r="D30" s="4"/>
      <c r="E30" s="4"/>
    </row>
    <row r="31" spans="1:5" x14ac:dyDescent="0.2">
      <c r="A31" s="4"/>
      <c r="B31" s="4"/>
      <c r="C31" s="4"/>
      <c r="D31" s="4"/>
      <c r="E31" s="4"/>
    </row>
    <row r="32" spans="1:5" x14ac:dyDescent="0.2">
      <c r="A32" s="4"/>
      <c r="B32" s="4"/>
      <c r="C32" s="4"/>
      <c r="D32" s="4"/>
      <c r="E32" s="4"/>
    </row>
    <row r="33" spans="1:5" x14ac:dyDescent="0.2">
      <c r="A33" s="4"/>
      <c r="B33" s="4"/>
      <c r="C33" s="4"/>
      <c r="D33" s="4"/>
      <c r="E33" s="4"/>
    </row>
    <row r="34" spans="1:5" x14ac:dyDescent="0.2">
      <c r="A34" s="4"/>
      <c r="B34" s="4"/>
      <c r="C34" s="4"/>
      <c r="D34" s="4"/>
      <c r="E34" s="4"/>
    </row>
    <row r="35" spans="1:5" x14ac:dyDescent="0.2">
      <c r="A35" s="4"/>
      <c r="B35" s="4"/>
      <c r="C35" s="4"/>
      <c r="D35" s="4"/>
      <c r="E35" s="4"/>
    </row>
    <row r="36" spans="1:5" x14ac:dyDescent="0.2">
      <c r="A36" s="4"/>
      <c r="B36" s="4"/>
      <c r="C36" s="4"/>
      <c r="D36" s="4"/>
      <c r="E36" s="4"/>
    </row>
    <row r="37" spans="1:5" x14ac:dyDescent="0.2">
      <c r="A37" s="4"/>
      <c r="B37" s="4"/>
      <c r="C37" s="4"/>
      <c r="D37" s="4"/>
      <c r="E37" s="4"/>
    </row>
    <row r="38" spans="1:5" x14ac:dyDescent="0.2">
      <c r="A38" s="4"/>
      <c r="B38" s="4"/>
      <c r="C38" s="4"/>
      <c r="D38" s="4"/>
      <c r="E38" s="4"/>
    </row>
    <row r="39" spans="1:5" x14ac:dyDescent="0.2">
      <c r="A39" s="4"/>
      <c r="B39" s="4"/>
      <c r="C39" s="4"/>
      <c r="D39" s="4"/>
      <c r="E39" s="4"/>
    </row>
    <row r="40" spans="1:5" x14ac:dyDescent="0.2">
      <c r="A40" s="4"/>
      <c r="B40" s="4"/>
      <c r="C40" s="4"/>
      <c r="D40" s="4"/>
      <c r="E40" s="4"/>
    </row>
    <row r="41" spans="1:5" x14ac:dyDescent="0.2">
      <c r="A41" s="4"/>
      <c r="B41" s="4"/>
      <c r="C41" s="4"/>
      <c r="D41" s="4"/>
      <c r="E41" s="4"/>
    </row>
    <row r="42" spans="1:5" x14ac:dyDescent="0.2">
      <c r="A42" s="4"/>
      <c r="B42" s="4"/>
      <c r="C42" s="4"/>
      <c r="D42" s="4"/>
      <c r="E42" s="4"/>
    </row>
  </sheetData>
  <mergeCells count="8">
    <mergeCell ref="A11:B11"/>
    <mergeCell ref="A12:B12"/>
    <mergeCell ref="A1:B1"/>
    <mergeCell ref="A4:B4"/>
    <mergeCell ref="A5:B5"/>
    <mergeCell ref="A6:B6"/>
    <mergeCell ref="A8:B8"/>
    <mergeCell ref="A10:B10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5" firstPageNumber="0" orientation="landscape" horizontalDpi="300" verticalDpi="300" r:id="rId1"/>
  <headerFooter alignWithMargins="0">
    <oddFooter>&amp;L&amp;F&amp;CTelepülési hulladékok vegyes begyűjtése&amp;R&amp;A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7"/>
  </sheetPr>
  <dimension ref="A1:K24"/>
  <sheetViews>
    <sheetView zoomScaleNormal="75" zoomScaleSheetLayoutView="100" workbookViewId="0">
      <selection activeCell="B13" sqref="B13"/>
    </sheetView>
  </sheetViews>
  <sheetFormatPr defaultRowHeight="12.75" x14ac:dyDescent="0.2"/>
  <cols>
    <col min="1" max="1" width="13.140625" customWidth="1"/>
    <col min="2" max="2" width="69.85546875" customWidth="1"/>
    <col min="3" max="5" width="15.42578125" customWidth="1"/>
    <col min="6" max="11" width="9.140625" style="4"/>
  </cols>
  <sheetData>
    <row r="1" spans="1:5" ht="45.75" customHeight="1" thickBot="1" x14ac:dyDescent="0.25">
      <c r="A1" s="933" t="s">
        <v>28</v>
      </c>
      <c r="B1" s="934"/>
      <c r="C1" s="15" t="s">
        <v>83</v>
      </c>
      <c r="D1" s="15" t="s">
        <v>249</v>
      </c>
      <c r="E1" s="15" t="s">
        <v>297</v>
      </c>
    </row>
    <row r="2" spans="1:5" x14ac:dyDescent="0.2">
      <c r="A2" s="64" t="s">
        <v>574</v>
      </c>
      <c r="B2" s="96" t="s">
        <v>578</v>
      </c>
      <c r="C2" s="97">
        <v>0</v>
      </c>
      <c r="D2" s="98">
        <v>45000</v>
      </c>
      <c r="E2" s="98">
        <v>45000</v>
      </c>
    </row>
    <row r="3" spans="1:5" x14ac:dyDescent="0.2">
      <c r="A3" s="64" t="s">
        <v>577</v>
      </c>
      <c r="B3" s="96" t="s">
        <v>579</v>
      </c>
      <c r="C3" s="97">
        <v>0</v>
      </c>
      <c r="D3" s="98">
        <v>34500</v>
      </c>
      <c r="E3" s="98">
        <v>35000</v>
      </c>
    </row>
    <row r="4" spans="1:5" x14ac:dyDescent="0.2">
      <c r="A4" s="64" t="s">
        <v>580</v>
      </c>
      <c r="B4" s="96" t="s">
        <v>581</v>
      </c>
      <c r="C4" s="97">
        <v>20000</v>
      </c>
      <c r="D4" s="98">
        <v>59400</v>
      </c>
      <c r="E4" s="98">
        <v>60000</v>
      </c>
    </row>
    <row r="5" spans="1:5" x14ac:dyDescent="0.2">
      <c r="A5" s="64" t="s">
        <v>583</v>
      </c>
      <c r="B5" s="96" t="s">
        <v>584</v>
      </c>
      <c r="C5" s="97">
        <v>50000</v>
      </c>
      <c r="D5" s="98">
        <v>147000</v>
      </c>
      <c r="E5" s="98">
        <v>150000</v>
      </c>
    </row>
    <row r="6" spans="1:5" ht="12.75" customHeight="1" thickBot="1" x14ac:dyDescent="0.25">
      <c r="A6" s="64" t="s">
        <v>573</v>
      </c>
      <c r="B6" s="96" t="s">
        <v>706</v>
      </c>
      <c r="C6" s="97">
        <v>19000</v>
      </c>
      <c r="D6" s="98">
        <v>63245</v>
      </c>
      <c r="E6" s="98">
        <v>65000</v>
      </c>
    </row>
    <row r="7" spans="1:5" ht="20.85" customHeight="1" thickBot="1" x14ac:dyDescent="0.25">
      <c r="A7" s="935" t="s">
        <v>741</v>
      </c>
      <c r="B7" s="936"/>
      <c r="C7" s="499">
        <f>SUM(C2:C6)</f>
        <v>89000</v>
      </c>
      <c r="D7" s="500">
        <f>SUM(D2:D6)</f>
        <v>349145</v>
      </c>
      <c r="E7" s="500">
        <f>SUM(E2:E6)</f>
        <v>355000</v>
      </c>
    </row>
    <row r="8" spans="1:5" ht="20.25" customHeight="1" thickBot="1" x14ac:dyDescent="0.25">
      <c r="A8" s="937" t="s">
        <v>738</v>
      </c>
      <c r="B8" s="938"/>
      <c r="C8" s="812">
        <f t="shared" ref="C8:E9" si="0">SUM(C7)</f>
        <v>89000</v>
      </c>
      <c r="D8" s="812">
        <f t="shared" si="0"/>
        <v>349145</v>
      </c>
      <c r="E8" s="812">
        <f t="shared" si="0"/>
        <v>355000</v>
      </c>
    </row>
    <row r="9" spans="1:5" ht="39" customHeight="1" thickBot="1" x14ac:dyDescent="0.25">
      <c r="A9" s="913" t="s">
        <v>179</v>
      </c>
      <c r="B9" s="914"/>
      <c r="C9" s="288">
        <f t="shared" si="0"/>
        <v>89000</v>
      </c>
      <c r="D9" s="288">
        <f t="shared" si="0"/>
        <v>349145</v>
      </c>
      <c r="E9" s="288">
        <f t="shared" si="0"/>
        <v>355000</v>
      </c>
    </row>
    <row r="10" spans="1:5" ht="19.899999999999999" customHeight="1" x14ac:dyDescent="0.2">
      <c r="A10" s="12"/>
      <c r="B10" s="12"/>
      <c r="C10" s="12"/>
      <c r="D10" s="12"/>
      <c r="E10" s="12"/>
    </row>
    <row r="11" spans="1:5" x14ac:dyDescent="0.2">
      <c r="A11" s="4"/>
      <c r="B11" s="4"/>
      <c r="C11" s="4"/>
      <c r="D11" s="4"/>
      <c r="E11" s="4"/>
    </row>
    <row r="12" spans="1:5" x14ac:dyDescent="0.2">
      <c r="A12" s="4"/>
      <c r="B12" s="4"/>
      <c r="C12" s="4"/>
      <c r="D12" s="4"/>
      <c r="E12" s="4"/>
    </row>
    <row r="13" spans="1:5" x14ac:dyDescent="0.2">
      <c r="A13" s="4"/>
      <c r="B13" s="4"/>
      <c r="C13" s="4"/>
      <c r="D13" s="4"/>
      <c r="E13" s="4"/>
    </row>
    <row r="14" spans="1:5" x14ac:dyDescent="0.2">
      <c r="A14" s="4"/>
      <c r="B14" s="4"/>
      <c r="C14" s="4"/>
      <c r="D14" s="4"/>
      <c r="E14" s="4"/>
    </row>
    <row r="15" spans="1:5" x14ac:dyDescent="0.2">
      <c r="A15" s="4"/>
      <c r="B15" s="4"/>
      <c r="C15" s="4"/>
      <c r="D15" s="4"/>
      <c r="E15" s="4"/>
    </row>
    <row r="16" spans="1:5" x14ac:dyDescent="0.2">
      <c r="A16" s="4"/>
      <c r="B16" s="4"/>
      <c r="C16" s="4"/>
      <c r="D16" s="4"/>
      <c r="E16" s="4"/>
    </row>
    <row r="17" spans="1:5" x14ac:dyDescent="0.2">
      <c r="A17" s="4"/>
      <c r="B17" s="4"/>
      <c r="C17" s="4"/>
      <c r="D17" s="4"/>
      <c r="E17" s="4"/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x14ac:dyDescent="0.2">
      <c r="A20" s="4"/>
      <c r="B20" s="4"/>
      <c r="C20" s="4"/>
      <c r="D20" s="4"/>
      <c r="E20" s="4"/>
    </row>
    <row r="21" spans="1:5" x14ac:dyDescent="0.2">
      <c r="A21" s="4"/>
      <c r="B21" s="4"/>
      <c r="C21" s="4"/>
      <c r="D21" s="4"/>
      <c r="E21" s="4"/>
    </row>
    <row r="22" spans="1:5" x14ac:dyDescent="0.2">
      <c r="A22" s="4"/>
      <c r="B22" s="4"/>
      <c r="C22" s="4"/>
      <c r="D22" s="4"/>
      <c r="E22" s="4"/>
    </row>
    <row r="23" spans="1:5" x14ac:dyDescent="0.2">
      <c r="A23" s="4"/>
      <c r="B23" s="4"/>
      <c r="C23" s="4"/>
      <c r="D23" s="4"/>
      <c r="E23" s="4"/>
    </row>
    <row r="24" spans="1:5" x14ac:dyDescent="0.2">
      <c r="A24" s="4"/>
      <c r="B24" s="4"/>
      <c r="C24" s="4"/>
      <c r="D24" s="4"/>
      <c r="E24" s="4"/>
    </row>
  </sheetData>
  <mergeCells count="4">
    <mergeCell ref="A9:B9"/>
    <mergeCell ref="A1:B1"/>
    <mergeCell ref="A7:B7"/>
    <mergeCell ref="A8:B8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0" firstPageNumber="0" orientation="landscape" cellComments="asDisplayed" horizontalDpi="300" verticalDpi="300" r:id="rId1"/>
  <headerFooter alignWithMargins="0">
    <oddFooter>&amp;L&amp;F&amp;CKözutak, hidak üzemeltetése&amp;R&amp;A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F40"/>
  <sheetViews>
    <sheetView topLeftCell="A34" zoomScaleNormal="100" zoomScaleSheetLayoutView="100" workbookViewId="0">
      <selection activeCell="D43" sqref="D43"/>
    </sheetView>
  </sheetViews>
  <sheetFormatPr defaultRowHeight="12.75" x14ac:dyDescent="0.2"/>
  <cols>
    <col min="1" max="1" width="11.7109375" customWidth="1"/>
    <col min="2" max="2" width="66.28515625" customWidth="1"/>
    <col min="3" max="5" width="15.140625" customWidth="1"/>
    <col min="6" max="6" width="12.5703125" bestFit="1" customWidth="1"/>
  </cols>
  <sheetData>
    <row r="1" spans="1:5" ht="45" customHeight="1" thickBot="1" x14ac:dyDescent="0.25">
      <c r="A1" s="941" t="s">
        <v>29</v>
      </c>
      <c r="B1" s="942"/>
      <c r="C1" s="16" t="s">
        <v>84</v>
      </c>
      <c r="D1" s="15" t="s">
        <v>217</v>
      </c>
      <c r="E1" s="15" t="s">
        <v>250</v>
      </c>
    </row>
    <row r="2" spans="1:5" x14ac:dyDescent="0.2">
      <c r="A2" s="101">
        <v>51</v>
      </c>
      <c r="B2" s="106" t="s">
        <v>598</v>
      </c>
      <c r="C2" s="103">
        <f>SUM(C3:C11)</f>
        <v>0</v>
      </c>
      <c r="D2" s="103">
        <f>SUM(D3:D11)</f>
        <v>3460350</v>
      </c>
      <c r="E2" s="103">
        <f>SUM(E3:E11)</f>
        <v>2734060</v>
      </c>
    </row>
    <row r="3" spans="1:5" ht="15" customHeight="1" x14ac:dyDescent="0.2">
      <c r="A3" s="72" t="s">
        <v>585</v>
      </c>
      <c r="B3" s="75" t="s">
        <v>423</v>
      </c>
      <c r="C3" s="104">
        <v>0</v>
      </c>
      <c r="D3" s="105">
        <v>3173438</v>
      </c>
      <c r="E3" s="105">
        <f>SUM('konyha összesítő'!E3*'konyha összesítő'!B$59)</f>
        <v>756000</v>
      </c>
    </row>
    <row r="4" spans="1:5" ht="15" customHeight="1" x14ac:dyDescent="0.2">
      <c r="A4" s="72" t="s">
        <v>425</v>
      </c>
      <c r="B4" s="75" t="s">
        <v>424</v>
      </c>
      <c r="C4" s="104"/>
      <c r="D4" s="105"/>
      <c r="E4" s="105">
        <f>SUM('konyha összesítő'!E4*'konyha összesítő'!B$59)</f>
        <v>1939559.9999999998</v>
      </c>
    </row>
    <row r="5" spans="1:5" x14ac:dyDescent="0.2">
      <c r="A5" s="72" t="s">
        <v>586</v>
      </c>
      <c r="B5" s="107" t="s">
        <v>587</v>
      </c>
      <c r="C5" s="104">
        <v>0</v>
      </c>
      <c r="D5" s="105">
        <v>32481</v>
      </c>
      <c r="E5" s="105">
        <f>SUM('konyha összesítő'!E5*'konyha összesítő'!B$59)</f>
        <v>21000</v>
      </c>
    </row>
    <row r="6" spans="1:5" ht="17.25" customHeight="1" x14ac:dyDescent="0.2">
      <c r="A6" s="72" t="s">
        <v>588</v>
      </c>
      <c r="B6" s="107" t="s">
        <v>589</v>
      </c>
      <c r="C6" s="104">
        <v>0</v>
      </c>
      <c r="D6" s="105">
        <v>52566</v>
      </c>
      <c r="E6" s="105">
        <f>SUM('konyha összesítő'!E6*'konyha összesítő'!B$59)</f>
        <v>0</v>
      </c>
    </row>
    <row r="7" spans="1:5" s="4" customFormat="1" ht="15" customHeight="1" x14ac:dyDescent="0.2">
      <c r="A7" s="108" t="s">
        <v>590</v>
      </c>
      <c r="B7" s="109" t="s">
        <v>591</v>
      </c>
      <c r="C7" s="104">
        <v>0</v>
      </c>
      <c r="D7" s="105">
        <v>18072</v>
      </c>
      <c r="E7" s="105">
        <f>SUM('konyha összesítő'!E7*'konyha összesítő'!B$59)</f>
        <v>0</v>
      </c>
    </row>
    <row r="8" spans="1:5" ht="15.75" customHeight="1" x14ac:dyDescent="0.2">
      <c r="A8" s="72" t="s">
        <v>592</v>
      </c>
      <c r="B8" s="75" t="s">
        <v>593</v>
      </c>
      <c r="C8" s="104">
        <v>0</v>
      </c>
      <c r="D8" s="105">
        <v>14296</v>
      </c>
      <c r="E8" s="105">
        <f>SUM('konyha összesítő'!E8*'konyha összesítő'!B$59)</f>
        <v>0</v>
      </c>
    </row>
    <row r="9" spans="1:5" ht="12.75" customHeight="1" x14ac:dyDescent="0.2">
      <c r="A9" s="72" t="s">
        <v>594</v>
      </c>
      <c r="B9" s="75" t="s">
        <v>595</v>
      </c>
      <c r="C9" s="104"/>
      <c r="D9" s="105">
        <v>16980</v>
      </c>
      <c r="E9" s="105">
        <f>SUM('konyha összesítő'!E9*'konyha összesítő'!B$59)</f>
        <v>17500</v>
      </c>
    </row>
    <row r="10" spans="1:5" ht="13.5" customHeight="1" x14ac:dyDescent="0.2">
      <c r="A10" s="72" t="s">
        <v>596</v>
      </c>
      <c r="B10" s="75" t="s">
        <v>597</v>
      </c>
      <c r="C10" s="104">
        <v>0</v>
      </c>
      <c r="D10" s="104">
        <v>152517</v>
      </c>
      <c r="E10" s="105">
        <f>SUM('konyha összesítő'!E10*'konyha összesítő'!B$59)</f>
        <v>0</v>
      </c>
    </row>
    <row r="11" spans="1:5" ht="13.5" customHeight="1" x14ac:dyDescent="0.2">
      <c r="A11" s="72"/>
      <c r="B11" s="75" t="s">
        <v>414</v>
      </c>
      <c r="C11" s="104">
        <v>0</v>
      </c>
      <c r="D11" s="104">
        <v>0</v>
      </c>
      <c r="E11" s="105">
        <v>0</v>
      </c>
    </row>
    <row r="12" spans="1:5" ht="13.5" customHeight="1" x14ac:dyDescent="0.2">
      <c r="A12" s="102">
        <v>52</v>
      </c>
      <c r="B12" s="110" t="s">
        <v>679</v>
      </c>
      <c r="C12" s="103">
        <f>SUM(C13)</f>
        <v>0</v>
      </c>
      <c r="D12" s="103">
        <f>SUM(D13)</f>
        <v>35000</v>
      </c>
      <c r="E12" s="103">
        <f>SUM(E13)</f>
        <v>26950</v>
      </c>
    </row>
    <row r="13" spans="1:5" ht="13.5" customHeight="1" thickBot="1" x14ac:dyDescent="0.25">
      <c r="A13" s="72" t="s">
        <v>599</v>
      </c>
      <c r="B13" s="75" t="s">
        <v>600</v>
      </c>
      <c r="C13" s="104">
        <v>0</v>
      </c>
      <c r="D13" s="105">
        <v>35000</v>
      </c>
      <c r="E13" s="105">
        <f>SUM('konyha összesítő'!E12*'konyha összesítő'!B$59)</f>
        <v>26950</v>
      </c>
    </row>
    <row r="14" spans="1:5" ht="20.85" customHeight="1" thickBot="1" x14ac:dyDescent="0.25">
      <c r="A14" s="943" t="s">
        <v>680</v>
      </c>
      <c r="B14" s="944"/>
      <c r="C14" s="528">
        <f>SUM(C2+C12)</f>
        <v>0</v>
      </c>
      <c r="D14" s="528">
        <f>SUM(D2+D12)</f>
        <v>3495350</v>
      </c>
      <c r="E14" s="529">
        <f>SUM(E2+E12)</f>
        <v>2761010</v>
      </c>
    </row>
    <row r="15" spans="1:5" ht="14.25" customHeight="1" x14ac:dyDescent="0.2">
      <c r="A15" s="265" t="s">
        <v>602</v>
      </c>
      <c r="B15" s="264" t="s">
        <v>603</v>
      </c>
      <c r="C15" s="112">
        <v>0</v>
      </c>
      <c r="D15" s="113">
        <v>755837</v>
      </c>
      <c r="E15" s="105">
        <f>SUM('konyha összesítő'!E14*'konyha összesítő'!B$59)</f>
        <v>740950</v>
      </c>
    </row>
    <row r="16" spans="1:5" ht="14.25" customHeight="1" x14ac:dyDescent="0.2">
      <c r="A16" s="266" t="s">
        <v>604</v>
      </c>
      <c r="B16" s="264" t="s">
        <v>605</v>
      </c>
      <c r="C16" s="100">
        <v>0</v>
      </c>
      <c r="D16" s="114">
        <v>64488</v>
      </c>
      <c r="E16" s="105">
        <f>SUM('konyha összesítő'!E15*'konyha összesítő'!B$59)</f>
        <v>0</v>
      </c>
    </row>
    <row r="17" spans="1:5" ht="14.25" customHeight="1" thickBot="1" x14ac:dyDescent="0.25">
      <c r="A17" s="267"/>
      <c r="B17" s="268" t="s">
        <v>415</v>
      </c>
      <c r="C17" s="100"/>
      <c r="D17" s="531"/>
      <c r="E17" s="105">
        <f>SUM('konyha összesítő'!E16*'konyha összesítő'!B$59)</f>
        <v>1750</v>
      </c>
    </row>
    <row r="18" spans="1:5" ht="20.85" customHeight="1" thickBot="1" x14ac:dyDescent="0.25">
      <c r="A18" s="945" t="s">
        <v>601</v>
      </c>
      <c r="B18" s="946"/>
      <c r="C18" s="530">
        <f>SUM(C15:C17)</f>
        <v>0</v>
      </c>
      <c r="D18" s="530">
        <f>SUM(D15:D17)</f>
        <v>820325</v>
      </c>
      <c r="E18" s="530">
        <f>SUM(E15:E17)</f>
        <v>742700</v>
      </c>
    </row>
    <row r="19" spans="1:5" ht="16.5" customHeight="1" x14ac:dyDescent="0.2">
      <c r="A19" s="128" t="s">
        <v>606</v>
      </c>
      <c r="B19" s="123" t="s">
        <v>607</v>
      </c>
      <c r="C19" s="127">
        <v>0</v>
      </c>
      <c r="D19" s="124">
        <v>3834473</v>
      </c>
      <c r="E19" s="135">
        <f>SUM('konyha összesítő'!E18*'konyha összesítő'!B$59)</f>
        <v>3674999.9999999995</v>
      </c>
    </row>
    <row r="20" spans="1:5" ht="13.5" customHeight="1" x14ac:dyDescent="0.2">
      <c r="A20" s="129" t="s">
        <v>608</v>
      </c>
      <c r="B20" s="120" t="s">
        <v>609</v>
      </c>
      <c r="C20" s="116">
        <v>0</v>
      </c>
      <c r="D20" s="121">
        <v>794</v>
      </c>
      <c r="E20" s="104">
        <f>SUM('konyha összesítő'!E19*'konyha összesítő'!B$59)</f>
        <v>1050</v>
      </c>
    </row>
    <row r="21" spans="1:5" ht="13.5" customHeight="1" x14ac:dyDescent="0.2">
      <c r="A21" s="129" t="s">
        <v>610</v>
      </c>
      <c r="B21" s="120" t="s">
        <v>611</v>
      </c>
      <c r="C21" s="116">
        <v>0</v>
      </c>
      <c r="D21" s="121">
        <v>10599</v>
      </c>
      <c r="E21" s="104">
        <f>SUM('konyha összesítő'!E20*'konyha összesítő'!B$59)</f>
        <v>11200</v>
      </c>
    </row>
    <row r="22" spans="1:5" x14ac:dyDescent="0.2">
      <c r="A22" s="129" t="s">
        <v>612</v>
      </c>
      <c r="B22" s="119" t="s">
        <v>613</v>
      </c>
      <c r="C22" s="100">
        <v>0</v>
      </c>
      <c r="D22" s="122">
        <v>2150</v>
      </c>
      <c r="E22" s="104">
        <f>SUM('konyha összesítő'!E21*'konyha összesítő'!B$59)</f>
        <v>2100</v>
      </c>
    </row>
    <row r="23" spans="1:5" x14ac:dyDescent="0.2">
      <c r="A23" s="129" t="s">
        <v>614</v>
      </c>
      <c r="B23" s="119" t="s">
        <v>615</v>
      </c>
      <c r="C23" s="100">
        <v>0</v>
      </c>
      <c r="D23" s="122">
        <v>7177</v>
      </c>
      <c r="E23" s="104">
        <f>SUM('konyha összesítő'!E22*'konyha összesítő'!B$59)</f>
        <v>42000</v>
      </c>
    </row>
    <row r="24" spans="1:5" x14ac:dyDescent="0.2">
      <c r="A24" s="129" t="s">
        <v>616</v>
      </c>
      <c r="B24" s="119" t="s">
        <v>617</v>
      </c>
      <c r="C24" s="100">
        <v>0</v>
      </c>
      <c r="D24" s="122">
        <v>13618</v>
      </c>
      <c r="E24" s="104">
        <f>SUM('konyha összesítő'!E23*'konyha összesítő'!B$59)</f>
        <v>21000</v>
      </c>
    </row>
    <row r="25" spans="1:5" ht="13.5" thickBot="1" x14ac:dyDescent="0.25">
      <c r="A25" s="130" t="s">
        <v>618</v>
      </c>
      <c r="B25" s="125" t="s">
        <v>619</v>
      </c>
      <c r="C25" s="118">
        <v>0</v>
      </c>
      <c r="D25" s="126">
        <v>102608</v>
      </c>
      <c r="E25" s="136">
        <f>SUM('konyha összesítő'!E24*'konyha összesítő'!B$59)</f>
        <v>112000</v>
      </c>
    </row>
    <row r="26" spans="1:5" x14ac:dyDescent="0.2">
      <c r="A26" s="131" t="s">
        <v>620</v>
      </c>
      <c r="B26" s="75" t="s">
        <v>621</v>
      </c>
      <c r="C26" s="100">
        <v>0</v>
      </c>
      <c r="D26" s="154">
        <v>3622</v>
      </c>
      <c r="E26" s="104">
        <f>SUM('konyha összesítő'!E25*'konyha összesítő'!B$59)</f>
        <v>35000</v>
      </c>
    </row>
    <row r="27" spans="1:5" x14ac:dyDescent="0.2">
      <c r="A27" s="131" t="s">
        <v>622</v>
      </c>
      <c r="B27" s="115" t="s">
        <v>623</v>
      </c>
      <c r="C27" s="100">
        <v>0</v>
      </c>
      <c r="D27" s="154">
        <v>12917</v>
      </c>
      <c r="E27" s="104">
        <f>SUM('konyha összesítő'!E26*'konyha összesítő'!B$59)</f>
        <v>13650</v>
      </c>
    </row>
    <row r="28" spans="1:5" x14ac:dyDescent="0.2">
      <c r="A28" s="131" t="s">
        <v>624</v>
      </c>
      <c r="B28" s="115" t="s">
        <v>625</v>
      </c>
      <c r="C28" s="100">
        <v>0</v>
      </c>
      <c r="D28" s="154">
        <v>101193</v>
      </c>
      <c r="E28" s="104">
        <f>SUM('konyha összesítő'!E27*'konyha összesítő'!B$59)</f>
        <v>105000</v>
      </c>
    </row>
    <row r="29" spans="1:5" x14ac:dyDescent="0.2">
      <c r="A29" s="131" t="s">
        <v>626</v>
      </c>
      <c r="B29" s="75" t="s">
        <v>627</v>
      </c>
      <c r="C29" s="100">
        <v>0</v>
      </c>
      <c r="D29" s="154">
        <v>75265</v>
      </c>
      <c r="E29" s="104">
        <f>SUM('konyha összesítő'!E28*'konyha összesítő'!B$59)</f>
        <v>87500</v>
      </c>
    </row>
    <row r="30" spans="1:5" x14ac:dyDescent="0.2">
      <c r="A30" s="131" t="s">
        <v>572</v>
      </c>
      <c r="B30" s="75" t="s">
        <v>763</v>
      </c>
      <c r="C30" s="100">
        <v>0</v>
      </c>
      <c r="D30" s="154">
        <v>13327</v>
      </c>
      <c r="E30" s="104">
        <f>SUM('konyha összesítő'!E30*'konyha összesítő'!B$59)</f>
        <v>12950</v>
      </c>
    </row>
    <row r="31" spans="1:5" ht="14.25" customHeight="1" thickBot="1" x14ac:dyDescent="0.25">
      <c r="A31" s="132" t="s">
        <v>573</v>
      </c>
      <c r="B31" s="117" t="s">
        <v>706</v>
      </c>
      <c r="C31" s="118">
        <v>0</v>
      </c>
      <c r="D31" s="155">
        <v>1016347</v>
      </c>
      <c r="E31" s="136">
        <f>SUM('konyha összesítő'!E31*'konyha összesítő'!B$59)</f>
        <v>1144500</v>
      </c>
    </row>
    <row r="32" spans="1:5" ht="14.25" customHeight="1" thickBot="1" x14ac:dyDescent="0.25">
      <c r="A32" s="260" t="s">
        <v>410</v>
      </c>
      <c r="B32" s="119" t="s">
        <v>411</v>
      </c>
      <c r="C32" s="261">
        <v>0</v>
      </c>
      <c r="D32" s="261">
        <v>27275</v>
      </c>
      <c r="E32" s="136">
        <f>SUM('konyha összesítő'!E32*'konyha összesítő'!B$59)</f>
        <v>0</v>
      </c>
    </row>
    <row r="33" spans="1:6" ht="23.25" customHeight="1" thickBot="1" x14ac:dyDescent="0.25">
      <c r="A33" s="947" t="s">
        <v>628</v>
      </c>
      <c r="B33" s="948"/>
      <c r="C33" s="527">
        <f>SUM(C19:C32)</f>
        <v>0</v>
      </c>
      <c r="D33" s="527">
        <f>SUM(D19:D32)</f>
        <v>5221365</v>
      </c>
      <c r="E33" s="527">
        <f>SUM(E19:E32)</f>
        <v>5262950</v>
      </c>
    </row>
    <row r="34" spans="1:6" s="5" customFormat="1" ht="40.700000000000003" customHeight="1" thickBot="1" x14ac:dyDescent="0.25">
      <c r="A34" s="913" t="s">
        <v>179</v>
      </c>
      <c r="B34" s="914"/>
      <c r="C34" s="817">
        <f>SUM(C14+C18+C33)</f>
        <v>0</v>
      </c>
      <c r="D34" s="817">
        <f>SUM(D14+D18+D33)</f>
        <v>9537040</v>
      </c>
      <c r="E34" s="817">
        <f>SUM(E14+E18+E33)</f>
        <v>8766660</v>
      </c>
    </row>
    <row r="35" spans="1:6" ht="59.65" customHeight="1" thickBot="1" x14ac:dyDescent="0.25">
      <c r="C35" s="2"/>
      <c r="D35" s="2"/>
      <c r="E35" s="2"/>
    </row>
    <row r="36" spans="1:6" ht="48.75" customHeight="1" thickBot="1" x14ac:dyDescent="0.25">
      <c r="A36" s="949" t="s">
        <v>29</v>
      </c>
      <c r="B36" s="950"/>
      <c r="C36" s="514" t="s">
        <v>84</v>
      </c>
      <c r="D36" s="516" t="s">
        <v>217</v>
      </c>
      <c r="E36" s="515" t="s">
        <v>250</v>
      </c>
    </row>
    <row r="37" spans="1:6" ht="15" customHeight="1" x14ac:dyDescent="0.2">
      <c r="A37" s="180" t="s">
        <v>311</v>
      </c>
      <c r="B37" s="48" t="s">
        <v>312</v>
      </c>
      <c r="C37" s="510">
        <v>3268000</v>
      </c>
      <c r="D37" s="517">
        <v>3568328</v>
      </c>
      <c r="E37" s="226">
        <v>4787000</v>
      </c>
    </row>
    <row r="38" spans="1:6" ht="14.25" customHeight="1" thickBot="1" x14ac:dyDescent="0.25">
      <c r="A38" s="511" t="s">
        <v>325</v>
      </c>
      <c r="B38" s="513" t="s">
        <v>327</v>
      </c>
      <c r="C38" s="512">
        <v>882360</v>
      </c>
      <c r="D38" s="518">
        <v>963454</v>
      </c>
      <c r="E38" s="230">
        <v>1292000</v>
      </c>
      <c r="F38" s="310"/>
    </row>
    <row r="39" spans="1:6" ht="22.5" customHeight="1" thickBot="1" x14ac:dyDescent="0.25">
      <c r="A39" s="951" t="s">
        <v>214</v>
      </c>
      <c r="B39" s="952"/>
      <c r="C39" s="519">
        <f>SUM(C37:C38)</f>
        <v>4150360</v>
      </c>
      <c r="D39" s="519">
        <f>SUM(D37:D38)</f>
        <v>4531782</v>
      </c>
      <c r="E39" s="519">
        <f>SUM(E37:E38)</f>
        <v>6079000</v>
      </c>
    </row>
    <row r="40" spans="1:6" s="5" customFormat="1" ht="37.5" customHeight="1" thickBot="1" x14ac:dyDescent="0.25">
      <c r="A40" s="939" t="s">
        <v>26</v>
      </c>
      <c r="B40" s="940"/>
      <c r="C40" s="520">
        <f>SUM(C39)</f>
        <v>4150360</v>
      </c>
      <c r="D40" s="520">
        <f>SUM(D39)</f>
        <v>4531782</v>
      </c>
      <c r="E40" s="520">
        <f>SUM(E39)</f>
        <v>6079000</v>
      </c>
    </row>
  </sheetData>
  <mergeCells count="8">
    <mergeCell ref="A40:B40"/>
    <mergeCell ref="A34:B34"/>
    <mergeCell ref="A1:B1"/>
    <mergeCell ref="A14:B14"/>
    <mergeCell ref="A18:B18"/>
    <mergeCell ref="A33:B33"/>
    <mergeCell ref="A36:B36"/>
    <mergeCell ref="A39:B39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Footer>&amp;L&amp;F&amp;CÓvodai intézményi étkeztetés&amp;R5629121</oddFooter>
  </headerFooter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F40"/>
  <sheetViews>
    <sheetView tabSelected="1" view="pageBreakPreview" topLeftCell="A25" zoomScaleNormal="100" zoomScaleSheetLayoutView="100" workbookViewId="0">
      <selection activeCell="B43" sqref="B43"/>
    </sheetView>
  </sheetViews>
  <sheetFormatPr defaultRowHeight="12.75" x14ac:dyDescent="0.2"/>
  <cols>
    <col min="1" max="1" width="11.7109375" customWidth="1"/>
    <col min="2" max="2" width="66.28515625" customWidth="1"/>
    <col min="3" max="5" width="15.140625" customWidth="1"/>
    <col min="6" max="6" width="11" bestFit="1" customWidth="1"/>
  </cols>
  <sheetData>
    <row r="1" spans="1:5" ht="53.25" customHeight="1" thickBot="1" x14ac:dyDescent="0.25">
      <c r="A1" s="941" t="s">
        <v>30</v>
      </c>
      <c r="B1" s="942"/>
      <c r="C1" s="16" t="s">
        <v>84</v>
      </c>
      <c r="D1" s="15" t="s">
        <v>217</v>
      </c>
      <c r="E1" s="15" t="s">
        <v>250</v>
      </c>
    </row>
    <row r="2" spans="1:5" x14ac:dyDescent="0.2">
      <c r="A2" s="101">
        <v>51</v>
      </c>
      <c r="B2" s="106" t="s">
        <v>598</v>
      </c>
      <c r="C2" s="103">
        <f>SUM(C3:C11)</f>
        <v>0</v>
      </c>
      <c r="D2" s="103">
        <f>SUM(D3:D11)</f>
        <v>2426415</v>
      </c>
      <c r="E2" s="103">
        <f>SUM(E3:E11)</f>
        <v>2812176</v>
      </c>
    </row>
    <row r="3" spans="1:5" ht="15" customHeight="1" x14ac:dyDescent="0.2">
      <c r="A3" s="72" t="s">
        <v>585</v>
      </c>
      <c r="B3" s="75" t="s">
        <v>423</v>
      </c>
      <c r="C3" s="104">
        <v>0</v>
      </c>
      <c r="D3" s="105">
        <v>2100232</v>
      </c>
      <c r="E3" s="105">
        <f>SUM('konyha összesítő'!E3*'konyha összesítő'!C$59)</f>
        <v>777600</v>
      </c>
    </row>
    <row r="4" spans="1:5" ht="15" customHeight="1" x14ac:dyDescent="0.2">
      <c r="A4" s="72" t="s">
        <v>425</v>
      </c>
      <c r="B4" s="75" t="s">
        <v>424</v>
      </c>
      <c r="C4" s="104"/>
      <c r="D4" s="105"/>
      <c r="E4" s="105">
        <f>SUM('konyha összesítő'!E4*'konyha összesítő'!C$59)</f>
        <v>1994976</v>
      </c>
    </row>
    <row r="5" spans="1:5" x14ac:dyDescent="0.2">
      <c r="A5" s="72" t="s">
        <v>586</v>
      </c>
      <c r="B5" s="107" t="s">
        <v>587</v>
      </c>
      <c r="C5" s="104">
        <v>0</v>
      </c>
      <c r="D5" s="105">
        <v>35878</v>
      </c>
      <c r="E5" s="105">
        <f>SUM('konyha összesítő'!E5*'konyha összesítő'!C$59)</f>
        <v>21600</v>
      </c>
    </row>
    <row r="6" spans="1:5" ht="17.25" customHeight="1" x14ac:dyDescent="0.2">
      <c r="A6" s="72" t="s">
        <v>588</v>
      </c>
      <c r="B6" s="107" t="s">
        <v>589</v>
      </c>
      <c r="C6" s="104">
        <v>0</v>
      </c>
      <c r="D6" s="105">
        <v>37412</v>
      </c>
      <c r="E6" s="105">
        <f>SUM('konyha összesítő'!E6*'konyha összesítő'!C$59)</f>
        <v>0</v>
      </c>
    </row>
    <row r="7" spans="1:5" s="4" customFormat="1" ht="15" customHeight="1" x14ac:dyDescent="0.2">
      <c r="A7" s="108" t="s">
        <v>590</v>
      </c>
      <c r="B7" s="109" t="s">
        <v>591</v>
      </c>
      <c r="C7" s="104">
        <v>0</v>
      </c>
      <c r="D7" s="105">
        <v>17437</v>
      </c>
      <c r="E7" s="105">
        <f>SUM('konyha összesítő'!E7*'konyha összesítő'!C$59)</f>
        <v>0</v>
      </c>
    </row>
    <row r="8" spans="1:5" ht="15.75" customHeight="1" x14ac:dyDescent="0.2">
      <c r="A8" s="72" t="s">
        <v>592</v>
      </c>
      <c r="B8" s="75" t="s">
        <v>593</v>
      </c>
      <c r="C8" s="104">
        <v>0</v>
      </c>
      <c r="D8" s="105">
        <v>18664</v>
      </c>
      <c r="E8" s="105">
        <f>SUM('konyha összesítő'!E8*'konyha összesítő'!C$59)</f>
        <v>0</v>
      </c>
    </row>
    <row r="9" spans="1:5" ht="12.75" customHeight="1" x14ac:dyDescent="0.2">
      <c r="A9" s="72" t="s">
        <v>594</v>
      </c>
      <c r="B9" s="75" t="s">
        <v>595</v>
      </c>
      <c r="C9" s="104"/>
      <c r="D9" s="105">
        <v>17672</v>
      </c>
      <c r="E9" s="105">
        <f>SUM('konyha összesítő'!E9*'konyha összesítő'!C$59)</f>
        <v>18000</v>
      </c>
    </row>
    <row r="10" spans="1:5" ht="13.5" customHeight="1" x14ac:dyDescent="0.2">
      <c r="A10" s="72" t="s">
        <v>596</v>
      </c>
      <c r="B10" s="75" t="s">
        <v>597</v>
      </c>
      <c r="C10" s="104">
        <v>0</v>
      </c>
      <c r="D10" s="104">
        <v>199120</v>
      </c>
      <c r="E10" s="105">
        <f>SUM('konyha összesítő'!E10*'konyha összesítő'!C$59)</f>
        <v>0</v>
      </c>
    </row>
    <row r="11" spans="1:5" ht="13.5" customHeight="1" x14ac:dyDescent="0.2">
      <c r="A11" s="72"/>
      <c r="B11" s="75" t="s">
        <v>414</v>
      </c>
      <c r="C11" s="104">
        <v>0</v>
      </c>
      <c r="D11" s="104">
        <v>0</v>
      </c>
      <c r="E11" s="105">
        <v>0</v>
      </c>
    </row>
    <row r="12" spans="1:5" ht="13.5" customHeight="1" x14ac:dyDescent="0.2">
      <c r="A12" s="102">
        <v>52</v>
      </c>
      <c r="B12" s="110" t="s">
        <v>679</v>
      </c>
      <c r="C12" s="103">
        <f>SUM(C13)</f>
        <v>0</v>
      </c>
      <c r="D12" s="103">
        <f>SUM(D13)</f>
        <v>46000</v>
      </c>
      <c r="E12" s="103">
        <f>SUM(E13)</f>
        <v>27720</v>
      </c>
    </row>
    <row r="13" spans="1:5" ht="13.5" customHeight="1" thickBot="1" x14ac:dyDescent="0.25">
      <c r="A13" s="72" t="s">
        <v>599</v>
      </c>
      <c r="B13" s="75" t="s">
        <v>600</v>
      </c>
      <c r="C13" s="104">
        <v>0</v>
      </c>
      <c r="D13" s="105">
        <v>46000</v>
      </c>
      <c r="E13" s="105">
        <f>SUM('konyha összesítő'!E12*'konyha összesítő'!C$59)</f>
        <v>27720</v>
      </c>
    </row>
    <row r="14" spans="1:5" ht="20.85" customHeight="1" thickBot="1" x14ac:dyDescent="0.25">
      <c r="A14" s="943" t="s">
        <v>680</v>
      </c>
      <c r="B14" s="944"/>
      <c r="C14" s="528">
        <f>SUM(C2+C12)</f>
        <v>0</v>
      </c>
      <c r="D14" s="528">
        <f>SUM(D2+D12)</f>
        <v>2472415</v>
      </c>
      <c r="E14" s="529">
        <f>SUM(E2+E12)</f>
        <v>2839896</v>
      </c>
    </row>
    <row r="15" spans="1:5" ht="14.25" customHeight="1" x14ac:dyDescent="0.2">
      <c r="A15" s="64" t="s">
        <v>602</v>
      </c>
      <c r="B15" s="111" t="s">
        <v>603</v>
      </c>
      <c r="C15" s="112">
        <v>0</v>
      </c>
      <c r="D15" s="113">
        <v>514058</v>
      </c>
      <c r="E15" s="105">
        <f>SUM('konyha összesítő'!E14*'konyha összesítő'!C$59)</f>
        <v>762120</v>
      </c>
    </row>
    <row r="16" spans="1:5" ht="14.25" customHeight="1" x14ac:dyDescent="0.2">
      <c r="A16" s="64" t="s">
        <v>604</v>
      </c>
      <c r="B16" s="111" t="s">
        <v>605</v>
      </c>
      <c r="C16" s="100">
        <v>0</v>
      </c>
      <c r="D16" s="114">
        <v>42236</v>
      </c>
      <c r="E16" s="105">
        <f>SUM('konyha összesítő'!E15*'konyha összesítő'!C$59)</f>
        <v>0</v>
      </c>
    </row>
    <row r="17" spans="1:5" ht="14.25" customHeight="1" thickBot="1" x14ac:dyDescent="0.25">
      <c r="A17" s="63"/>
      <c r="B17" s="268" t="s">
        <v>415</v>
      </c>
      <c r="C17" s="100"/>
      <c r="D17" s="531"/>
      <c r="E17" s="105">
        <f>SUM('konyha összesítő'!E16*'konyha összesítő'!C$59)</f>
        <v>1800</v>
      </c>
    </row>
    <row r="18" spans="1:5" ht="20.85" customHeight="1" thickBot="1" x14ac:dyDescent="0.25">
      <c r="A18" s="957" t="s">
        <v>601</v>
      </c>
      <c r="B18" s="946"/>
      <c r="C18" s="530">
        <f>SUM(C15:C17)</f>
        <v>0</v>
      </c>
      <c r="D18" s="530">
        <f>SUM(D15:D17)</f>
        <v>556294</v>
      </c>
      <c r="E18" s="530">
        <f>SUM(E15:E17)</f>
        <v>763920</v>
      </c>
    </row>
    <row r="19" spans="1:5" ht="16.5" customHeight="1" x14ac:dyDescent="0.2">
      <c r="A19" s="128" t="s">
        <v>606</v>
      </c>
      <c r="B19" s="123" t="s">
        <v>607</v>
      </c>
      <c r="C19" s="127">
        <v>0</v>
      </c>
      <c r="D19" s="124">
        <v>4234359</v>
      </c>
      <c r="E19" s="135">
        <f>SUM('konyha összesítő'!E18*'konyha összesítő'!C$59)</f>
        <v>3780000</v>
      </c>
    </row>
    <row r="20" spans="1:5" ht="13.5" customHeight="1" x14ac:dyDescent="0.2">
      <c r="A20" s="129" t="s">
        <v>608</v>
      </c>
      <c r="B20" s="120" t="s">
        <v>609</v>
      </c>
      <c r="C20" s="116">
        <v>0</v>
      </c>
      <c r="D20" s="121">
        <v>1042</v>
      </c>
      <c r="E20" s="104">
        <f>SUM('konyha összesítő'!E19*'konyha összesítő'!C$59)</f>
        <v>1080</v>
      </c>
    </row>
    <row r="21" spans="1:5" ht="13.5" customHeight="1" x14ac:dyDescent="0.2">
      <c r="A21" s="129" t="s">
        <v>610</v>
      </c>
      <c r="B21" s="120" t="s">
        <v>611</v>
      </c>
      <c r="C21" s="116">
        <v>0</v>
      </c>
      <c r="D21" s="121">
        <v>11431</v>
      </c>
      <c r="E21" s="104">
        <f>SUM('konyha összesítő'!E20*'konyha összesítő'!C$59)</f>
        <v>11520</v>
      </c>
    </row>
    <row r="22" spans="1:5" x14ac:dyDescent="0.2">
      <c r="A22" s="129" t="s">
        <v>612</v>
      </c>
      <c r="B22" s="119" t="s">
        <v>613</v>
      </c>
      <c r="C22" s="100">
        <v>0</v>
      </c>
      <c r="D22" s="122">
        <v>1434</v>
      </c>
      <c r="E22" s="104">
        <f>SUM('konyha összesítő'!E21*'konyha összesítő'!C$59)</f>
        <v>2160</v>
      </c>
    </row>
    <row r="23" spans="1:5" x14ac:dyDescent="0.2">
      <c r="A23" s="129" t="s">
        <v>614</v>
      </c>
      <c r="B23" s="119" t="s">
        <v>615</v>
      </c>
      <c r="C23" s="100">
        <v>0</v>
      </c>
      <c r="D23" s="122">
        <v>4785</v>
      </c>
      <c r="E23" s="104">
        <f>SUM('konyha összesítő'!E22*'konyha összesítő'!C$59)</f>
        <v>43200</v>
      </c>
    </row>
    <row r="24" spans="1:5" x14ac:dyDescent="0.2">
      <c r="A24" s="129" t="s">
        <v>616</v>
      </c>
      <c r="B24" s="119" t="s">
        <v>617</v>
      </c>
      <c r="C24" s="100">
        <v>0</v>
      </c>
      <c r="D24" s="122">
        <v>17873</v>
      </c>
      <c r="E24" s="104">
        <f>SUM('konyha összesítő'!E23*'konyha összesítő'!C$59)</f>
        <v>21600</v>
      </c>
    </row>
    <row r="25" spans="1:5" ht="13.5" thickBot="1" x14ac:dyDescent="0.25">
      <c r="A25" s="130" t="s">
        <v>618</v>
      </c>
      <c r="B25" s="125" t="s">
        <v>619</v>
      </c>
      <c r="C25" s="118">
        <v>0</v>
      </c>
      <c r="D25" s="126">
        <v>116952</v>
      </c>
      <c r="E25" s="104">
        <f>SUM('konyha összesítő'!E24*'konyha összesítő'!C$59)</f>
        <v>115200</v>
      </c>
    </row>
    <row r="26" spans="1:5" x14ac:dyDescent="0.2">
      <c r="A26" s="131" t="s">
        <v>620</v>
      </c>
      <c r="B26" s="75" t="s">
        <v>621</v>
      </c>
      <c r="C26" s="100">
        <v>0</v>
      </c>
      <c r="D26" s="154">
        <v>4418</v>
      </c>
      <c r="E26" s="135">
        <f>SUM('konyha összesítő'!E25*'konyha összesítő'!C$59)</f>
        <v>36000</v>
      </c>
    </row>
    <row r="27" spans="1:5" x14ac:dyDescent="0.2">
      <c r="A27" s="131" t="s">
        <v>622</v>
      </c>
      <c r="B27" s="115" t="s">
        <v>623</v>
      </c>
      <c r="C27" s="100">
        <v>0</v>
      </c>
      <c r="D27" s="154">
        <v>16876</v>
      </c>
      <c r="E27" s="104">
        <f>SUM('konyha összesítő'!E26*'konyha összesítő'!C$59)</f>
        <v>14040</v>
      </c>
    </row>
    <row r="28" spans="1:5" x14ac:dyDescent="0.2">
      <c r="A28" s="131" t="s">
        <v>624</v>
      </c>
      <c r="B28" s="115" t="s">
        <v>625</v>
      </c>
      <c r="C28" s="100">
        <v>0</v>
      </c>
      <c r="D28" s="154">
        <v>104466</v>
      </c>
      <c r="E28" s="104">
        <f>SUM('konyha összesítő'!E27*'konyha összesítő'!C$59)</f>
        <v>108000</v>
      </c>
    </row>
    <row r="29" spans="1:5" x14ac:dyDescent="0.2">
      <c r="A29" s="131" t="s">
        <v>626</v>
      </c>
      <c r="B29" s="75" t="s">
        <v>627</v>
      </c>
      <c r="C29" s="100">
        <v>0</v>
      </c>
      <c r="D29" s="154">
        <v>78229</v>
      </c>
      <c r="E29" s="104">
        <f>SUM('konyha összesítő'!E28*'konyha összesítő'!C$59)</f>
        <v>90000</v>
      </c>
    </row>
    <row r="30" spans="1:5" x14ac:dyDescent="0.2">
      <c r="A30" s="131" t="s">
        <v>572</v>
      </c>
      <c r="B30" s="75" t="s">
        <v>763</v>
      </c>
      <c r="C30" s="100">
        <v>0</v>
      </c>
      <c r="D30" s="154">
        <v>11874</v>
      </c>
      <c r="E30" s="104">
        <f>SUM('konyha összesítő'!E30*'konyha összesítő'!C$59)</f>
        <v>13320</v>
      </c>
    </row>
    <row r="31" spans="1:5" ht="14.25" customHeight="1" thickBot="1" x14ac:dyDescent="0.25">
      <c r="A31" s="132" t="s">
        <v>573</v>
      </c>
      <c r="B31" s="117" t="s">
        <v>706</v>
      </c>
      <c r="C31" s="118">
        <v>0</v>
      </c>
      <c r="D31" s="155">
        <v>1122665</v>
      </c>
      <c r="E31" s="136">
        <f>SUM('konyha összesítő'!E31*'konyha összesítő'!C$59)</f>
        <v>1177200</v>
      </c>
    </row>
    <row r="32" spans="1:5" ht="14.25" customHeight="1" thickBot="1" x14ac:dyDescent="0.25">
      <c r="A32" s="260" t="s">
        <v>402</v>
      </c>
      <c r="B32" s="119" t="s">
        <v>411</v>
      </c>
      <c r="C32" s="261">
        <v>0</v>
      </c>
      <c r="D32" s="261">
        <v>28054</v>
      </c>
      <c r="E32" s="136">
        <f>SUM('konyha összesítő'!E32*'konyha összesítő'!C$59)</f>
        <v>0</v>
      </c>
    </row>
    <row r="33" spans="1:6" ht="23.25" customHeight="1" thickBot="1" x14ac:dyDescent="0.25">
      <c r="A33" s="947" t="s">
        <v>628</v>
      </c>
      <c r="B33" s="948"/>
      <c r="C33" s="527">
        <f>SUM(C19:C32)</f>
        <v>0</v>
      </c>
      <c r="D33" s="527">
        <f>SUM(D19:D32)</f>
        <v>5754458</v>
      </c>
      <c r="E33" s="527">
        <f>SUM(E19:E32)</f>
        <v>5413320</v>
      </c>
    </row>
    <row r="34" spans="1:6" s="5" customFormat="1" ht="40.700000000000003" customHeight="1" thickBot="1" x14ac:dyDescent="0.25">
      <c r="A34" s="913" t="s">
        <v>179</v>
      </c>
      <c r="B34" s="914"/>
      <c r="C34" s="817">
        <f>SUM(C14+C18+C33)</f>
        <v>0</v>
      </c>
      <c r="D34" s="817">
        <f>SUM(D14+D18+D33)</f>
        <v>8783167</v>
      </c>
      <c r="E34" s="817">
        <f>SUM(E14+E18+E33)</f>
        <v>9017136</v>
      </c>
    </row>
    <row r="35" spans="1:6" ht="59.65" customHeight="1" thickBot="1" x14ac:dyDescent="0.25">
      <c r="C35" s="2"/>
      <c r="D35" s="2"/>
      <c r="E35" s="2"/>
    </row>
    <row r="36" spans="1:6" ht="48.75" customHeight="1" thickBot="1" x14ac:dyDescent="0.25">
      <c r="A36" s="949" t="s">
        <v>30</v>
      </c>
      <c r="B36" s="950"/>
      <c r="C36" s="13" t="s">
        <v>84</v>
      </c>
      <c r="D36" s="13" t="s">
        <v>217</v>
      </c>
      <c r="E36" s="13" t="s">
        <v>250</v>
      </c>
    </row>
    <row r="37" spans="1:6" ht="15" customHeight="1" thickBot="1" x14ac:dyDescent="0.25">
      <c r="A37" s="43" t="s">
        <v>311</v>
      </c>
      <c r="B37" s="44" t="s">
        <v>634</v>
      </c>
      <c r="C37" s="51">
        <v>2169000</v>
      </c>
      <c r="D37" s="51">
        <v>3925835</v>
      </c>
      <c r="E37" s="105">
        <v>4010000</v>
      </c>
    </row>
    <row r="38" spans="1:6" ht="14.25" customHeight="1" thickBot="1" x14ac:dyDescent="0.25">
      <c r="A38" s="523" t="s">
        <v>325</v>
      </c>
      <c r="B38" s="134" t="s">
        <v>327</v>
      </c>
      <c r="C38" s="524">
        <v>521072</v>
      </c>
      <c r="D38" s="60">
        <v>1059982</v>
      </c>
      <c r="E38" s="135">
        <v>1083000</v>
      </c>
      <c r="F38" s="310"/>
    </row>
    <row r="39" spans="1:6" ht="22.5" customHeight="1" thickBot="1" x14ac:dyDescent="0.25">
      <c r="A39" s="955" t="s">
        <v>214</v>
      </c>
      <c r="B39" s="956"/>
      <c r="C39" s="526">
        <f>SUM(C37:C38)</f>
        <v>2690072</v>
      </c>
      <c r="D39" s="526">
        <f>SUM(D37:D38)</f>
        <v>4985817</v>
      </c>
      <c r="E39" s="526">
        <f>SUM(E37:E38)</f>
        <v>5093000</v>
      </c>
    </row>
    <row r="40" spans="1:6" s="5" customFormat="1" ht="37.5" customHeight="1" thickBot="1" x14ac:dyDescent="0.25">
      <c r="A40" s="953" t="s">
        <v>26</v>
      </c>
      <c r="B40" s="954"/>
      <c r="C40" s="525">
        <f>SUM(C39)</f>
        <v>2690072</v>
      </c>
      <c r="D40" s="525">
        <f>SUM(D39)</f>
        <v>4985817</v>
      </c>
      <c r="E40" s="525">
        <f>SUM(E39)</f>
        <v>5093000</v>
      </c>
    </row>
  </sheetData>
  <mergeCells count="8">
    <mergeCell ref="A40:B40"/>
    <mergeCell ref="A1:B1"/>
    <mergeCell ref="A14:B14"/>
    <mergeCell ref="A39:B39"/>
    <mergeCell ref="A18:B18"/>
    <mergeCell ref="A33:B33"/>
    <mergeCell ref="A34:B34"/>
    <mergeCell ref="A36:B36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landscape" r:id="rId1"/>
  <headerFooter alignWithMargins="0">
    <oddFooter>&amp;L&amp;F&amp;CIskolai intézményi étkeztetés&amp;R5929131</oddFooter>
  </headerFooter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F40"/>
  <sheetViews>
    <sheetView topLeftCell="A22" zoomScaleNormal="100" workbookViewId="0">
      <selection activeCell="G36" sqref="G36"/>
    </sheetView>
  </sheetViews>
  <sheetFormatPr defaultRowHeight="12.75" x14ac:dyDescent="0.2"/>
  <cols>
    <col min="1" max="1" width="11.7109375" customWidth="1"/>
    <col min="2" max="2" width="66.28515625" customWidth="1"/>
    <col min="3" max="5" width="15.140625" customWidth="1"/>
    <col min="6" max="6" width="11" bestFit="1" customWidth="1"/>
  </cols>
  <sheetData>
    <row r="1" spans="1:5" ht="45" customHeight="1" thickBot="1" x14ac:dyDescent="0.25">
      <c r="A1" s="941" t="s">
        <v>631</v>
      </c>
      <c r="B1" s="942"/>
      <c r="C1" s="16" t="s">
        <v>84</v>
      </c>
      <c r="D1" s="15" t="s">
        <v>217</v>
      </c>
      <c r="E1" s="15" t="s">
        <v>250</v>
      </c>
    </row>
    <row r="2" spans="1:5" x14ac:dyDescent="0.2">
      <c r="A2" s="101">
        <v>51</v>
      </c>
      <c r="B2" s="106" t="s">
        <v>598</v>
      </c>
      <c r="C2" s="103">
        <f>SUM(C3:C11)</f>
        <v>0</v>
      </c>
      <c r="D2" s="103">
        <f>SUM(D3:D11)</f>
        <v>0</v>
      </c>
      <c r="E2" s="103">
        <f>SUM(E3:E11)</f>
        <v>1249856</v>
      </c>
    </row>
    <row r="3" spans="1:5" ht="15" customHeight="1" x14ac:dyDescent="0.2">
      <c r="A3" s="72" t="s">
        <v>585</v>
      </c>
      <c r="B3" s="75" t="s">
        <v>423</v>
      </c>
      <c r="C3" s="104">
        <v>0</v>
      </c>
      <c r="D3" s="105"/>
      <c r="E3" s="105">
        <f>SUM('konyha összesítő'!E3*'konyha összesítő'!D$59)</f>
        <v>345600</v>
      </c>
    </row>
    <row r="4" spans="1:5" ht="15" customHeight="1" x14ac:dyDescent="0.2">
      <c r="A4" s="72" t="s">
        <v>425</v>
      </c>
      <c r="B4" s="75" t="s">
        <v>424</v>
      </c>
      <c r="C4" s="104"/>
      <c r="D4" s="105"/>
      <c r="E4" s="105">
        <f>SUM('konyha összesítő'!E4*'konyha összesítő'!D$59)</f>
        <v>886656</v>
      </c>
    </row>
    <row r="5" spans="1:5" x14ac:dyDescent="0.2">
      <c r="A5" s="72" t="s">
        <v>586</v>
      </c>
      <c r="B5" s="107" t="s">
        <v>587</v>
      </c>
      <c r="C5" s="104">
        <v>0</v>
      </c>
      <c r="D5" s="105"/>
      <c r="E5" s="105">
        <f>SUM('konyha összesítő'!E5*'konyha összesítő'!D$59)</f>
        <v>9600</v>
      </c>
    </row>
    <row r="6" spans="1:5" ht="17.25" customHeight="1" x14ac:dyDescent="0.2">
      <c r="A6" s="72" t="s">
        <v>588</v>
      </c>
      <c r="B6" s="107" t="s">
        <v>589</v>
      </c>
      <c r="C6" s="104">
        <v>0</v>
      </c>
      <c r="D6" s="105"/>
      <c r="E6" s="105">
        <f>SUM('konyha összesítő'!E6*'konyha összesítő'!D$59)</f>
        <v>0</v>
      </c>
    </row>
    <row r="7" spans="1:5" s="4" customFormat="1" ht="15" customHeight="1" x14ac:dyDescent="0.2">
      <c r="A7" s="108" t="s">
        <v>590</v>
      </c>
      <c r="B7" s="109" t="s">
        <v>591</v>
      </c>
      <c r="C7" s="104">
        <v>0</v>
      </c>
      <c r="D7" s="105"/>
      <c r="E7" s="105">
        <f>SUM('konyha összesítő'!E7*'konyha összesítő'!D$59)</f>
        <v>0</v>
      </c>
    </row>
    <row r="8" spans="1:5" ht="15.75" customHeight="1" x14ac:dyDescent="0.2">
      <c r="A8" s="72" t="s">
        <v>592</v>
      </c>
      <c r="B8" s="75" t="s">
        <v>593</v>
      </c>
      <c r="C8" s="104">
        <v>0</v>
      </c>
      <c r="D8" s="105"/>
      <c r="E8" s="105">
        <f>SUM('konyha összesítő'!E8*'konyha összesítő'!D$59)</f>
        <v>0</v>
      </c>
    </row>
    <row r="9" spans="1:5" ht="12.75" customHeight="1" x14ac:dyDescent="0.2">
      <c r="A9" s="72" t="s">
        <v>594</v>
      </c>
      <c r="B9" s="75" t="s">
        <v>595</v>
      </c>
      <c r="C9" s="104"/>
      <c r="D9" s="105"/>
      <c r="E9" s="105">
        <f>SUM('konyha összesítő'!E9*'konyha összesítő'!D$59)</f>
        <v>8000</v>
      </c>
    </row>
    <row r="10" spans="1:5" ht="13.5" customHeight="1" x14ac:dyDescent="0.2">
      <c r="A10" s="72" t="s">
        <v>596</v>
      </c>
      <c r="B10" s="75" t="s">
        <v>597</v>
      </c>
      <c r="C10" s="104">
        <v>0</v>
      </c>
      <c r="D10" s="104"/>
      <c r="E10" s="105">
        <f>SUM('konyha összesítő'!E10*'konyha összesítő'!D$59)</f>
        <v>0</v>
      </c>
    </row>
    <row r="11" spans="1:5" ht="13.5" customHeight="1" x14ac:dyDescent="0.2">
      <c r="A11" s="72"/>
      <c r="B11" s="75" t="s">
        <v>414</v>
      </c>
      <c r="C11" s="104">
        <v>0</v>
      </c>
      <c r="D11" s="104">
        <v>0</v>
      </c>
      <c r="E11" s="105">
        <v>0</v>
      </c>
    </row>
    <row r="12" spans="1:5" ht="13.5" customHeight="1" x14ac:dyDescent="0.2">
      <c r="A12" s="102">
        <v>52</v>
      </c>
      <c r="B12" s="110" t="s">
        <v>679</v>
      </c>
      <c r="C12" s="103">
        <f>SUM(C13)</f>
        <v>0</v>
      </c>
      <c r="D12" s="103">
        <f>SUM(D13)</f>
        <v>0</v>
      </c>
      <c r="E12" s="103">
        <f>SUM(E13)</f>
        <v>12320</v>
      </c>
    </row>
    <row r="13" spans="1:5" ht="13.5" customHeight="1" thickBot="1" x14ac:dyDescent="0.25">
      <c r="A13" s="72" t="s">
        <v>599</v>
      </c>
      <c r="B13" s="75" t="s">
        <v>600</v>
      </c>
      <c r="C13" s="104">
        <v>0</v>
      </c>
      <c r="D13" s="105"/>
      <c r="E13" s="105">
        <f>SUM('konyha összesítő'!E12*'konyha összesítő'!D$59)</f>
        <v>12320</v>
      </c>
    </row>
    <row r="14" spans="1:5" ht="20.85" customHeight="1" thickBot="1" x14ac:dyDescent="0.25">
      <c r="A14" s="943" t="s">
        <v>680</v>
      </c>
      <c r="B14" s="944"/>
      <c r="C14" s="528">
        <f>SUM(C2+C12)</f>
        <v>0</v>
      </c>
      <c r="D14" s="528">
        <f>SUM(D2+D12)</f>
        <v>0</v>
      </c>
      <c r="E14" s="529">
        <f>SUM(E2+E12)</f>
        <v>1262176</v>
      </c>
    </row>
    <row r="15" spans="1:5" ht="14.25" customHeight="1" x14ac:dyDescent="0.2">
      <c r="A15" s="64" t="s">
        <v>602</v>
      </c>
      <c r="B15" s="111" t="s">
        <v>603</v>
      </c>
      <c r="C15" s="112">
        <v>0</v>
      </c>
      <c r="D15" s="113"/>
      <c r="E15" s="105">
        <f>SUM('konyha összesítő'!E14*'konyha összesítő'!D$59)</f>
        <v>338720</v>
      </c>
    </row>
    <row r="16" spans="1:5" ht="14.25" customHeight="1" x14ac:dyDescent="0.2">
      <c r="A16" s="64" t="s">
        <v>604</v>
      </c>
      <c r="B16" s="111" t="s">
        <v>605</v>
      </c>
      <c r="C16" s="100">
        <v>0</v>
      </c>
      <c r="D16" s="114"/>
      <c r="E16" s="105">
        <f>SUM('konyha összesítő'!E15*'konyha összesítő'!D$59)</f>
        <v>0</v>
      </c>
    </row>
    <row r="17" spans="1:5" ht="14.25" customHeight="1" thickBot="1" x14ac:dyDescent="0.25">
      <c r="A17" s="63"/>
      <c r="B17" s="268" t="s">
        <v>415</v>
      </c>
      <c r="C17" s="100"/>
      <c r="D17" s="531"/>
      <c r="E17" s="105">
        <f>SUM('konyha összesítő'!E16*'konyha összesítő'!D$59)</f>
        <v>800</v>
      </c>
    </row>
    <row r="18" spans="1:5" ht="20.85" customHeight="1" thickBot="1" x14ac:dyDescent="0.25">
      <c r="A18" s="957" t="s">
        <v>601</v>
      </c>
      <c r="B18" s="946"/>
      <c r="C18" s="530">
        <f>SUM(C15:C17)</f>
        <v>0</v>
      </c>
      <c r="D18" s="530">
        <f>SUM(D15:D17)</f>
        <v>0</v>
      </c>
      <c r="E18" s="530">
        <f>SUM(E15:E17)</f>
        <v>339520</v>
      </c>
    </row>
    <row r="19" spans="1:5" ht="16.5" customHeight="1" x14ac:dyDescent="0.2">
      <c r="A19" s="128" t="s">
        <v>606</v>
      </c>
      <c r="B19" s="123" t="s">
        <v>607</v>
      </c>
      <c r="C19" s="127">
        <v>0</v>
      </c>
      <c r="D19" s="124"/>
      <c r="E19" s="135">
        <f>SUM('konyha összesítő'!E18*'konyha összesítő'!D$59)</f>
        <v>1680000</v>
      </c>
    </row>
    <row r="20" spans="1:5" ht="13.5" customHeight="1" x14ac:dyDescent="0.2">
      <c r="A20" s="129" t="s">
        <v>608</v>
      </c>
      <c r="B20" s="120" t="s">
        <v>609</v>
      </c>
      <c r="C20" s="116">
        <v>0</v>
      </c>
      <c r="D20" s="121"/>
      <c r="E20" s="104">
        <f>SUM('konyha összesítő'!E19*'konyha összesítő'!D$59)</f>
        <v>480</v>
      </c>
    </row>
    <row r="21" spans="1:5" ht="13.5" customHeight="1" x14ac:dyDescent="0.2">
      <c r="A21" s="129" t="s">
        <v>610</v>
      </c>
      <c r="B21" s="120" t="s">
        <v>611</v>
      </c>
      <c r="C21" s="116">
        <v>0</v>
      </c>
      <c r="D21" s="121"/>
      <c r="E21" s="104">
        <f>SUM('konyha összesítő'!E20*'konyha összesítő'!D$59)</f>
        <v>5120</v>
      </c>
    </row>
    <row r="22" spans="1:5" x14ac:dyDescent="0.2">
      <c r="A22" s="129" t="s">
        <v>612</v>
      </c>
      <c r="B22" s="119" t="s">
        <v>613</v>
      </c>
      <c r="C22" s="100">
        <v>0</v>
      </c>
      <c r="D22" s="122"/>
      <c r="E22" s="104">
        <f>SUM('konyha összesítő'!E21*'konyha összesítő'!D$59)</f>
        <v>960</v>
      </c>
    </row>
    <row r="23" spans="1:5" x14ac:dyDescent="0.2">
      <c r="A23" s="129" t="s">
        <v>614</v>
      </c>
      <c r="B23" s="119" t="s">
        <v>615</v>
      </c>
      <c r="C23" s="100">
        <v>0</v>
      </c>
      <c r="D23" s="122"/>
      <c r="E23" s="104">
        <f>SUM('konyha összesítő'!E22*'konyha összesítő'!D$59)</f>
        <v>19200</v>
      </c>
    </row>
    <row r="24" spans="1:5" x14ac:dyDescent="0.2">
      <c r="A24" s="129" t="s">
        <v>616</v>
      </c>
      <c r="B24" s="119" t="s">
        <v>617</v>
      </c>
      <c r="C24" s="100">
        <v>0</v>
      </c>
      <c r="D24" s="122"/>
      <c r="E24" s="104">
        <f>SUM('konyha összesítő'!E23*'konyha összesítő'!D$59)</f>
        <v>9600</v>
      </c>
    </row>
    <row r="25" spans="1:5" ht="13.5" thickBot="1" x14ac:dyDescent="0.25">
      <c r="A25" s="130" t="s">
        <v>618</v>
      </c>
      <c r="B25" s="125" t="s">
        <v>619</v>
      </c>
      <c r="C25" s="118">
        <v>0</v>
      </c>
      <c r="D25" s="126"/>
      <c r="E25" s="104">
        <f>SUM('konyha összesítő'!E24*'konyha összesítő'!D$59)</f>
        <v>51200</v>
      </c>
    </row>
    <row r="26" spans="1:5" x14ac:dyDescent="0.2">
      <c r="A26" s="131" t="s">
        <v>620</v>
      </c>
      <c r="B26" s="75" t="s">
        <v>621</v>
      </c>
      <c r="C26" s="100">
        <v>0</v>
      </c>
      <c r="D26" s="154"/>
      <c r="E26" s="135">
        <f>SUM('konyha összesítő'!E25*'konyha összesítő'!D$59)</f>
        <v>16000</v>
      </c>
    </row>
    <row r="27" spans="1:5" x14ac:dyDescent="0.2">
      <c r="A27" s="131" t="s">
        <v>622</v>
      </c>
      <c r="B27" s="115" t="s">
        <v>623</v>
      </c>
      <c r="C27" s="100">
        <v>0</v>
      </c>
      <c r="D27" s="154"/>
      <c r="E27" s="104">
        <f>SUM('konyha összesítő'!E26*'konyha összesítő'!D$59)</f>
        <v>6240</v>
      </c>
    </row>
    <row r="28" spans="1:5" x14ac:dyDescent="0.2">
      <c r="A28" s="131" t="s">
        <v>624</v>
      </c>
      <c r="B28" s="115" t="s">
        <v>625</v>
      </c>
      <c r="C28" s="100">
        <v>0</v>
      </c>
      <c r="D28" s="154"/>
      <c r="E28" s="104">
        <f>SUM('konyha összesítő'!E27*'konyha összesítő'!D$59)</f>
        <v>48000</v>
      </c>
    </row>
    <row r="29" spans="1:5" x14ac:dyDescent="0.2">
      <c r="A29" s="131" t="s">
        <v>626</v>
      </c>
      <c r="B29" s="75" t="s">
        <v>627</v>
      </c>
      <c r="C29" s="100">
        <v>0</v>
      </c>
      <c r="D29" s="154"/>
      <c r="E29" s="104">
        <f>SUM('konyha összesítő'!E28*'konyha összesítő'!D$59)</f>
        <v>40000</v>
      </c>
    </row>
    <row r="30" spans="1:5" x14ac:dyDescent="0.2">
      <c r="A30" s="131" t="s">
        <v>572</v>
      </c>
      <c r="B30" s="75" t="s">
        <v>763</v>
      </c>
      <c r="C30" s="100">
        <v>0</v>
      </c>
      <c r="D30" s="154"/>
      <c r="E30" s="104">
        <f>SUM('konyha összesítő'!E30*'konyha összesítő'!D$59)</f>
        <v>5920</v>
      </c>
    </row>
    <row r="31" spans="1:5" ht="14.25" customHeight="1" thickBot="1" x14ac:dyDescent="0.25">
      <c r="A31" s="132" t="s">
        <v>573</v>
      </c>
      <c r="B31" s="117" t="s">
        <v>706</v>
      </c>
      <c r="C31" s="118">
        <v>0</v>
      </c>
      <c r="D31" s="155"/>
      <c r="E31" s="136">
        <f>SUM('konyha összesítő'!E31*'konyha összesítő'!D$59)</f>
        <v>523200</v>
      </c>
    </row>
    <row r="32" spans="1:5" ht="14.25" customHeight="1" thickBot="1" x14ac:dyDescent="0.25">
      <c r="A32" s="260" t="s">
        <v>408</v>
      </c>
      <c r="B32" s="119" t="s">
        <v>409</v>
      </c>
      <c r="C32" s="261">
        <v>0</v>
      </c>
      <c r="D32" s="261"/>
      <c r="E32" s="136">
        <f>SUM('konyha összesítő'!E32*'konyha összesítő'!D$59)</f>
        <v>0</v>
      </c>
    </row>
    <row r="33" spans="1:6" ht="23.25" customHeight="1" thickBot="1" x14ac:dyDescent="0.25">
      <c r="A33" s="947" t="s">
        <v>628</v>
      </c>
      <c r="B33" s="948"/>
      <c r="C33" s="527">
        <f>SUM(C19:C32)</f>
        <v>0</v>
      </c>
      <c r="D33" s="527">
        <f>SUM(D19:D31)</f>
        <v>0</v>
      </c>
      <c r="E33" s="527">
        <f>SUM(E19:E32)</f>
        <v>2405920</v>
      </c>
    </row>
    <row r="34" spans="1:6" s="5" customFormat="1" ht="40.700000000000003" customHeight="1" thickBot="1" x14ac:dyDescent="0.25">
      <c r="A34" s="913" t="s">
        <v>179</v>
      </c>
      <c r="B34" s="914"/>
      <c r="C34" s="817">
        <f>SUM(C14+C18+C33)</f>
        <v>0</v>
      </c>
      <c r="D34" s="817">
        <f>SUM(D14+D18+D33)</f>
        <v>0</v>
      </c>
      <c r="E34" s="817">
        <f>SUM(E14+E18+E33)</f>
        <v>4007616</v>
      </c>
    </row>
    <row r="35" spans="1:6" ht="59.65" customHeight="1" thickBot="1" x14ac:dyDescent="0.25">
      <c r="C35" s="2"/>
      <c r="D35" s="2"/>
      <c r="E35" s="2"/>
    </row>
    <row r="36" spans="1:6" ht="48.75" customHeight="1" thickBot="1" x14ac:dyDescent="0.25">
      <c r="A36" s="949" t="s">
        <v>631</v>
      </c>
      <c r="B36" s="950"/>
      <c r="C36" s="13" t="s">
        <v>84</v>
      </c>
      <c r="D36" s="13" t="s">
        <v>217</v>
      </c>
      <c r="E36" s="13" t="s">
        <v>250</v>
      </c>
    </row>
    <row r="37" spans="1:6" ht="15" customHeight="1" thickBot="1" x14ac:dyDescent="0.25">
      <c r="A37" s="43" t="s">
        <v>311</v>
      </c>
      <c r="B37" s="44" t="s">
        <v>775</v>
      </c>
      <c r="C37" s="51">
        <v>1474000</v>
      </c>
      <c r="D37" s="51"/>
      <c r="E37" s="105">
        <v>632000</v>
      </c>
    </row>
    <row r="38" spans="1:6" ht="14.25" customHeight="1" thickBot="1" x14ac:dyDescent="0.25">
      <c r="A38" s="523" t="s">
        <v>325</v>
      </c>
      <c r="B38" s="134" t="s">
        <v>327</v>
      </c>
      <c r="C38" s="524">
        <v>882360</v>
      </c>
      <c r="D38" s="60"/>
      <c r="E38" s="135">
        <v>171000</v>
      </c>
      <c r="F38" s="410"/>
    </row>
    <row r="39" spans="1:6" ht="22.5" customHeight="1" thickBot="1" x14ac:dyDescent="0.25">
      <c r="A39" s="955" t="s">
        <v>737</v>
      </c>
      <c r="B39" s="956"/>
      <c r="C39" s="526">
        <f>SUM(C37:C38)</f>
        <v>2356360</v>
      </c>
      <c r="D39" s="526">
        <f>SUM(D37:D38)</f>
        <v>0</v>
      </c>
      <c r="E39" s="526">
        <f>SUM(E37:E38)</f>
        <v>803000</v>
      </c>
    </row>
    <row r="40" spans="1:6" s="5" customFormat="1" ht="37.5" customHeight="1" thickBot="1" x14ac:dyDescent="0.25">
      <c r="A40" s="958" t="s">
        <v>26</v>
      </c>
      <c r="B40" s="959"/>
      <c r="C40" s="525">
        <f>SUM(C39)</f>
        <v>2356360</v>
      </c>
      <c r="D40" s="525">
        <f>SUM(D39)</f>
        <v>0</v>
      </c>
      <c r="E40" s="525">
        <f>SUM(E39)</f>
        <v>803000</v>
      </c>
    </row>
  </sheetData>
  <mergeCells count="8">
    <mergeCell ref="A40:B40"/>
    <mergeCell ref="A1:B1"/>
    <mergeCell ref="A14:B14"/>
    <mergeCell ref="A39:B39"/>
    <mergeCell ref="A18:B18"/>
    <mergeCell ref="A33:B33"/>
    <mergeCell ref="A34:B34"/>
    <mergeCell ref="A36:B36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Footer>&amp;L&amp;F&amp;CMunkahelyi étkeztetés&amp;R5629171</oddFooter>
  </headerFooter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F40"/>
  <sheetViews>
    <sheetView topLeftCell="A28" zoomScaleNormal="100" zoomScaleSheetLayoutView="100" workbookViewId="0">
      <selection activeCell="C46" sqref="C46"/>
    </sheetView>
  </sheetViews>
  <sheetFormatPr defaultRowHeight="12.75" x14ac:dyDescent="0.2"/>
  <cols>
    <col min="1" max="1" width="11.7109375" customWidth="1"/>
    <col min="2" max="2" width="66.28515625" customWidth="1"/>
    <col min="3" max="5" width="15.140625" customWidth="1"/>
    <col min="6" max="6" width="11" bestFit="1" customWidth="1"/>
  </cols>
  <sheetData>
    <row r="1" spans="1:5" ht="45" customHeight="1" thickBot="1" x14ac:dyDescent="0.25">
      <c r="A1" s="941" t="s">
        <v>630</v>
      </c>
      <c r="B1" s="942"/>
      <c r="C1" s="16" t="s">
        <v>84</v>
      </c>
      <c r="D1" s="15" t="s">
        <v>217</v>
      </c>
      <c r="E1" s="15" t="s">
        <v>250</v>
      </c>
    </row>
    <row r="2" spans="1:5" x14ac:dyDescent="0.2">
      <c r="A2" s="101">
        <v>51</v>
      </c>
      <c r="B2" s="106" t="s">
        <v>598</v>
      </c>
      <c r="C2" s="103">
        <f>SUM(C3:C11)</f>
        <v>0</v>
      </c>
      <c r="D2" s="103">
        <f>SUM(D3:D11)</f>
        <v>1695631</v>
      </c>
      <c r="E2" s="103">
        <f>SUM(E3:E11)</f>
        <v>1015508</v>
      </c>
    </row>
    <row r="3" spans="1:5" ht="15" customHeight="1" x14ac:dyDescent="0.2">
      <c r="A3" s="72" t="s">
        <v>585</v>
      </c>
      <c r="B3" s="75" t="s">
        <v>423</v>
      </c>
      <c r="C3" s="104">
        <v>0</v>
      </c>
      <c r="D3" s="105">
        <v>1548678</v>
      </c>
      <c r="E3" s="105">
        <f>SUM('konyha összesítő'!E3*'konyha összesítő'!E$59)</f>
        <v>280800</v>
      </c>
    </row>
    <row r="4" spans="1:5" ht="15" customHeight="1" x14ac:dyDescent="0.2">
      <c r="A4" s="72" t="s">
        <v>425</v>
      </c>
      <c r="B4" s="75" t="s">
        <v>424</v>
      </c>
      <c r="C4" s="104"/>
      <c r="D4" s="105"/>
      <c r="E4" s="105">
        <f>SUM('konyha összesítő'!E4*'konyha összesítő'!E$59)</f>
        <v>720408</v>
      </c>
    </row>
    <row r="5" spans="1:5" x14ac:dyDescent="0.2">
      <c r="A5" s="72" t="s">
        <v>586</v>
      </c>
      <c r="B5" s="107" t="s">
        <v>587</v>
      </c>
      <c r="C5" s="104">
        <v>0</v>
      </c>
      <c r="D5" s="105">
        <v>12977</v>
      </c>
      <c r="E5" s="105">
        <f>SUM('konyha összesítő'!E5*'konyha összesítő'!E$59)</f>
        <v>7800</v>
      </c>
    </row>
    <row r="6" spans="1:5" ht="17.25" customHeight="1" x14ac:dyDescent="0.2">
      <c r="A6" s="72" t="s">
        <v>588</v>
      </c>
      <c r="B6" s="107" t="s">
        <v>589</v>
      </c>
      <c r="C6" s="104">
        <v>0</v>
      </c>
      <c r="D6" s="105">
        <v>28322</v>
      </c>
      <c r="E6" s="105">
        <f>SUM('konyha összesítő'!E6*'konyha összesítő'!E$59)</f>
        <v>0</v>
      </c>
    </row>
    <row r="7" spans="1:5" s="4" customFormat="1" ht="15" customHeight="1" x14ac:dyDescent="0.2">
      <c r="A7" s="108" t="s">
        <v>590</v>
      </c>
      <c r="B7" s="109" t="s">
        <v>591</v>
      </c>
      <c r="C7" s="104">
        <v>0</v>
      </c>
      <c r="D7" s="105">
        <v>13903</v>
      </c>
      <c r="E7" s="105">
        <f>SUM('konyha összesítő'!E7*'konyha összesítő'!E$59)</f>
        <v>0</v>
      </c>
    </row>
    <row r="8" spans="1:5" ht="15.75" customHeight="1" x14ac:dyDescent="0.2">
      <c r="A8" s="72" t="s">
        <v>592</v>
      </c>
      <c r="B8" s="75" t="s">
        <v>593</v>
      </c>
      <c r="C8" s="104">
        <v>0</v>
      </c>
      <c r="D8" s="105">
        <v>6751</v>
      </c>
      <c r="E8" s="105">
        <f>SUM('konyha összesítő'!E8*'konyha összesítő'!E$59)</f>
        <v>0</v>
      </c>
    </row>
    <row r="9" spans="1:5" ht="12.75" customHeight="1" x14ac:dyDescent="0.2">
      <c r="A9" s="72" t="s">
        <v>594</v>
      </c>
      <c r="B9" s="75" t="s">
        <v>595</v>
      </c>
      <c r="C9" s="104"/>
      <c r="D9" s="105">
        <v>12978</v>
      </c>
      <c r="E9" s="105">
        <f>SUM('konyha összesítő'!E9*'konyha összesítő'!E$59)</f>
        <v>6500</v>
      </c>
    </row>
    <row r="10" spans="1:5" ht="13.5" customHeight="1" x14ac:dyDescent="0.2">
      <c r="A10" s="72" t="s">
        <v>596</v>
      </c>
      <c r="B10" s="75" t="s">
        <v>597</v>
      </c>
      <c r="C10" s="104">
        <v>0</v>
      </c>
      <c r="D10" s="104">
        <v>72022</v>
      </c>
      <c r="E10" s="105">
        <f>SUM('konyha összesítő'!E10*'konyha összesítő'!E$59)</f>
        <v>0</v>
      </c>
    </row>
    <row r="11" spans="1:5" ht="13.5" customHeight="1" x14ac:dyDescent="0.2">
      <c r="A11" s="72"/>
      <c r="B11" s="75" t="s">
        <v>414</v>
      </c>
      <c r="C11" s="104">
        <v>0</v>
      </c>
      <c r="D11" s="104">
        <v>0</v>
      </c>
      <c r="E11" s="105">
        <v>0</v>
      </c>
    </row>
    <row r="12" spans="1:5" ht="13.5" customHeight="1" x14ac:dyDescent="0.2">
      <c r="A12" s="102">
        <v>52</v>
      </c>
      <c r="B12" s="110" t="s">
        <v>679</v>
      </c>
      <c r="C12" s="103">
        <f>SUM(C13)</f>
        <v>0</v>
      </c>
      <c r="D12" s="103">
        <f>SUM(D13)</f>
        <v>19000</v>
      </c>
      <c r="E12" s="103">
        <f>SUM(E13)</f>
        <v>10010</v>
      </c>
    </row>
    <row r="13" spans="1:5" ht="13.5" customHeight="1" thickBot="1" x14ac:dyDescent="0.25">
      <c r="A13" s="72" t="s">
        <v>599</v>
      </c>
      <c r="B13" s="75" t="s">
        <v>600</v>
      </c>
      <c r="C13" s="104">
        <v>0</v>
      </c>
      <c r="D13" s="105">
        <v>19000</v>
      </c>
      <c r="E13" s="105">
        <f>SUM('konyha összesítő'!E12*'konyha összesítő'!E$59)</f>
        <v>10010</v>
      </c>
    </row>
    <row r="14" spans="1:5" ht="20.85" customHeight="1" thickBot="1" x14ac:dyDescent="0.25">
      <c r="A14" s="943" t="s">
        <v>680</v>
      </c>
      <c r="B14" s="944"/>
      <c r="C14" s="528">
        <f>SUM(C2+C12)</f>
        <v>0</v>
      </c>
      <c r="D14" s="528">
        <f>SUM(D2+D12)</f>
        <v>1714631</v>
      </c>
      <c r="E14" s="529">
        <f>SUM(E2+E12)</f>
        <v>1025518</v>
      </c>
    </row>
    <row r="15" spans="1:5" ht="14.25" customHeight="1" x14ac:dyDescent="0.2">
      <c r="A15" s="265" t="s">
        <v>602</v>
      </c>
      <c r="B15" s="264" t="s">
        <v>603</v>
      </c>
      <c r="C15" s="112">
        <v>0</v>
      </c>
      <c r="D15" s="113">
        <v>372177</v>
      </c>
      <c r="E15" s="105">
        <f>SUM('konyha összesítő'!E14*'konyha összesítő'!E$59)</f>
        <v>275210</v>
      </c>
    </row>
    <row r="16" spans="1:5" ht="14.25" customHeight="1" x14ac:dyDescent="0.2">
      <c r="A16" s="266" t="s">
        <v>604</v>
      </c>
      <c r="B16" s="264" t="s">
        <v>605</v>
      </c>
      <c r="C16" s="100">
        <v>0</v>
      </c>
      <c r="D16" s="114">
        <v>30740</v>
      </c>
      <c r="E16" s="105">
        <f>SUM('konyha összesítő'!E15*'konyha összesítő'!E$59)</f>
        <v>0</v>
      </c>
    </row>
    <row r="17" spans="1:5" ht="14.25" customHeight="1" thickBot="1" x14ac:dyDescent="0.25">
      <c r="A17" s="267"/>
      <c r="B17" s="268" t="s">
        <v>415</v>
      </c>
      <c r="C17" s="100"/>
      <c r="D17" s="531"/>
      <c r="E17" s="105">
        <f>SUM('konyha összesítő'!E16*'konyha összesítő'!E$59)</f>
        <v>650</v>
      </c>
    </row>
    <row r="18" spans="1:5" ht="20.85" customHeight="1" thickBot="1" x14ac:dyDescent="0.25">
      <c r="A18" s="945" t="s">
        <v>601</v>
      </c>
      <c r="B18" s="946"/>
      <c r="C18" s="530">
        <f>SUM(C15:C17)</f>
        <v>0</v>
      </c>
      <c r="D18" s="530">
        <f>SUM(D15:D17)</f>
        <v>402917</v>
      </c>
      <c r="E18" s="530">
        <f>SUM(E15:E17)</f>
        <v>275860</v>
      </c>
    </row>
    <row r="19" spans="1:5" ht="16.5" customHeight="1" x14ac:dyDescent="0.2">
      <c r="A19" s="128" t="s">
        <v>606</v>
      </c>
      <c r="B19" s="123" t="s">
        <v>607</v>
      </c>
      <c r="C19" s="127">
        <v>0</v>
      </c>
      <c r="D19" s="124">
        <v>2955259</v>
      </c>
      <c r="E19" s="135">
        <f>SUM('konyha összesítő'!E18*'konyha összesítő'!E$59)</f>
        <v>1365000</v>
      </c>
    </row>
    <row r="20" spans="1:5" ht="13.5" customHeight="1" x14ac:dyDescent="0.2">
      <c r="A20" s="129" t="s">
        <v>608</v>
      </c>
      <c r="B20" s="120" t="s">
        <v>609</v>
      </c>
      <c r="C20" s="116">
        <v>0</v>
      </c>
      <c r="D20" s="121">
        <v>645</v>
      </c>
      <c r="E20" s="104">
        <f>SUM('konyha összesítő'!E19*'konyha összesítő'!E$59)</f>
        <v>390</v>
      </c>
    </row>
    <row r="21" spans="1:5" ht="13.5" customHeight="1" x14ac:dyDescent="0.2">
      <c r="A21" s="129" t="s">
        <v>610</v>
      </c>
      <c r="B21" s="120" t="s">
        <v>611</v>
      </c>
      <c r="C21" s="116">
        <v>0</v>
      </c>
      <c r="D21" s="121">
        <v>9518</v>
      </c>
      <c r="E21" s="104">
        <f>SUM('konyha összesítő'!E20*'konyha összesítő'!E$59)</f>
        <v>4160</v>
      </c>
    </row>
    <row r="22" spans="1:5" x14ac:dyDescent="0.2">
      <c r="A22" s="129" t="s">
        <v>612</v>
      </c>
      <c r="B22" s="119" t="s">
        <v>613</v>
      </c>
      <c r="C22" s="100">
        <v>0</v>
      </c>
      <c r="D22" s="122">
        <v>1929</v>
      </c>
      <c r="E22" s="104">
        <f>SUM('konyha összesítő'!E21*'konyha összesítő'!E$59)</f>
        <v>780</v>
      </c>
    </row>
    <row r="23" spans="1:5" x14ac:dyDescent="0.2">
      <c r="A23" s="129" t="s">
        <v>614</v>
      </c>
      <c r="B23" s="119" t="s">
        <v>615</v>
      </c>
      <c r="C23" s="100">
        <v>0</v>
      </c>
      <c r="D23" s="122">
        <v>6440</v>
      </c>
      <c r="E23" s="104">
        <f>SUM('konyha összesítő'!E22*'konyha összesítő'!E$59)</f>
        <v>15600</v>
      </c>
    </row>
    <row r="24" spans="1:5" x14ac:dyDescent="0.2">
      <c r="A24" s="129" t="s">
        <v>616</v>
      </c>
      <c r="B24" s="119" t="s">
        <v>617</v>
      </c>
      <c r="C24" s="100">
        <v>0</v>
      </c>
      <c r="D24" s="122">
        <v>7192</v>
      </c>
      <c r="E24" s="104">
        <f>SUM('konyha összesítő'!E23*'konyha összesítő'!E$59)</f>
        <v>7800</v>
      </c>
    </row>
    <row r="25" spans="1:5" ht="13.5" thickBot="1" x14ac:dyDescent="0.25">
      <c r="A25" s="130" t="s">
        <v>618</v>
      </c>
      <c r="B25" s="125" t="s">
        <v>619</v>
      </c>
      <c r="C25" s="118">
        <v>0</v>
      </c>
      <c r="D25" s="126">
        <v>77913</v>
      </c>
      <c r="E25" s="104">
        <f>SUM('konyha összesítő'!E24*'konyha összesítő'!E$59)</f>
        <v>41600</v>
      </c>
    </row>
    <row r="26" spans="1:5" x14ac:dyDescent="0.2">
      <c r="A26" s="131" t="s">
        <v>620</v>
      </c>
      <c r="B26" s="75" t="s">
        <v>621</v>
      </c>
      <c r="C26" s="100">
        <v>0</v>
      </c>
      <c r="D26" s="154">
        <v>2835</v>
      </c>
      <c r="E26" s="135">
        <f>SUM('konyha összesítő'!E25*'konyha összesítő'!E$59)</f>
        <v>13000</v>
      </c>
    </row>
    <row r="27" spans="1:5" x14ac:dyDescent="0.2">
      <c r="A27" s="131" t="s">
        <v>622</v>
      </c>
      <c r="B27" s="115" t="s">
        <v>623</v>
      </c>
      <c r="C27" s="100">
        <v>0</v>
      </c>
      <c r="D27" s="154">
        <v>8655</v>
      </c>
      <c r="E27" s="104">
        <f>SUM('konyha összesítő'!E26*'konyha összesítő'!E$59)</f>
        <v>5070</v>
      </c>
    </row>
    <row r="28" spans="1:5" x14ac:dyDescent="0.2">
      <c r="A28" s="131" t="s">
        <v>624</v>
      </c>
      <c r="B28" s="115" t="s">
        <v>625</v>
      </c>
      <c r="C28" s="100">
        <v>0</v>
      </c>
      <c r="D28" s="154">
        <v>81141</v>
      </c>
      <c r="E28" s="104">
        <f>SUM('konyha összesítő'!E27*'konyha összesítő'!E$59)</f>
        <v>39000</v>
      </c>
    </row>
    <row r="29" spans="1:5" x14ac:dyDescent="0.2">
      <c r="A29" s="131" t="s">
        <v>626</v>
      </c>
      <c r="B29" s="75" t="s">
        <v>627</v>
      </c>
      <c r="C29" s="100">
        <v>0</v>
      </c>
      <c r="D29" s="154">
        <v>60421</v>
      </c>
      <c r="E29" s="104">
        <f>SUM('konyha összesítő'!E28*'konyha összesítő'!E$59)</f>
        <v>32500</v>
      </c>
    </row>
    <row r="30" spans="1:5" x14ac:dyDescent="0.2">
      <c r="A30" s="131" t="s">
        <v>572</v>
      </c>
      <c r="B30" s="75" t="s">
        <v>763</v>
      </c>
      <c r="C30" s="100">
        <v>0</v>
      </c>
      <c r="D30" s="154">
        <v>11130</v>
      </c>
      <c r="E30" s="104">
        <f>SUM('konyha összesítő'!E30*'konyha összesítő'!E$59)</f>
        <v>4810</v>
      </c>
    </row>
    <row r="31" spans="1:5" ht="14.25" customHeight="1" thickBot="1" x14ac:dyDescent="0.25">
      <c r="A31" s="132" t="s">
        <v>573</v>
      </c>
      <c r="B31" s="117" t="s">
        <v>706</v>
      </c>
      <c r="C31" s="118">
        <v>0</v>
      </c>
      <c r="D31" s="155">
        <v>784974</v>
      </c>
      <c r="E31" s="136">
        <f>SUM('konyha összesítő'!E31*'konyha összesítő'!E$59)</f>
        <v>425100</v>
      </c>
    </row>
    <row r="32" spans="1:5" ht="14.25" customHeight="1" thickBot="1" x14ac:dyDescent="0.25">
      <c r="A32" s="260" t="s">
        <v>410</v>
      </c>
      <c r="B32" s="119" t="s">
        <v>411</v>
      </c>
      <c r="C32" s="261">
        <v>0</v>
      </c>
      <c r="D32" s="261">
        <v>22599</v>
      </c>
      <c r="E32" s="136">
        <f>SUM('konyha összesítő'!E32*'konyha összesítő'!E$59)</f>
        <v>0</v>
      </c>
    </row>
    <row r="33" spans="1:6" ht="23.25" customHeight="1" thickBot="1" x14ac:dyDescent="0.25">
      <c r="A33" s="947" t="s">
        <v>628</v>
      </c>
      <c r="B33" s="948"/>
      <c r="C33" s="527">
        <f>SUM(C19:C32)</f>
        <v>0</v>
      </c>
      <c r="D33" s="527">
        <f>SUM(D19:D32)</f>
        <v>4030651</v>
      </c>
      <c r="E33" s="527">
        <f>SUM(E19:E32)</f>
        <v>1954810</v>
      </c>
    </row>
    <row r="34" spans="1:6" s="5" customFormat="1" ht="40.700000000000003" customHeight="1" thickBot="1" x14ac:dyDescent="0.25">
      <c r="A34" s="913" t="s">
        <v>179</v>
      </c>
      <c r="B34" s="914"/>
      <c r="C34" s="817">
        <f>SUM(C14+C18+C33)</f>
        <v>0</v>
      </c>
      <c r="D34" s="817">
        <f>SUM(D14+D18+D33)</f>
        <v>6148199</v>
      </c>
      <c r="E34" s="817">
        <f>SUM(E14+E18+E33)</f>
        <v>3256188</v>
      </c>
    </row>
    <row r="35" spans="1:6" ht="59.65" customHeight="1" thickBot="1" x14ac:dyDescent="0.25">
      <c r="C35" s="2"/>
      <c r="D35" s="2"/>
      <c r="E35" s="2"/>
    </row>
    <row r="36" spans="1:6" ht="48.75" customHeight="1" thickBot="1" x14ac:dyDescent="0.25">
      <c r="A36" s="960" t="s">
        <v>630</v>
      </c>
      <c r="B36" s="961"/>
      <c r="C36" s="13" t="s">
        <v>84</v>
      </c>
      <c r="D36" s="13" t="s">
        <v>217</v>
      </c>
      <c r="E36" s="13" t="s">
        <v>250</v>
      </c>
    </row>
    <row r="37" spans="1:6" ht="15" customHeight="1" thickBot="1" x14ac:dyDescent="0.25">
      <c r="A37" s="43" t="s">
        <v>311</v>
      </c>
      <c r="B37" s="44" t="s">
        <v>635</v>
      </c>
      <c r="C37" s="51">
        <v>4406000</v>
      </c>
      <c r="D37" s="51">
        <v>2768794</v>
      </c>
      <c r="E37" s="105">
        <v>1252000</v>
      </c>
    </row>
    <row r="38" spans="1:6" ht="14.25" customHeight="1" thickBot="1" x14ac:dyDescent="0.25">
      <c r="A38" s="523" t="s">
        <v>325</v>
      </c>
      <c r="B38" s="134" t="s">
        <v>327</v>
      </c>
      <c r="C38" s="524">
        <v>1696000</v>
      </c>
      <c r="D38" s="60">
        <v>756604</v>
      </c>
      <c r="E38" s="135">
        <v>338000</v>
      </c>
      <c r="F38" s="310"/>
    </row>
    <row r="39" spans="1:6" ht="22.5" customHeight="1" thickBot="1" x14ac:dyDescent="0.25">
      <c r="A39" s="955" t="s">
        <v>737</v>
      </c>
      <c r="B39" s="956"/>
      <c r="C39" s="526">
        <f>SUM(C37:C38)</f>
        <v>6102000</v>
      </c>
      <c r="D39" s="526">
        <f>SUM(D37:D38)</f>
        <v>3525398</v>
      </c>
      <c r="E39" s="526">
        <f>SUM(E37:E38)</f>
        <v>1590000</v>
      </c>
    </row>
    <row r="40" spans="1:6" s="5" customFormat="1" ht="37.5" customHeight="1" thickBot="1" x14ac:dyDescent="0.25">
      <c r="A40" s="958" t="s">
        <v>26</v>
      </c>
      <c r="B40" s="959"/>
      <c r="C40" s="525">
        <f>SUM(C39)</f>
        <v>6102000</v>
      </c>
      <c r="D40" s="525">
        <f>SUM(D39)</f>
        <v>3525398</v>
      </c>
      <c r="E40" s="525">
        <f>SUM(E39)</f>
        <v>1590000</v>
      </c>
    </row>
  </sheetData>
  <mergeCells count="8">
    <mergeCell ref="A40:B40"/>
    <mergeCell ref="A1:B1"/>
    <mergeCell ref="A14:B14"/>
    <mergeCell ref="A39:B39"/>
    <mergeCell ref="A18:B18"/>
    <mergeCell ref="A33:B33"/>
    <mergeCell ref="A34:B34"/>
    <mergeCell ref="A36:B36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Footer xml:space="preserve">&amp;L&amp;F&amp;CEgyéb étkeztetés (vendég)&amp;R5629191
</oddFooter>
  </headerFooter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G59"/>
  <sheetViews>
    <sheetView topLeftCell="A28" zoomScaleNormal="100" zoomScaleSheetLayoutView="100" workbookViewId="0">
      <selection activeCell="F18" sqref="F18"/>
    </sheetView>
  </sheetViews>
  <sheetFormatPr defaultRowHeight="12.75" x14ac:dyDescent="0.2"/>
  <cols>
    <col min="1" max="1" width="11.7109375" customWidth="1"/>
    <col min="2" max="2" width="66.28515625" customWidth="1"/>
    <col min="3" max="5" width="15.140625" customWidth="1"/>
    <col min="6" max="7" width="12.5703125" bestFit="1" customWidth="1"/>
  </cols>
  <sheetData>
    <row r="1" spans="1:7" ht="45" customHeight="1" thickBot="1" x14ac:dyDescent="0.25">
      <c r="A1" s="941" t="s">
        <v>629</v>
      </c>
      <c r="B1" s="942"/>
      <c r="C1" s="16" t="s">
        <v>84</v>
      </c>
      <c r="D1" s="15" t="s">
        <v>217</v>
      </c>
      <c r="E1" s="15" t="s">
        <v>250</v>
      </c>
    </row>
    <row r="2" spans="1:7" x14ac:dyDescent="0.2">
      <c r="A2" s="101">
        <v>51</v>
      </c>
      <c r="B2" s="110" t="s">
        <v>598</v>
      </c>
      <c r="C2" s="103">
        <f>SUM(C3:C10)</f>
        <v>0</v>
      </c>
      <c r="D2" s="103">
        <f>SUM(D3:D10)</f>
        <v>7582396</v>
      </c>
      <c r="E2" s="103">
        <f>SUM(E3:E10)</f>
        <v>7811600</v>
      </c>
    </row>
    <row r="3" spans="1:7" ht="15" customHeight="1" x14ac:dyDescent="0.2">
      <c r="A3" s="72" t="s">
        <v>426</v>
      </c>
      <c r="B3" s="75" t="s">
        <v>423</v>
      </c>
      <c r="C3" s="104">
        <f>SUM('5629121'!C3+'5629131'!C3+'5629171'!C3+'5629191'!C3)</f>
        <v>0</v>
      </c>
      <c r="D3" s="105">
        <f>SUM('5629121'!D3+'5629131'!D3+'5629171'!D3+'5629191'!D3)</f>
        <v>6822348</v>
      </c>
      <c r="E3" s="105">
        <v>2160000</v>
      </c>
    </row>
    <row r="4" spans="1:7" ht="15" customHeight="1" x14ac:dyDescent="0.2">
      <c r="A4" s="72" t="s">
        <v>425</v>
      </c>
      <c r="B4" s="75" t="s">
        <v>774</v>
      </c>
      <c r="C4" s="104"/>
      <c r="D4" s="105">
        <f>SUM('5629121'!D4+'5629131'!D4+'5629171'!D4+'5629191'!D4)</f>
        <v>0</v>
      </c>
      <c r="E4" s="105">
        <f>((3*118000)+(1*107800))*12</f>
        <v>5541600</v>
      </c>
      <c r="G4" s="42"/>
    </row>
    <row r="5" spans="1:7" x14ac:dyDescent="0.2">
      <c r="A5" s="72" t="s">
        <v>586</v>
      </c>
      <c r="B5" s="107" t="s">
        <v>427</v>
      </c>
      <c r="C5" s="104">
        <f>SUM('5629121'!C5+'5629131'!C5+'5629171'!C5+'5629191'!C5)</f>
        <v>0</v>
      </c>
      <c r="D5" s="105">
        <f>SUM('5629121'!D5+'5629131'!D5+'5629171'!D5+'5629191'!D5)</f>
        <v>81336</v>
      </c>
      <c r="E5" s="105">
        <v>60000</v>
      </c>
    </row>
    <row r="6" spans="1:7" ht="17.25" customHeight="1" x14ac:dyDescent="0.2">
      <c r="A6" s="72" t="s">
        <v>588</v>
      </c>
      <c r="B6" s="107" t="s">
        <v>589</v>
      </c>
      <c r="C6" s="104">
        <f>SUM('5629121'!C6+'5629131'!C6+'5629171'!C6+'5629191'!C6)</f>
        <v>0</v>
      </c>
      <c r="D6" s="105">
        <f>SUM('5629121'!D6+'5629131'!D6+'5629171'!D6+'5629191'!D6)</f>
        <v>118300</v>
      </c>
      <c r="E6" s="105">
        <v>0</v>
      </c>
    </row>
    <row r="7" spans="1:7" s="4" customFormat="1" ht="15" customHeight="1" x14ac:dyDescent="0.2">
      <c r="A7" s="108" t="s">
        <v>590</v>
      </c>
      <c r="B7" s="109" t="s">
        <v>591</v>
      </c>
      <c r="C7" s="104">
        <f>SUM('5629121'!C7+'5629131'!C7+'5629171'!C7+'5629191'!C7)</f>
        <v>0</v>
      </c>
      <c r="D7" s="105">
        <f>SUM('5629121'!D7+'5629131'!D7+'5629171'!D7+'5629191'!D7)</f>
        <v>49412</v>
      </c>
      <c r="E7" s="105">
        <v>0</v>
      </c>
    </row>
    <row r="8" spans="1:7" ht="15.75" customHeight="1" x14ac:dyDescent="0.2">
      <c r="A8" s="72" t="s">
        <v>592</v>
      </c>
      <c r="B8" s="75" t="s">
        <v>593</v>
      </c>
      <c r="C8" s="104">
        <f>SUM('5629121'!C8+'5629131'!C8+'5629171'!C8+'5629191'!C8)</f>
        <v>0</v>
      </c>
      <c r="D8" s="105">
        <f>SUM('5629121'!D8+'5629131'!D8+'5629171'!D8+'5629191'!D8)</f>
        <v>39711</v>
      </c>
      <c r="E8" s="105">
        <v>0</v>
      </c>
    </row>
    <row r="9" spans="1:7" ht="12.75" customHeight="1" x14ac:dyDescent="0.2">
      <c r="A9" s="72" t="s">
        <v>594</v>
      </c>
      <c r="B9" s="75" t="s">
        <v>595</v>
      </c>
      <c r="C9" s="104">
        <f>SUM('5629121'!C9+'5629131'!C9+'5629171'!C9+'5629191'!C9)</f>
        <v>0</v>
      </c>
      <c r="D9" s="105">
        <f>SUM('5629121'!D9+'5629131'!D9+'5629171'!D9+'5629191'!D9)</f>
        <v>47630</v>
      </c>
      <c r="E9" s="105">
        <v>50000</v>
      </c>
    </row>
    <row r="10" spans="1:7" ht="13.5" customHeight="1" x14ac:dyDescent="0.2">
      <c r="A10" s="72" t="s">
        <v>596</v>
      </c>
      <c r="B10" s="75" t="s">
        <v>413</v>
      </c>
      <c r="C10" s="104">
        <f>SUM('5629121'!C10+'5629131'!C10+'5629171'!C10+'5629191'!C10)</f>
        <v>0</v>
      </c>
      <c r="D10" s="105">
        <f>SUM('5629121'!D10+'5629131'!D10+'5629171'!D10+'5629191'!D10)</f>
        <v>423659</v>
      </c>
      <c r="E10" s="105">
        <v>0</v>
      </c>
    </row>
    <row r="11" spans="1:7" ht="13.5" customHeight="1" x14ac:dyDescent="0.2">
      <c r="A11" s="102">
        <v>52</v>
      </c>
      <c r="B11" s="110" t="s">
        <v>679</v>
      </c>
      <c r="C11" s="103">
        <f>SUM(C12)</f>
        <v>0</v>
      </c>
      <c r="D11" s="103">
        <f>SUM(D12)</f>
        <v>100000</v>
      </c>
      <c r="E11" s="103">
        <f>SUM(E12)</f>
        <v>77000</v>
      </c>
    </row>
    <row r="12" spans="1:7" ht="13.5" customHeight="1" thickBot="1" x14ac:dyDescent="0.25">
      <c r="A12" s="72" t="s">
        <v>599</v>
      </c>
      <c r="B12" s="75" t="s">
        <v>600</v>
      </c>
      <c r="C12" s="104">
        <f>SUM('5629121'!C13+'5629131'!C13+'5629171'!C13+'5629191'!C13)</f>
        <v>0</v>
      </c>
      <c r="D12" s="105">
        <f>SUM('5629121'!D13+'5629131'!D13+'5629171'!D13+'5629191'!D13)</f>
        <v>100000</v>
      </c>
      <c r="E12" s="105">
        <v>77000</v>
      </c>
    </row>
    <row r="13" spans="1:7" ht="20.85" customHeight="1" thickBot="1" x14ac:dyDescent="0.25">
      <c r="A13" s="964" t="s">
        <v>680</v>
      </c>
      <c r="B13" s="965"/>
      <c r="C13" s="138">
        <f>SUM(C2+C11)</f>
        <v>0</v>
      </c>
      <c r="D13" s="138">
        <f>SUM(D2+D11)</f>
        <v>7682396</v>
      </c>
      <c r="E13" s="138">
        <f>SUM(E2+E11)</f>
        <v>7888600</v>
      </c>
    </row>
    <row r="14" spans="1:7" ht="14.25" customHeight="1" x14ac:dyDescent="0.2">
      <c r="A14" s="265" t="s">
        <v>602</v>
      </c>
      <c r="B14" s="264" t="s">
        <v>603</v>
      </c>
      <c r="C14" s="104">
        <f>SUM('5629121'!C15+'5629131'!C15+'5629171'!C15+'5629191'!C15)</f>
        <v>0</v>
      </c>
      <c r="D14" s="105">
        <f>SUM('5629121'!D15+'5629131'!D15+'5629171'!D15+'5629191'!D15)</f>
        <v>1642072</v>
      </c>
      <c r="E14" s="113">
        <v>2117000</v>
      </c>
      <c r="F14" s="310">
        <f>(E3+E4+E5+E12)*0.27</f>
        <v>2116422</v>
      </c>
    </row>
    <row r="15" spans="1:7" ht="14.25" customHeight="1" x14ac:dyDescent="0.2">
      <c r="A15" s="266" t="s">
        <v>604</v>
      </c>
      <c r="B15" s="264" t="s">
        <v>605</v>
      </c>
      <c r="C15" s="104">
        <f>SUM('5629121'!C16+'5629131'!C16+'5629171'!C16+'5629191'!C16)</f>
        <v>0</v>
      </c>
      <c r="D15" s="105">
        <f>SUM('5629121'!D16+'5629131'!D16+'5629171'!D16+'5629191'!D16)</f>
        <v>137464</v>
      </c>
      <c r="E15" s="114">
        <v>0</v>
      </c>
    </row>
    <row r="16" spans="1:7" ht="14.25" customHeight="1" thickBot="1" x14ac:dyDescent="0.25">
      <c r="A16" s="267"/>
      <c r="B16" s="264" t="s">
        <v>415</v>
      </c>
      <c r="C16" s="262"/>
      <c r="D16" s="263"/>
      <c r="E16" s="531">
        <v>5000</v>
      </c>
    </row>
    <row r="17" spans="1:6" ht="20.85" customHeight="1" thickBot="1" x14ac:dyDescent="0.25">
      <c r="A17" s="968" t="s">
        <v>601</v>
      </c>
      <c r="B17" s="969"/>
      <c r="C17" s="137">
        <f>SUM(C14:C16)</f>
        <v>0</v>
      </c>
      <c r="D17" s="137">
        <f>SUM(D14:D16)</f>
        <v>1779536</v>
      </c>
      <c r="E17" s="137">
        <f>SUM(E14:E16)</f>
        <v>2122000</v>
      </c>
    </row>
    <row r="18" spans="1:6" ht="16.5" customHeight="1" x14ac:dyDescent="0.2">
      <c r="A18" s="128" t="s">
        <v>606</v>
      </c>
      <c r="B18" s="123" t="s">
        <v>607</v>
      </c>
      <c r="C18" s="104">
        <f>SUM('5629121'!C19+'5629131'!C19+'5629171'!C19+'5629191'!C19)</f>
        <v>0</v>
      </c>
      <c r="D18" s="105">
        <f>SUM('5629121'!D19+'5629131'!D19+'5629171'!D19+'5629191'!D19)</f>
        <v>11024091</v>
      </c>
      <c r="E18" s="135">
        <v>10500000</v>
      </c>
    </row>
    <row r="19" spans="1:6" ht="13.5" customHeight="1" x14ac:dyDescent="0.2">
      <c r="A19" s="129" t="s">
        <v>608</v>
      </c>
      <c r="B19" s="120" t="s">
        <v>416</v>
      </c>
      <c r="C19" s="104">
        <f>SUM('5629121'!C20+'5629131'!C20+'5629171'!C20+'5629191'!C20)</f>
        <v>0</v>
      </c>
      <c r="D19" s="105">
        <f>SUM('5629121'!D20+'5629131'!D20+'5629171'!D20+'5629191'!D20)</f>
        <v>2481</v>
      </c>
      <c r="E19" s="116">
        <v>3000</v>
      </c>
    </row>
    <row r="20" spans="1:6" ht="13.5" customHeight="1" x14ac:dyDescent="0.2">
      <c r="A20" s="129" t="s">
        <v>610</v>
      </c>
      <c r="B20" s="120" t="s">
        <v>611</v>
      </c>
      <c r="C20" s="104">
        <f>SUM('5629121'!C21+'5629131'!C21+'5629171'!C21+'5629191'!C21)</f>
        <v>0</v>
      </c>
      <c r="D20" s="105">
        <f>SUM('5629121'!D21+'5629131'!D21+'5629171'!D21+'5629191'!D21)</f>
        <v>31548</v>
      </c>
      <c r="E20" s="116">
        <v>32000</v>
      </c>
    </row>
    <row r="21" spans="1:6" x14ac:dyDescent="0.2">
      <c r="A21" s="129" t="s">
        <v>612</v>
      </c>
      <c r="B21" s="119" t="s">
        <v>613</v>
      </c>
      <c r="C21" s="104">
        <f>SUM('5629121'!C22+'5629131'!C22+'5629171'!C22+'5629191'!C22)</f>
        <v>0</v>
      </c>
      <c r="D21" s="105">
        <f>SUM('5629121'!D22+'5629131'!D22+'5629171'!D22+'5629191'!D22)</f>
        <v>5513</v>
      </c>
      <c r="E21" s="100">
        <v>6000</v>
      </c>
    </row>
    <row r="22" spans="1:6" x14ac:dyDescent="0.2">
      <c r="A22" s="129" t="s">
        <v>614</v>
      </c>
      <c r="B22" s="119" t="s">
        <v>417</v>
      </c>
      <c r="C22" s="104">
        <f>SUM('5629121'!C23+'5629131'!C23+'5629171'!C23+'5629191'!C23)</f>
        <v>0</v>
      </c>
      <c r="D22" s="105">
        <f>SUM('5629121'!D23+'5629131'!D23+'5629171'!D23+'5629191'!D23)</f>
        <v>18402</v>
      </c>
      <c r="E22" s="100">
        <v>120000</v>
      </c>
    </row>
    <row r="23" spans="1:6" x14ac:dyDescent="0.2">
      <c r="A23" s="129" t="s">
        <v>616</v>
      </c>
      <c r="B23" s="119" t="s">
        <v>412</v>
      </c>
      <c r="C23" s="104">
        <f>SUM('5629121'!C24+'5629131'!C24+'5629171'!C24+'5629191'!C24)</f>
        <v>0</v>
      </c>
      <c r="D23" s="105">
        <f>SUM('5629121'!D24+'5629131'!D24+'5629171'!D24+'5629191'!D24)</f>
        <v>38683</v>
      </c>
      <c r="E23" s="100">
        <v>60000</v>
      </c>
    </row>
    <row r="24" spans="1:6" ht="13.5" thickBot="1" x14ac:dyDescent="0.25">
      <c r="A24" s="130" t="s">
        <v>618</v>
      </c>
      <c r="B24" s="125" t="s">
        <v>418</v>
      </c>
      <c r="C24" s="104">
        <f>SUM('5629121'!C25+'5629131'!C25+'5629171'!C25+'5629191'!C25)</f>
        <v>0</v>
      </c>
      <c r="D24" s="105">
        <f>SUM('5629121'!D25+'5629131'!D25+'5629171'!D25+'5629191'!D25)</f>
        <v>297473</v>
      </c>
      <c r="E24" s="100">
        <v>320000</v>
      </c>
    </row>
    <row r="25" spans="1:6" x14ac:dyDescent="0.2">
      <c r="A25" s="131" t="s">
        <v>620</v>
      </c>
      <c r="B25" s="75" t="s">
        <v>621</v>
      </c>
      <c r="C25" s="135">
        <f>SUM('5629121'!C26+'5629131'!C26+'5629171'!C26+'5629191'!C26)</f>
        <v>0</v>
      </c>
      <c r="D25" s="135">
        <f>SUM('5629121'!D26+'5629131'!D26+'5629171'!D26+'5629191'!D26)</f>
        <v>10875</v>
      </c>
      <c r="E25" s="532">
        <v>100000</v>
      </c>
    </row>
    <row r="26" spans="1:6" x14ac:dyDescent="0.2">
      <c r="A26" s="131" t="s">
        <v>622</v>
      </c>
      <c r="B26" s="115" t="s">
        <v>623</v>
      </c>
      <c r="C26" s="104">
        <f>SUM('5629121'!C27+'5629131'!C27+'5629171'!C27+'5629191'!C27)</f>
        <v>0</v>
      </c>
      <c r="D26" s="104">
        <f>SUM('5629121'!D27+'5629131'!D27+'5629171'!D27+'5629191'!D27)</f>
        <v>38448</v>
      </c>
      <c r="E26" s="100">
        <v>39000</v>
      </c>
    </row>
    <row r="27" spans="1:6" x14ac:dyDescent="0.2">
      <c r="A27" s="131" t="s">
        <v>624</v>
      </c>
      <c r="B27" s="115" t="s">
        <v>419</v>
      </c>
      <c r="C27" s="104">
        <f>SUM('5629121'!C28+'5629131'!C28+'5629171'!C28+'5629191'!C28)</f>
        <v>0</v>
      </c>
      <c r="D27" s="104">
        <f>SUM('5629121'!D28+'5629131'!D28+'5629171'!D28+'5629191'!D28)</f>
        <v>286800</v>
      </c>
      <c r="E27" s="100">
        <v>300000</v>
      </c>
    </row>
    <row r="28" spans="1:6" x14ac:dyDescent="0.2">
      <c r="A28" s="131" t="s">
        <v>626</v>
      </c>
      <c r="B28" s="75" t="s">
        <v>627</v>
      </c>
      <c r="C28" s="104">
        <f>SUM('5629121'!C29+'5629131'!C29+'5629171'!C29+'5629191'!C29)</f>
        <v>0</v>
      </c>
      <c r="D28" s="104">
        <f>SUM('5629121'!D29+'5629131'!D29+'5629171'!D29+'5629191'!D29)</f>
        <v>213915</v>
      </c>
      <c r="E28" s="100">
        <v>250000</v>
      </c>
    </row>
    <row r="29" spans="1:6" x14ac:dyDescent="0.2">
      <c r="A29" s="131">
        <v>55225</v>
      </c>
      <c r="B29" s="75" t="s">
        <v>108</v>
      </c>
      <c r="C29" s="104"/>
      <c r="D29" s="104"/>
      <c r="E29" s="100">
        <v>360000</v>
      </c>
    </row>
    <row r="30" spans="1:6" x14ac:dyDescent="0.2">
      <c r="A30" s="131" t="s">
        <v>572</v>
      </c>
      <c r="B30" s="75" t="s">
        <v>763</v>
      </c>
      <c r="C30" s="104">
        <f>SUM('5629121'!C30+'5629131'!C30+'5629171'!C30+'5629191'!C30)</f>
        <v>0</v>
      </c>
      <c r="D30" s="104">
        <f>SUM('5629121'!D30+'5629131'!D30+'5629171'!D30+'5629191'!D30)</f>
        <v>36331</v>
      </c>
      <c r="E30" s="100">
        <v>37000</v>
      </c>
    </row>
    <row r="31" spans="1:6" ht="14.25" customHeight="1" thickBot="1" x14ac:dyDescent="0.25">
      <c r="A31" s="132" t="s">
        <v>573</v>
      </c>
      <c r="B31" s="117" t="s">
        <v>706</v>
      </c>
      <c r="C31" s="136">
        <f>SUM('5629121'!C31+'5629131'!C31+'5629171'!C31+'5629191'!C31)</f>
        <v>0</v>
      </c>
      <c r="D31" s="136">
        <f>SUM('5629121'!D31+'5629131'!D31+'5629171'!D31+'5629191'!D31)</f>
        <v>2923986</v>
      </c>
      <c r="E31" s="118">
        <v>3270000</v>
      </c>
    </row>
    <row r="32" spans="1:6" ht="14.25" customHeight="1" thickBot="1" x14ac:dyDescent="0.25">
      <c r="A32" s="260" t="s">
        <v>410</v>
      </c>
      <c r="B32" s="119" t="s">
        <v>411</v>
      </c>
      <c r="C32" s="136">
        <f>SUM('5629121'!C32+'5629131'!C32+'5629171'!C32+'5629191'!C32)</f>
        <v>0</v>
      </c>
      <c r="D32" s="136">
        <f>SUM('5629121'!D32+'5629131'!D32+'5629171'!D32+'5629191'!D32)</f>
        <v>77928</v>
      </c>
      <c r="E32" s="118">
        <v>0</v>
      </c>
      <c r="F32" s="310"/>
    </row>
    <row r="33" spans="1:6" ht="23.25" customHeight="1" thickBot="1" x14ac:dyDescent="0.25">
      <c r="A33" s="970" t="s">
        <v>628</v>
      </c>
      <c r="B33" s="971"/>
      <c r="C33" s="133">
        <f>SUM(C18:C31)</f>
        <v>0</v>
      </c>
      <c r="D33" s="140">
        <f>SUM(D18:D31)</f>
        <v>14928546</v>
      </c>
      <c r="E33" s="140">
        <f>SUM(E18:E32)</f>
        <v>15397000</v>
      </c>
    </row>
    <row r="34" spans="1:6" s="5" customFormat="1" ht="40.700000000000003" customHeight="1" thickBot="1" x14ac:dyDescent="0.25">
      <c r="A34" s="972" t="s">
        <v>633</v>
      </c>
      <c r="B34" s="973"/>
      <c r="C34" s="95">
        <f>SUM(C13+C17+C33)</f>
        <v>0</v>
      </c>
      <c r="D34" s="139">
        <f>SUM(D13+D17+D33)</f>
        <v>24390478</v>
      </c>
      <c r="E34" s="139">
        <f>SUM(E13+E17+E33)</f>
        <v>25407600</v>
      </c>
    </row>
    <row r="35" spans="1:6" ht="59.65" customHeight="1" thickBot="1" x14ac:dyDescent="0.25">
      <c r="C35" s="2"/>
      <c r="D35" s="2"/>
      <c r="E35" s="2"/>
    </row>
    <row r="36" spans="1:6" ht="48.75" customHeight="1" thickBot="1" x14ac:dyDescent="0.25">
      <c r="A36" s="960" t="s">
        <v>629</v>
      </c>
      <c r="B36" s="961"/>
      <c r="C36" s="13" t="s">
        <v>84</v>
      </c>
      <c r="D36" s="13" t="s">
        <v>217</v>
      </c>
      <c r="E36" s="335" t="s">
        <v>250</v>
      </c>
    </row>
    <row r="37" spans="1:6" ht="15" customHeight="1" x14ac:dyDescent="0.2">
      <c r="A37" s="48" t="s">
        <v>311</v>
      </c>
      <c r="B37" s="45" t="s">
        <v>312</v>
      </c>
      <c r="C37" s="105">
        <f>SUM('5629121'!C37+'5629131'!C37+'5629171'!C37+'5629191'!C37)</f>
        <v>11317000</v>
      </c>
      <c r="D37" s="135">
        <f>SUM('5629121'!D37+'5629131'!D37+'5629171'!D37+'5629191'!D37)</f>
        <v>10262957</v>
      </c>
      <c r="E37" s="532">
        <f>SUM('5629121'!E37+'5629131'!E37+'5629171'!E37+'5629191'!E37)</f>
        <v>10681000</v>
      </c>
    </row>
    <row r="38" spans="1:6" ht="14.25" customHeight="1" thickBot="1" x14ac:dyDescent="0.25">
      <c r="A38" s="513" t="s">
        <v>325</v>
      </c>
      <c r="B38" s="533" t="s">
        <v>327</v>
      </c>
      <c r="C38" s="230">
        <f>SUM('5629121'!C38+'5629131'!C38+'5629171'!C38+'5629191'!C38)</f>
        <v>3981792</v>
      </c>
      <c r="D38" s="136">
        <f>SUM('5629121'!D38+'5629131'!D38+'5629171'!D38+'5629191'!D38)</f>
        <v>2780040</v>
      </c>
      <c r="E38" s="118">
        <f>SUM('5629121'!E38+'5629131'!E38+'5629171'!E38+'5629191'!E38)</f>
        <v>2884000</v>
      </c>
      <c r="F38" s="310"/>
    </row>
    <row r="39" spans="1:6" ht="22.5" customHeight="1" thickBot="1" x14ac:dyDescent="0.25">
      <c r="A39" s="966" t="s">
        <v>737</v>
      </c>
      <c r="B39" s="967"/>
      <c r="C39" s="59">
        <f>SUM(C37:C38)</f>
        <v>15298792</v>
      </c>
      <c r="D39" s="59">
        <f>SUM(D37:D38)</f>
        <v>13042997</v>
      </c>
      <c r="E39" s="59">
        <f>SUM(E37:E38)</f>
        <v>13565000</v>
      </c>
    </row>
    <row r="40" spans="1:6" s="5" customFormat="1" ht="37.5" customHeight="1" thickBot="1" x14ac:dyDescent="0.25">
      <c r="A40" s="962" t="s">
        <v>632</v>
      </c>
      <c r="B40" s="963"/>
      <c r="C40" s="19">
        <f>SUM(C39)</f>
        <v>15298792</v>
      </c>
      <c r="D40" s="19">
        <f>SUM(D39)</f>
        <v>13042997</v>
      </c>
      <c r="E40" s="19">
        <f>SUM(E39)</f>
        <v>13565000</v>
      </c>
    </row>
    <row r="43" spans="1:6" x14ac:dyDescent="0.2">
      <c r="A43" t="s">
        <v>636</v>
      </c>
    </row>
    <row r="44" spans="1:6" ht="13.5" thickBot="1" x14ac:dyDescent="0.25"/>
    <row r="45" spans="1:6" ht="27.75" customHeight="1" thickBot="1" x14ac:dyDescent="0.25">
      <c r="A45" s="156" t="s">
        <v>637</v>
      </c>
      <c r="B45" s="156" t="s">
        <v>650</v>
      </c>
      <c r="C45" s="157" t="s">
        <v>651</v>
      </c>
      <c r="D45" s="156" t="s">
        <v>652</v>
      </c>
      <c r="E45" s="157" t="s">
        <v>653</v>
      </c>
      <c r="F45" s="156" t="s">
        <v>654</v>
      </c>
    </row>
    <row r="46" spans="1:6" x14ac:dyDescent="0.2">
      <c r="A46" s="148" t="s">
        <v>638</v>
      </c>
      <c r="B46" s="145">
        <v>35</v>
      </c>
      <c r="C46" s="141">
        <v>38</v>
      </c>
      <c r="D46" s="145">
        <v>12</v>
      </c>
      <c r="E46" s="141">
        <v>15</v>
      </c>
      <c r="F46" s="145">
        <f>SUM(B46:E46)</f>
        <v>100</v>
      </c>
    </row>
    <row r="47" spans="1:6" x14ac:dyDescent="0.2">
      <c r="A47" s="143" t="s">
        <v>639</v>
      </c>
      <c r="B47" s="146">
        <v>33</v>
      </c>
      <c r="C47" s="3">
        <v>37</v>
      </c>
      <c r="D47" s="146">
        <v>14</v>
      </c>
      <c r="E47" s="3">
        <v>16</v>
      </c>
      <c r="F47" s="146">
        <f t="shared" ref="F47:F57" si="0">SUM(B47:E47)</f>
        <v>100</v>
      </c>
    </row>
    <row r="48" spans="1:6" x14ac:dyDescent="0.2">
      <c r="A48" s="143" t="s">
        <v>640</v>
      </c>
      <c r="B48" s="146">
        <v>36</v>
      </c>
      <c r="C48" s="3">
        <v>36</v>
      </c>
      <c r="D48" s="146">
        <v>11</v>
      </c>
      <c r="E48" s="3">
        <v>17</v>
      </c>
      <c r="F48" s="146">
        <f t="shared" si="0"/>
        <v>100</v>
      </c>
    </row>
    <row r="49" spans="1:6" x14ac:dyDescent="0.2">
      <c r="A49" s="143" t="s">
        <v>641</v>
      </c>
      <c r="B49" s="146">
        <v>40</v>
      </c>
      <c r="C49" s="3">
        <v>25</v>
      </c>
      <c r="D49" s="146">
        <v>10</v>
      </c>
      <c r="E49" s="3">
        <v>15</v>
      </c>
      <c r="F49" s="146">
        <f t="shared" si="0"/>
        <v>90</v>
      </c>
    </row>
    <row r="50" spans="1:6" x14ac:dyDescent="0.2">
      <c r="A50" s="143" t="s">
        <v>642</v>
      </c>
      <c r="B50" s="146">
        <v>42</v>
      </c>
      <c r="C50" s="3">
        <v>34</v>
      </c>
      <c r="D50" s="146">
        <v>24</v>
      </c>
      <c r="E50" s="3">
        <v>0</v>
      </c>
      <c r="F50" s="146">
        <f t="shared" si="0"/>
        <v>100</v>
      </c>
    </row>
    <row r="51" spans="1:6" x14ac:dyDescent="0.2">
      <c r="A51" s="143" t="s">
        <v>643</v>
      </c>
      <c r="B51" s="146">
        <v>38</v>
      </c>
      <c r="C51" s="3">
        <v>26</v>
      </c>
      <c r="D51" s="146">
        <v>36</v>
      </c>
      <c r="E51" s="3">
        <v>0</v>
      </c>
      <c r="F51" s="146">
        <f t="shared" si="0"/>
        <v>100</v>
      </c>
    </row>
    <row r="52" spans="1:6" x14ac:dyDescent="0.2">
      <c r="A52" s="143" t="s">
        <v>644</v>
      </c>
      <c r="B52" s="146">
        <v>39</v>
      </c>
      <c r="C52" s="3">
        <v>26</v>
      </c>
      <c r="D52" s="146">
        <v>35</v>
      </c>
      <c r="E52" s="3">
        <v>0</v>
      </c>
      <c r="F52" s="146">
        <f t="shared" si="0"/>
        <v>100</v>
      </c>
    </row>
    <row r="53" spans="1:6" x14ac:dyDescent="0.2">
      <c r="A53" s="143" t="s">
        <v>645</v>
      </c>
      <c r="B53" s="146">
        <v>20</v>
      </c>
      <c r="C53" s="3">
        <v>29</v>
      </c>
      <c r="D53" s="146">
        <v>13</v>
      </c>
      <c r="E53" s="3">
        <v>38</v>
      </c>
      <c r="F53" s="146">
        <f t="shared" si="0"/>
        <v>100</v>
      </c>
    </row>
    <row r="54" spans="1:6" x14ac:dyDescent="0.2">
      <c r="A54" s="143" t="s">
        <v>646</v>
      </c>
      <c r="B54" s="146">
        <v>32</v>
      </c>
      <c r="C54" s="3">
        <v>42</v>
      </c>
      <c r="D54" s="146">
        <v>10</v>
      </c>
      <c r="E54" s="3">
        <v>16</v>
      </c>
      <c r="F54" s="146">
        <f t="shared" si="0"/>
        <v>100</v>
      </c>
    </row>
    <row r="55" spans="1:6" x14ac:dyDescent="0.2">
      <c r="A55" s="143" t="s">
        <v>647</v>
      </c>
      <c r="B55" s="146">
        <v>31</v>
      </c>
      <c r="C55" s="3">
        <v>40</v>
      </c>
      <c r="D55" s="146">
        <v>8</v>
      </c>
      <c r="E55" s="3">
        <v>21</v>
      </c>
      <c r="F55" s="146">
        <f t="shared" si="0"/>
        <v>100</v>
      </c>
    </row>
    <row r="56" spans="1:6" x14ac:dyDescent="0.2">
      <c r="A56" s="143" t="s">
        <v>648</v>
      </c>
      <c r="B56" s="146">
        <v>35</v>
      </c>
      <c r="C56" s="3">
        <v>46</v>
      </c>
      <c r="D56" s="146">
        <v>9</v>
      </c>
      <c r="E56" s="3">
        <v>10</v>
      </c>
      <c r="F56" s="146">
        <f t="shared" si="0"/>
        <v>100</v>
      </c>
    </row>
    <row r="57" spans="1:6" ht="13.5" thickBot="1" x14ac:dyDescent="0.25">
      <c r="A57" s="144" t="s">
        <v>649</v>
      </c>
      <c r="B57" s="149">
        <v>36</v>
      </c>
      <c r="C57" s="150">
        <v>47</v>
      </c>
      <c r="D57" s="149">
        <v>9</v>
      </c>
      <c r="E57" s="150">
        <v>8</v>
      </c>
      <c r="F57" s="149">
        <f t="shared" si="0"/>
        <v>100</v>
      </c>
    </row>
    <row r="58" spans="1:6" ht="13.5" thickBot="1" x14ac:dyDescent="0.25">
      <c r="A58" s="143" t="s">
        <v>655</v>
      </c>
      <c r="B58" s="147">
        <f>SUM(B46:B57)/12</f>
        <v>34.75</v>
      </c>
      <c r="C58" s="142">
        <f>SUM(C46:C57)/12</f>
        <v>35.5</v>
      </c>
      <c r="D58" s="147">
        <f>SUM(D46:D57)/12</f>
        <v>15.916666666666666</v>
      </c>
      <c r="E58" s="142">
        <f>SUM(E46:E57)/12</f>
        <v>13</v>
      </c>
      <c r="F58" s="147">
        <f>SUM(B58:E58)</f>
        <v>99.166666666666671</v>
      </c>
    </row>
    <row r="59" spans="1:6" ht="16.5" thickBot="1" x14ac:dyDescent="0.25">
      <c r="A59" s="151" t="s">
        <v>656</v>
      </c>
      <c r="B59" s="152">
        <v>0.35</v>
      </c>
      <c r="C59" s="153">
        <v>0.36</v>
      </c>
      <c r="D59" s="152">
        <v>0.16</v>
      </c>
      <c r="E59" s="153">
        <v>0.13</v>
      </c>
      <c r="F59" s="152">
        <f>SUM(B59:E59)</f>
        <v>1</v>
      </c>
    </row>
  </sheetData>
  <mergeCells count="8">
    <mergeCell ref="A40:B40"/>
    <mergeCell ref="A1:B1"/>
    <mergeCell ref="A13:B13"/>
    <mergeCell ref="A39:B39"/>
    <mergeCell ref="A17:B17"/>
    <mergeCell ref="A33:B33"/>
    <mergeCell ref="A34:B34"/>
    <mergeCell ref="A36:B36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>
    <oddFooter>&amp;L&amp;F&amp;CKONYHA ÖSSZESÍTŐ TÁBLA</oddFooter>
  </headerFooter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Normal="75" zoomScaleSheetLayoutView="100" workbookViewId="0">
      <selection activeCell="C13" sqref="C13"/>
    </sheetView>
  </sheetViews>
  <sheetFormatPr defaultRowHeight="12.75" x14ac:dyDescent="0.2"/>
  <cols>
    <col min="1" max="1" width="14.140625" customWidth="1"/>
    <col min="2" max="2" width="55.140625" customWidth="1"/>
    <col min="3" max="4" width="15.42578125" customWidth="1"/>
    <col min="5" max="5" width="16.7109375" customWidth="1"/>
  </cols>
  <sheetData>
    <row r="1" spans="1:5" ht="46.5" customHeight="1" thickBot="1" x14ac:dyDescent="0.25">
      <c r="A1" s="974" t="s">
        <v>59</v>
      </c>
      <c r="B1" s="975"/>
      <c r="C1" s="14" t="s">
        <v>328</v>
      </c>
      <c r="D1" s="14" t="s">
        <v>329</v>
      </c>
      <c r="E1" s="14" t="s">
        <v>297</v>
      </c>
    </row>
    <row r="2" spans="1:5" ht="17.25" customHeight="1" x14ac:dyDescent="0.2">
      <c r="A2" s="62" t="s">
        <v>330</v>
      </c>
      <c r="B2" s="158" t="s">
        <v>742</v>
      </c>
      <c r="C2" s="231">
        <v>3858000</v>
      </c>
      <c r="D2" s="231">
        <v>0</v>
      </c>
      <c r="E2" s="231">
        <v>3700000</v>
      </c>
    </row>
    <row r="3" spans="1:5" ht="17.25" customHeight="1" thickBot="1" x14ac:dyDescent="0.25">
      <c r="A3" s="62" t="s">
        <v>331</v>
      </c>
      <c r="B3" s="158" t="s">
        <v>332</v>
      </c>
      <c r="C3" s="233">
        <v>4500000</v>
      </c>
      <c r="D3" s="233">
        <v>4500000</v>
      </c>
      <c r="E3" s="233">
        <v>5500000</v>
      </c>
    </row>
    <row r="4" spans="1:5" ht="24.95" customHeight="1" thickBot="1" x14ac:dyDescent="0.25">
      <c r="A4" s="976" t="s">
        <v>82</v>
      </c>
      <c r="B4" s="977"/>
      <c r="C4" s="539">
        <f>SUM(C2:C3)</f>
        <v>8358000</v>
      </c>
      <c r="D4" s="539">
        <f>SUM(D2:D3)</f>
        <v>4500000</v>
      </c>
      <c r="E4" s="539">
        <f>SUM(E2:E3)</f>
        <v>9200000</v>
      </c>
    </row>
    <row r="5" spans="1:5" ht="30.75" customHeight="1" thickBot="1" x14ac:dyDescent="0.25">
      <c r="A5" s="978" t="s">
        <v>26</v>
      </c>
      <c r="B5" s="979"/>
      <c r="C5" s="818">
        <f>SUM(C2:C3)</f>
        <v>8358000</v>
      </c>
      <c r="D5" s="818">
        <f>SUM(D2:D3)</f>
        <v>4500000</v>
      </c>
      <c r="E5" s="818">
        <f>SUM(E2:E3)</f>
        <v>9200000</v>
      </c>
    </row>
  </sheetData>
  <mergeCells count="3">
    <mergeCell ref="A1:B1"/>
    <mergeCell ref="A4:B4"/>
    <mergeCell ref="A5:B5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7" firstPageNumber="0" orientation="landscape" horizontalDpi="300" verticalDpi="300" r:id="rId1"/>
  <headerFooter alignWithMargins="0">
    <oddFooter>&amp;L&amp;F&amp;CSaját tulajdonú ingatlan adásvétele&amp;R&amp;A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zoomScaleSheetLayoutView="100" workbookViewId="0">
      <selection sqref="A1:B1"/>
    </sheetView>
  </sheetViews>
  <sheetFormatPr defaultRowHeight="12.75" x14ac:dyDescent="0.2"/>
  <cols>
    <col min="1" max="1" width="11.85546875" customWidth="1"/>
    <col min="2" max="2" width="68.42578125" customWidth="1"/>
    <col min="3" max="5" width="17.7109375" customWidth="1"/>
  </cols>
  <sheetData>
    <row r="1" spans="1:5" ht="51.75" customHeight="1" thickBot="1" x14ac:dyDescent="0.25">
      <c r="A1" s="980" t="s">
        <v>34</v>
      </c>
      <c r="B1" s="981"/>
      <c r="C1" s="33" t="s">
        <v>84</v>
      </c>
      <c r="D1" s="33" t="s">
        <v>217</v>
      </c>
      <c r="E1" s="30" t="s">
        <v>250</v>
      </c>
    </row>
    <row r="2" spans="1:5" x14ac:dyDescent="0.2">
      <c r="A2" s="164" t="s">
        <v>657</v>
      </c>
      <c r="B2" s="166" t="s">
        <v>695</v>
      </c>
      <c r="C2" s="104">
        <v>23000</v>
      </c>
      <c r="D2" s="104">
        <v>10175</v>
      </c>
      <c r="E2" s="104">
        <v>10000</v>
      </c>
    </row>
    <row r="3" spans="1:5" x14ac:dyDescent="0.2">
      <c r="A3" s="164" t="s">
        <v>664</v>
      </c>
      <c r="B3" s="166" t="s">
        <v>665</v>
      </c>
      <c r="C3" s="104">
        <v>34000</v>
      </c>
      <c r="D3" s="104">
        <v>5983</v>
      </c>
      <c r="E3" s="104">
        <v>7000</v>
      </c>
    </row>
    <row r="4" spans="1:5" x14ac:dyDescent="0.2">
      <c r="A4" s="164" t="s">
        <v>626</v>
      </c>
      <c r="B4" s="166" t="s">
        <v>740</v>
      </c>
      <c r="C4" s="104">
        <v>34000</v>
      </c>
      <c r="D4" s="104">
        <v>0</v>
      </c>
      <c r="E4" s="104">
        <v>0</v>
      </c>
    </row>
    <row r="5" spans="1:5" x14ac:dyDescent="0.2">
      <c r="A5" s="164" t="s">
        <v>582</v>
      </c>
      <c r="B5" s="166" t="s">
        <v>744</v>
      </c>
      <c r="C5" s="104">
        <v>55000</v>
      </c>
      <c r="D5" s="104">
        <v>0</v>
      </c>
      <c r="E5" s="104">
        <v>0</v>
      </c>
    </row>
    <row r="6" spans="1:5" x14ac:dyDescent="0.2">
      <c r="A6" s="164" t="s">
        <v>573</v>
      </c>
      <c r="B6" s="166" t="s">
        <v>706</v>
      </c>
      <c r="C6" s="104">
        <v>38000</v>
      </c>
      <c r="D6" s="104">
        <v>4366</v>
      </c>
      <c r="E6" s="104">
        <v>4000</v>
      </c>
    </row>
    <row r="7" spans="1:5" ht="14.85" customHeight="1" thickBot="1" x14ac:dyDescent="0.25">
      <c r="A7" s="164" t="s">
        <v>662</v>
      </c>
      <c r="B7" s="166" t="s">
        <v>666</v>
      </c>
      <c r="C7" s="104">
        <v>0</v>
      </c>
      <c r="D7" s="104">
        <v>32</v>
      </c>
      <c r="E7" s="104">
        <v>0</v>
      </c>
    </row>
    <row r="8" spans="1:5" ht="21.75" customHeight="1" thickBot="1" x14ac:dyDescent="0.25">
      <c r="A8" s="947" t="s">
        <v>710</v>
      </c>
      <c r="B8" s="948"/>
      <c r="C8" s="538">
        <f>SUM(C2:C7)</f>
        <v>184000</v>
      </c>
      <c r="D8" s="538">
        <f>SUM(D2:D7)</f>
        <v>20556</v>
      </c>
      <c r="E8" s="538">
        <f>SUM(E2:E7)</f>
        <v>21000</v>
      </c>
    </row>
    <row r="9" spans="1:5" ht="22.5" customHeight="1" thickBot="1" x14ac:dyDescent="0.25">
      <c r="A9" s="982" t="s">
        <v>738</v>
      </c>
      <c r="B9" s="983"/>
      <c r="C9" s="821">
        <f t="shared" ref="C9:E10" si="0">SUM(C8)</f>
        <v>184000</v>
      </c>
      <c r="D9" s="821">
        <f t="shared" si="0"/>
        <v>20556</v>
      </c>
      <c r="E9" s="821">
        <f t="shared" si="0"/>
        <v>21000</v>
      </c>
    </row>
    <row r="10" spans="1:5" ht="41.85" customHeight="1" thickBot="1" x14ac:dyDescent="0.25">
      <c r="A10" s="984" t="s">
        <v>179</v>
      </c>
      <c r="B10" s="985"/>
      <c r="C10" s="822">
        <f t="shared" si="0"/>
        <v>184000</v>
      </c>
      <c r="D10" s="822">
        <f t="shared" si="0"/>
        <v>20556</v>
      </c>
      <c r="E10" s="823">
        <f t="shared" si="0"/>
        <v>21000</v>
      </c>
    </row>
    <row r="11" spans="1:5" ht="41.85" customHeight="1" thickBot="1" x14ac:dyDescent="0.25">
      <c r="A11" s="819"/>
      <c r="B11" s="819"/>
      <c r="C11" s="820"/>
      <c r="D11" s="820"/>
      <c r="E11" s="820"/>
    </row>
    <row r="12" spans="1:5" ht="52.5" customHeight="1" thickBot="1" x14ac:dyDescent="0.25">
      <c r="A12" s="986" t="s">
        <v>33</v>
      </c>
      <c r="B12" s="987"/>
      <c r="C12" s="810" t="s">
        <v>83</v>
      </c>
      <c r="D12" s="810" t="s">
        <v>217</v>
      </c>
      <c r="E12" s="13" t="s">
        <v>250</v>
      </c>
    </row>
    <row r="13" spans="1:5" ht="16.5" customHeight="1" thickBot="1" x14ac:dyDescent="0.25">
      <c r="A13" s="53" t="s">
        <v>315</v>
      </c>
      <c r="B13" s="55" t="s">
        <v>714</v>
      </c>
      <c r="C13" s="159">
        <v>720000</v>
      </c>
      <c r="D13" s="159">
        <v>751480</v>
      </c>
      <c r="E13" s="160">
        <v>750000</v>
      </c>
    </row>
    <row r="14" spans="1:5" ht="19.5" customHeight="1" thickBot="1" x14ac:dyDescent="0.25">
      <c r="A14" s="988" t="s">
        <v>228</v>
      </c>
      <c r="B14" s="989"/>
      <c r="C14" s="536">
        <f t="shared" ref="C14:E15" si="1">SUM(C13)</f>
        <v>720000</v>
      </c>
      <c r="D14" s="536">
        <f t="shared" si="1"/>
        <v>751480</v>
      </c>
      <c r="E14" s="537">
        <f t="shared" si="1"/>
        <v>750000</v>
      </c>
    </row>
    <row r="15" spans="1:5" ht="24" customHeight="1" thickBot="1" x14ac:dyDescent="0.25">
      <c r="A15" s="990" t="s">
        <v>737</v>
      </c>
      <c r="B15" s="991"/>
      <c r="C15" s="161">
        <f t="shared" si="1"/>
        <v>720000</v>
      </c>
      <c r="D15" s="161">
        <f t="shared" si="1"/>
        <v>751480</v>
      </c>
      <c r="E15" s="168">
        <f t="shared" si="1"/>
        <v>750000</v>
      </c>
    </row>
    <row r="16" spans="1:5" ht="36.75" customHeight="1" thickBot="1" x14ac:dyDescent="0.25">
      <c r="A16" s="911" t="s">
        <v>26</v>
      </c>
      <c r="B16" s="912"/>
      <c r="C16" s="824">
        <f>SUM(C13:C13)</f>
        <v>720000</v>
      </c>
      <c r="D16" s="824">
        <f>SUM(D13:D13)</f>
        <v>751480</v>
      </c>
      <c r="E16" s="825">
        <f>SUM(E13:E13)</f>
        <v>750000</v>
      </c>
    </row>
  </sheetData>
  <mergeCells count="8">
    <mergeCell ref="A1:B1"/>
    <mergeCell ref="A8:B8"/>
    <mergeCell ref="A9:B9"/>
    <mergeCell ref="A16:B16"/>
    <mergeCell ref="A10:B10"/>
    <mergeCell ref="A12:B12"/>
    <mergeCell ref="A14:B14"/>
    <mergeCell ref="A15:B15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0" firstPageNumber="0" orientation="landscape" cellComments="asDisplayed" horizontalDpi="300" verticalDpi="300" r:id="rId1"/>
  <headerFooter alignWithMargins="0">
    <oddFooter>&amp;L&amp;F&amp;CLakóingatlan bérbeadása, üzemeltetése&amp;R&amp;A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Normal="100" zoomScaleSheetLayoutView="100" workbookViewId="0">
      <selection activeCell="G10" sqref="G10"/>
    </sheetView>
  </sheetViews>
  <sheetFormatPr defaultRowHeight="12.75" x14ac:dyDescent="0.2"/>
  <cols>
    <col min="1" max="1" width="11.85546875" customWidth="1"/>
    <col min="2" max="2" width="63.5703125" customWidth="1"/>
    <col min="3" max="5" width="18.42578125" customWidth="1"/>
  </cols>
  <sheetData>
    <row r="1" spans="1:5" ht="52.5" customHeight="1" thickBot="1" x14ac:dyDescent="0.25">
      <c r="A1" s="980" t="s">
        <v>35</v>
      </c>
      <c r="B1" s="981"/>
      <c r="C1" s="165" t="s">
        <v>83</v>
      </c>
      <c r="D1" s="15" t="s">
        <v>249</v>
      </c>
      <c r="E1" s="15" t="s">
        <v>297</v>
      </c>
    </row>
    <row r="2" spans="1:5" s="4" customFormat="1" ht="12.75" customHeight="1" x14ac:dyDescent="0.2">
      <c r="A2" s="164" t="s">
        <v>657</v>
      </c>
      <c r="B2" s="99" t="s">
        <v>658</v>
      </c>
      <c r="C2" s="135">
        <v>0</v>
      </c>
      <c r="D2" s="105">
        <v>4030</v>
      </c>
      <c r="E2" s="105">
        <v>4000</v>
      </c>
    </row>
    <row r="3" spans="1:5" s="4" customFormat="1" ht="12.75" customHeight="1" x14ac:dyDescent="0.2">
      <c r="A3" s="164" t="s">
        <v>626</v>
      </c>
      <c r="B3" s="99" t="s">
        <v>659</v>
      </c>
      <c r="C3" s="104">
        <v>0</v>
      </c>
      <c r="D3" s="105">
        <v>53000</v>
      </c>
      <c r="E3" s="105">
        <v>53000</v>
      </c>
    </row>
    <row r="4" spans="1:5" s="4" customFormat="1" ht="12.75" customHeight="1" x14ac:dyDescent="0.2">
      <c r="A4" s="164" t="s">
        <v>660</v>
      </c>
      <c r="B4" s="99" t="s">
        <v>661</v>
      </c>
      <c r="C4" s="104">
        <v>0</v>
      </c>
      <c r="D4" s="105">
        <v>63208</v>
      </c>
      <c r="E4" s="105">
        <v>63000</v>
      </c>
    </row>
    <row r="5" spans="1:5" s="4" customFormat="1" ht="12.75" customHeight="1" x14ac:dyDescent="0.2">
      <c r="A5" s="164" t="s">
        <v>573</v>
      </c>
      <c r="B5" s="99" t="s">
        <v>706</v>
      </c>
      <c r="C5" s="104">
        <v>0</v>
      </c>
      <c r="D5" s="105">
        <v>15372</v>
      </c>
      <c r="E5" s="105">
        <v>16000</v>
      </c>
    </row>
    <row r="6" spans="1:5" s="4" customFormat="1" ht="15" customHeight="1" thickBot="1" x14ac:dyDescent="0.25">
      <c r="A6" s="164" t="s">
        <v>662</v>
      </c>
      <c r="B6" s="99" t="s">
        <v>663</v>
      </c>
      <c r="C6" s="136">
        <v>0</v>
      </c>
      <c r="D6" s="105">
        <v>33021</v>
      </c>
      <c r="E6" s="105">
        <v>33000</v>
      </c>
    </row>
    <row r="7" spans="1:5" s="4" customFormat="1" ht="17.25" customHeight="1" thickBot="1" x14ac:dyDescent="0.25">
      <c r="A7" s="992" t="s">
        <v>710</v>
      </c>
      <c r="B7" s="993"/>
      <c r="C7" s="540">
        <f>SUM(C2:C6)</f>
        <v>0</v>
      </c>
      <c r="D7" s="541">
        <f>SUM(D2:D6)</f>
        <v>168631</v>
      </c>
      <c r="E7" s="541">
        <f>SUM(E2:E6)</f>
        <v>169000</v>
      </c>
    </row>
    <row r="8" spans="1:5" ht="30.75" customHeight="1" thickBot="1" x14ac:dyDescent="0.25">
      <c r="A8" s="998" t="s">
        <v>738</v>
      </c>
      <c r="B8" s="999"/>
      <c r="C8" s="547">
        <f t="shared" ref="C8:E9" si="0">SUM(C7)</f>
        <v>0</v>
      </c>
      <c r="D8" s="547">
        <f t="shared" si="0"/>
        <v>168631</v>
      </c>
      <c r="E8" s="547">
        <f t="shared" si="0"/>
        <v>169000</v>
      </c>
    </row>
    <row r="9" spans="1:5" ht="34.5" customHeight="1" thickBot="1" x14ac:dyDescent="0.25">
      <c r="A9" s="996" t="s">
        <v>85</v>
      </c>
      <c r="B9" s="997"/>
      <c r="C9" s="17">
        <f t="shared" si="0"/>
        <v>0</v>
      </c>
      <c r="D9" s="17">
        <f t="shared" si="0"/>
        <v>168631</v>
      </c>
      <c r="E9" s="17">
        <f t="shared" si="0"/>
        <v>169000</v>
      </c>
    </row>
    <row r="10" spans="1:5" ht="34.5" customHeight="1" thickBot="1" x14ac:dyDescent="0.25">
      <c r="A10" s="543"/>
      <c r="B10" s="544"/>
      <c r="C10" s="545"/>
      <c r="D10" s="545"/>
      <c r="E10" s="545"/>
    </row>
    <row r="11" spans="1:5" ht="44.25" customHeight="1" thickBot="1" x14ac:dyDescent="0.25">
      <c r="A11" s="986" t="s">
        <v>35</v>
      </c>
      <c r="B11" s="987"/>
      <c r="C11" s="20" t="s">
        <v>84</v>
      </c>
      <c r="D11" s="20" t="s">
        <v>217</v>
      </c>
      <c r="E11" s="20" t="s">
        <v>250</v>
      </c>
    </row>
    <row r="12" spans="1:5" ht="15" customHeight="1" x14ac:dyDescent="0.2">
      <c r="A12" s="48" t="s">
        <v>299</v>
      </c>
      <c r="B12" s="47" t="s">
        <v>305</v>
      </c>
      <c r="C12" s="162">
        <v>150000</v>
      </c>
      <c r="D12" s="162">
        <v>163260</v>
      </c>
      <c r="E12" s="162">
        <v>160000</v>
      </c>
    </row>
    <row r="13" spans="1:5" ht="14.25" customHeight="1" thickBot="1" x14ac:dyDescent="0.25">
      <c r="A13" s="54" t="s">
        <v>306</v>
      </c>
      <c r="B13" s="55" t="s">
        <v>768</v>
      </c>
      <c r="C13" s="163">
        <v>2040000</v>
      </c>
      <c r="D13" s="163">
        <v>1955000</v>
      </c>
      <c r="E13" s="163">
        <v>2000000</v>
      </c>
    </row>
    <row r="14" spans="1:5" ht="21" customHeight="1" thickBot="1" x14ac:dyDescent="0.25">
      <c r="A14" s="1000" t="s">
        <v>78</v>
      </c>
      <c r="B14" s="1001"/>
      <c r="C14" s="546">
        <f>SUM(C12:C13)</f>
        <v>2190000</v>
      </c>
      <c r="D14" s="546">
        <f>SUM(D12:D13)</f>
        <v>2118260</v>
      </c>
      <c r="E14" s="546">
        <f>SUM(E12:E13)</f>
        <v>2160000</v>
      </c>
    </row>
    <row r="15" spans="1:5" ht="24.75" customHeight="1" thickBot="1" x14ac:dyDescent="0.25">
      <c r="A15" s="994" t="s">
        <v>86</v>
      </c>
      <c r="B15" s="995"/>
      <c r="C15" s="542">
        <f>SUM(C12:C13)</f>
        <v>2190000</v>
      </c>
      <c r="D15" s="542">
        <f>SUM(D12:D13)</f>
        <v>2118260</v>
      </c>
      <c r="E15" s="542">
        <f>SUM(E12:E13)</f>
        <v>2160000</v>
      </c>
    </row>
  </sheetData>
  <mergeCells count="7">
    <mergeCell ref="A1:B1"/>
    <mergeCell ref="A7:B7"/>
    <mergeCell ref="A15:B15"/>
    <mergeCell ref="A9:B9"/>
    <mergeCell ref="A11:B11"/>
    <mergeCell ref="A8:B8"/>
    <mergeCell ref="A14:B14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0" firstPageNumber="0" orientation="landscape" horizontalDpi="300" verticalDpi="300" r:id="rId1"/>
  <headerFooter alignWithMargins="0">
    <oddFooter>&amp;L&amp;F&amp;CNem lakóingatlan bérbeadása, üzemeltetése&amp;R&amp;A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G146"/>
  <sheetViews>
    <sheetView topLeftCell="A140" zoomScale="110" zoomScaleNormal="110" zoomScaleSheetLayoutView="100" workbookViewId="0">
      <selection activeCell="C153" sqref="C153"/>
    </sheetView>
  </sheetViews>
  <sheetFormatPr defaultRowHeight="12.75" x14ac:dyDescent="0.2"/>
  <cols>
    <col min="1" max="1" width="15.5703125" customWidth="1"/>
    <col min="2" max="2" width="59.140625" customWidth="1"/>
    <col min="3" max="5" width="19.7109375" style="2" customWidth="1"/>
    <col min="6" max="6" width="12.5703125" bestFit="1" customWidth="1"/>
  </cols>
  <sheetData>
    <row r="1" spans="1:6" ht="59.25" customHeight="1" thickBot="1" x14ac:dyDescent="0.25">
      <c r="A1" s="1007" t="s">
        <v>37</v>
      </c>
      <c r="B1" s="1008"/>
      <c r="C1" s="15" t="s">
        <v>84</v>
      </c>
      <c r="D1" s="15" t="s">
        <v>249</v>
      </c>
      <c r="E1" s="15" t="s">
        <v>250</v>
      </c>
    </row>
    <row r="2" spans="1:6" ht="13.5" customHeight="1" x14ac:dyDescent="0.2">
      <c r="A2" s="209" t="s">
        <v>526</v>
      </c>
      <c r="B2" s="210" t="s">
        <v>677</v>
      </c>
      <c r="C2" s="257">
        <v>4200000</v>
      </c>
      <c r="D2" s="257">
        <v>4200000</v>
      </c>
      <c r="E2" s="257">
        <v>4200000</v>
      </c>
    </row>
    <row r="3" spans="1:6" ht="11.25" customHeight="1" x14ac:dyDescent="0.2">
      <c r="A3" s="131" t="s">
        <v>527</v>
      </c>
      <c r="B3" s="99" t="s">
        <v>745</v>
      </c>
      <c r="C3" s="258">
        <v>1176000</v>
      </c>
      <c r="D3" s="258">
        <v>1171000</v>
      </c>
      <c r="E3" s="258">
        <f>SUM(takarítónőnk!H2)</f>
        <v>487200</v>
      </c>
      <c r="F3" s="310">
        <f>SUM(takarítónőnk!H2)</f>
        <v>487200</v>
      </c>
    </row>
    <row r="4" spans="1:6" x14ac:dyDescent="0.2">
      <c r="A4" s="131" t="s">
        <v>528</v>
      </c>
      <c r="B4" s="206" t="s">
        <v>673</v>
      </c>
      <c r="C4" s="258">
        <v>200000</v>
      </c>
      <c r="D4" s="258">
        <v>0</v>
      </c>
      <c r="E4" s="258">
        <v>200000</v>
      </c>
    </row>
    <row r="5" spans="1:6" s="4" customFormat="1" x14ac:dyDescent="0.2">
      <c r="A5" s="578" t="s">
        <v>529</v>
      </c>
      <c r="B5" s="208" t="s">
        <v>109</v>
      </c>
      <c r="C5" s="258">
        <v>60000</v>
      </c>
      <c r="D5" s="258">
        <v>60000</v>
      </c>
      <c r="E5" s="258">
        <v>60000</v>
      </c>
      <c r="F5" s="583">
        <f>SUM(takarítónőnk!H3)</f>
        <v>24000</v>
      </c>
    </row>
    <row r="6" spans="1:6" ht="13.5" customHeight="1" thickBot="1" x14ac:dyDescent="0.25">
      <c r="A6" s="211" t="s">
        <v>530</v>
      </c>
      <c r="B6" s="212" t="s">
        <v>668</v>
      </c>
      <c r="C6" s="259">
        <v>1200000</v>
      </c>
      <c r="D6" s="259">
        <v>1200000</v>
      </c>
      <c r="E6" s="259">
        <v>1200000</v>
      </c>
    </row>
    <row r="7" spans="1:6" ht="13.5" customHeight="1" x14ac:dyDescent="0.2">
      <c r="A7" s="207"/>
      <c r="B7" s="208" t="s">
        <v>407</v>
      </c>
      <c r="C7" s="258"/>
      <c r="D7" s="258"/>
      <c r="E7" s="258">
        <v>1250000</v>
      </c>
    </row>
    <row r="8" spans="1:6" ht="13.5" thickBot="1" x14ac:dyDescent="0.25">
      <c r="A8" s="131" t="s">
        <v>531</v>
      </c>
      <c r="B8" s="99" t="s">
        <v>747</v>
      </c>
      <c r="C8" s="258">
        <v>50000</v>
      </c>
      <c r="D8" s="258">
        <v>485233</v>
      </c>
      <c r="E8" s="258">
        <v>100000</v>
      </c>
    </row>
    <row r="9" spans="1:6" ht="17.25" customHeight="1" thickBot="1" x14ac:dyDescent="0.25">
      <c r="A9" s="1009" t="s">
        <v>680</v>
      </c>
      <c r="B9" s="1010"/>
      <c r="C9" s="580">
        <f>SUM(C2:C8)</f>
        <v>6886000</v>
      </c>
      <c r="D9" s="580">
        <f>SUM(D2:D8)</f>
        <v>7116233</v>
      </c>
      <c r="E9" s="580">
        <f>SUM(E2:E8)</f>
        <v>7497200</v>
      </c>
    </row>
    <row r="10" spans="1:6" ht="14.25" customHeight="1" x14ac:dyDescent="0.2">
      <c r="A10" s="218" t="s">
        <v>602</v>
      </c>
      <c r="B10" s="582" t="s">
        <v>160</v>
      </c>
      <c r="C10" s="225">
        <v>1148000</v>
      </c>
      <c r="D10" s="585">
        <v>1551787</v>
      </c>
      <c r="E10" s="135">
        <v>1339000</v>
      </c>
    </row>
    <row r="11" spans="1:6" ht="14.25" customHeight="1" thickBot="1" x14ac:dyDescent="0.25">
      <c r="A11" s="217" t="s">
        <v>602</v>
      </c>
      <c r="B11" s="581" t="s">
        <v>159</v>
      </c>
      <c r="C11" s="229">
        <v>317000</v>
      </c>
      <c r="D11" s="586">
        <v>316000</v>
      </c>
      <c r="E11" s="136">
        <v>133000</v>
      </c>
      <c r="F11" s="584">
        <f>SUM(takarítónőnk!H5)</f>
        <v>132948</v>
      </c>
    </row>
    <row r="12" spans="1:6" ht="16.5" customHeight="1" thickBot="1" x14ac:dyDescent="0.25">
      <c r="A12" s="1011" t="s">
        <v>683</v>
      </c>
      <c r="B12" s="1012"/>
      <c r="C12" s="553">
        <f>SUM(C10:C11)</f>
        <v>1465000</v>
      </c>
      <c r="D12" s="553">
        <f>SUM(D10:D11)</f>
        <v>1867787</v>
      </c>
      <c r="E12" s="553">
        <f>SUM(E10:E11)</f>
        <v>1472000</v>
      </c>
    </row>
    <row r="13" spans="1:6" ht="13.5" customHeight="1" x14ac:dyDescent="0.2">
      <c r="A13" s="64" t="s">
        <v>532</v>
      </c>
      <c r="B13" s="215" t="s">
        <v>686</v>
      </c>
      <c r="C13" s="104">
        <v>60000</v>
      </c>
      <c r="D13" s="105">
        <v>256413</v>
      </c>
      <c r="E13" s="105">
        <v>200000</v>
      </c>
    </row>
    <row r="14" spans="1:6" ht="13.5" customHeight="1" x14ac:dyDescent="0.2">
      <c r="A14" s="64" t="s">
        <v>533</v>
      </c>
      <c r="B14" s="215" t="s">
        <v>534</v>
      </c>
      <c r="C14" s="104">
        <v>0</v>
      </c>
      <c r="D14" s="105">
        <v>32891</v>
      </c>
      <c r="E14" s="105">
        <v>33000</v>
      </c>
    </row>
    <row r="15" spans="1:6" ht="13.5" customHeight="1" x14ac:dyDescent="0.2">
      <c r="A15" s="64" t="s">
        <v>535</v>
      </c>
      <c r="B15" s="215" t="s">
        <v>536</v>
      </c>
      <c r="C15" s="104">
        <v>20000</v>
      </c>
      <c r="D15" s="105">
        <v>0</v>
      </c>
      <c r="E15" s="105">
        <v>20000</v>
      </c>
    </row>
    <row r="16" spans="1:6" ht="13.5" customHeight="1" x14ac:dyDescent="0.2">
      <c r="A16" s="64" t="s">
        <v>614</v>
      </c>
      <c r="B16" s="215" t="s">
        <v>690</v>
      </c>
      <c r="C16" s="104">
        <v>60000</v>
      </c>
      <c r="D16" s="105">
        <v>98940</v>
      </c>
      <c r="E16" s="105">
        <v>100000</v>
      </c>
    </row>
    <row r="17" spans="1:5" s="4" customFormat="1" ht="13.5" customHeight="1" x14ac:dyDescent="0.2">
      <c r="A17" s="63" t="s">
        <v>574</v>
      </c>
      <c r="B17" s="215" t="s">
        <v>732</v>
      </c>
      <c r="C17" s="104">
        <v>6000</v>
      </c>
      <c r="D17" s="105">
        <v>35385</v>
      </c>
      <c r="E17" s="105">
        <v>25000</v>
      </c>
    </row>
    <row r="18" spans="1:5" s="4" customFormat="1" ht="13.5" customHeight="1" x14ac:dyDescent="0.2">
      <c r="A18" s="63" t="s">
        <v>577</v>
      </c>
      <c r="B18" s="215" t="s">
        <v>691</v>
      </c>
      <c r="C18" s="104">
        <v>15000</v>
      </c>
      <c r="D18" s="105">
        <v>0</v>
      </c>
      <c r="E18" s="105">
        <v>15000</v>
      </c>
    </row>
    <row r="19" spans="1:5" x14ac:dyDescent="0.2">
      <c r="A19" s="63" t="s">
        <v>538</v>
      </c>
      <c r="B19" s="216" t="s">
        <v>692</v>
      </c>
      <c r="C19" s="104">
        <v>100000</v>
      </c>
      <c r="D19" s="105">
        <v>0</v>
      </c>
      <c r="E19" s="105">
        <v>0</v>
      </c>
    </row>
    <row r="20" spans="1:5" ht="13.5" thickBot="1" x14ac:dyDescent="0.25">
      <c r="A20" s="63" t="s">
        <v>537</v>
      </c>
      <c r="B20" s="216" t="s">
        <v>748</v>
      </c>
      <c r="C20" s="104">
        <v>100000</v>
      </c>
      <c r="D20" s="105">
        <v>553690</v>
      </c>
      <c r="E20" s="105">
        <v>250000</v>
      </c>
    </row>
    <row r="21" spans="1:5" x14ac:dyDescent="0.2">
      <c r="A21" s="218" t="s">
        <v>620</v>
      </c>
      <c r="B21" s="219" t="s">
        <v>539</v>
      </c>
      <c r="C21" s="225">
        <v>60000</v>
      </c>
      <c r="D21" s="135">
        <v>66001</v>
      </c>
      <c r="E21" s="226">
        <v>65000</v>
      </c>
    </row>
    <row r="22" spans="1:5" x14ac:dyDescent="0.2">
      <c r="A22" s="63" t="s">
        <v>540</v>
      </c>
      <c r="B22" s="220" t="s">
        <v>541</v>
      </c>
      <c r="C22" s="227">
        <v>32000</v>
      </c>
      <c r="D22" s="104">
        <v>22724</v>
      </c>
      <c r="E22" s="105">
        <v>32000</v>
      </c>
    </row>
    <row r="23" spans="1:5" x14ac:dyDescent="0.2">
      <c r="A23" s="63" t="s">
        <v>543</v>
      </c>
      <c r="B23" s="220" t="s">
        <v>542</v>
      </c>
      <c r="C23" s="227">
        <v>0</v>
      </c>
      <c r="D23" s="104">
        <v>288777</v>
      </c>
      <c r="E23" s="105">
        <v>360000</v>
      </c>
    </row>
    <row r="24" spans="1:5" x14ac:dyDescent="0.2">
      <c r="A24" s="63" t="s">
        <v>580</v>
      </c>
      <c r="B24" s="221" t="s">
        <v>693</v>
      </c>
      <c r="C24" s="227">
        <v>25000</v>
      </c>
      <c r="D24" s="104">
        <v>17386</v>
      </c>
      <c r="E24" s="105">
        <v>15000</v>
      </c>
    </row>
    <row r="25" spans="1:5" x14ac:dyDescent="0.2">
      <c r="A25" s="63" t="s">
        <v>544</v>
      </c>
      <c r="B25" s="221" t="s">
        <v>694</v>
      </c>
      <c r="C25" s="227">
        <v>370000</v>
      </c>
      <c r="D25" s="104">
        <v>1025080</v>
      </c>
      <c r="E25" s="105">
        <v>1000000</v>
      </c>
    </row>
    <row r="26" spans="1:5" x14ac:dyDescent="0.2">
      <c r="A26" s="63" t="s">
        <v>545</v>
      </c>
      <c r="B26" s="221" t="s">
        <v>695</v>
      </c>
      <c r="C26" s="227">
        <v>200000</v>
      </c>
      <c r="D26" s="104">
        <v>3503</v>
      </c>
      <c r="E26" s="105">
        <v>200000</v>
      </c>
    </row>
    <row r="27" spans="1:5" x14ac:dyDescent="0.2">
      <c r="A27" s="63">
        <v>55227</v>
      </c>
      <c r="B27" s="221" t="s">
        <v>696</v>
      </c>
      <c r="C27" s="227">
        <v>80000</v>
      </c>
      <c r="D27" s="104">
        <v>80724</v>
      </c>
      <c r="E27" s="105">
        <v>80000</v>
      </c>
    </row>
    <row r="28" spans="1:5" x14ac:dyDescent="0.2">
      <c r="A28" s="63" t="s">
        <v>626</v>
      </c>
      <c r="B28" s="221" t="s">
        <v>697</v>
      </c>
      <c r="C28" s="227">
        <v>100000</v>
      </c>
      <c r="D28" s="262">
        <v>64900</v>
      </c>
      <c r="E28" s="105">
        <v>100000</v>
      </c>
    </row>
    <row r="29" spans="1:5" x14ac:dyDescent="0.2">
      <c r="A29" s="63" t="s">
        <v>546</v>
      </c>
      <c r="B29" s="220" t="s">
        <v>547</v>
      </c>
      <c r="C29" s="228">
        <v>0</v>
      </c>
      <c r="D29" s="104">
        <v>35000</v>
      </c>
      <c r="E29" s="105">
        <v>35000</v>
      </c>
    </row>
    <row r="30" spans="1:5" x14ac:dyDescent="0.2">
      <c r="A30" s="63" t="s">
        <v>548</v>
      </c>
      <c r="B30" s="220" t="s">
        <v>699</v>
      </c>
      <c r="C30" s="227">
        <v>250000</v>
      </c>
      <c r="D30" s="104">
        <v>474217</v>
      </c>
      <c r="E30" s="105">
        <v>300000</v>
      </c>
    </row>
    <row r="31" spans="1:5" x14ac:dyDescent="0.2">
      <c r="A31" s="63" t="s">
        <v>549</v>
      </c>
      <c r="B31" s="220" t="s">
        <v>700</v>
      </c>
      <c r="C31" s="227">
        <v>200000</v>
      </c>
      <c r="D31" s="104">
        <v>235540</v>
      </c>
      <c r="E31" s="105">
        <v>250000</v>
      </c>
    </row>
    <row r="32" spans="1:5" x14ac:dyDescent="0.2">
      <c r="A32" s="63" t="s">
        <v>550</v>
      </c>
      <c r="B32" s="220" t="s">
        <v>554</v>
      </c>
      <c r="C32" s="227">
        <v>50000</v>
      </c>
      <c r="D32" s="104">
        <v>54840</v>
      </c>
      <c r="E32" s="105">
        <v>50000</v>
      </c>
    </row>
    <row r="33" spans="1:6" x14ac:dyDescent="0.2">
      <c r="A33" s="63" t="s">
        <v>551</v>
      </c>
      <c r="B33" s="220" t="s">
        <v>702</v>
      </c>
      <c r="C33" s="227">
        <v>10000</v>
      </c>
      <c r="D33" s="104">
        <v>6728</v>
      </c>
      <c r="E33" s="105">
        <v>7000</v>
      </c>
    </row>
    <row r="34" spans="1:6" x14ac:dyDescent="0.2">
      <c r="A34" s="63" t="s">
        <v>552</v>
      </c>
      <c r="B34" s="220" t="s">
        <v>703</v>
      </c>
      <c r="C34" s="227">
        <v>350000</v>
      </c>
      <c r="D34" s="104">
        <v>632200</v>
      </c>
      <c r="E34" s="105">
        <v>500000</v>
      </c>
    </row>
    <row r="35" spans="1:6" x14ac:dyDescent="0.2">
      <c r="A35" s="63" t="s">
        <v>553</v>
      </c>
      <c r="B35" s="220" t="s">
        <v>555</v>
      </c>
      <c r="C35" s="227">
        <v>0</v>
      </c>
      <c r="D35" s="104">
        <v>65000</v>
      </c>
      <c r="E35" s="105">
        <v>65000</v>
      </c>
    </row>
    <row r="36" spans="1:6" x14ac:dyDescent="0.2">
      <c r="A36" s="63" t="s">
        <v>556</v>
      </c>
      <c r="B36" s="220" t="s">
        <v>698</v>
      </c>
      <c r="C36" s="227">
        <v>520000</v>
      </c>
      <c r="D36" s="262">
        <v>192343</v>
      </c>
      <c r="E36" s="105">
        <v>550000</v>
      </c>
      <c r="F36" s="6"/>
    </row>
    <row r="37" spans="1:6" x14ac:dyDescent="0.2">
      <c r="A37" s="63" t="s">
        <v>557</v>
      </c>
      <c r="B37" s="220" t="s">
        <v>734</v>
      </c>
      <c r="C37" s="227">
        <v>250000</v>
      </c>
      <c r="D37" s="104">
        <v>885850</v>
      </c>
      <c r="E37" s="105">
        <v>250000</v>
      </c>
    </row>
    <row r="38" spans="1:6" x14ac:dyDescent="0.2">
      <c r="A38" s="63" t="s">
        <v>559</v>
      </c>
      <c r="B38" s="220" t="s">
        <v>558</v>
      </c>
      <c r="C38" s="227">
        <v>50000</v>
      </c>
      <c r="D38" s="104">
        <v>100374</v>
      </c>
      <c r="E38" s="105">
        <v>100000</v>
      </c>
    </row>
    <row r="39" spans="1:6" x14ac:dyDescent="0.2">
      <c r="A39" s="63" t="s">
        <v>560</v>
      </c>
      <c r="B39" s="220" t="s">
        <v>704</v>
      </c>
      <c r="C39" s="227">
        <v>580000</v>
      </c>
      <c r="D39" s="104">
        <v>604837</v>
      </c>
      <c r="E39" s="105">
        <v>650000</v>
      </c>
    </row>
    <row r="40" spans="1:6" ht="13.5" thickBot="1" x14ac:dyDescent="0.25">
      <c r="A40" s="217" t="s">
        <v>561</v>
      </c>
      <c r="B40" s="222" t="s">
        <v>705</v>
      </c>
      <c r="C40" s="229">
        <v>200000</v>
      </c>
      <c r="D40" s="136">
        <v>220172</v>
      </c>
      <c r="E40" s="230">
        <v>250000</v>
      </c>
    </row>
    <row r="41" spans="1:6" ht="14.25" customHeight="1" x14ac:dyDescent="0.2">
      <c r="A41" s="64" t="s">
        <v>573</v>
      </c>
      <c r="B41" s="216" t="s">
        <v>706</v>
      </c>
      <c r="C41" s="135">
        <v>1540000</v>
      </c>
      <c r="D41" s="105">
        <v>1709449</v>
      </c>
      <c r="E41" s="409">
        <v>1320000</v>
      </c>
      <c r="F41" s="310">
        <f>SUM(E13+E14+E15+E16+E17+E18+E19+E20+E21+E22+E23+E24+E25+E26+E27+E29+E30+E31+E32+E33+E34+E35+E36+E38+E39)*0.27</f>
        <v>1323540</v>
      </c>
    </row>
    <row r="42" spans="1:6" ht="14.25" customHeight="1" x14ac:dyDescent="0.2">
      <c r="A42" s="64" t="s">
        <v>562</v>
      </c>
      <c r="B42" s="216" t="s">
        <v>229</v>
      </c>
      <c r="C42" s="104">
        <v>881000</v>
      </c>
      <c r="D42" s="105">
        <v>3392000</v>
      </c>
      <c r="E42" s="105">
        <v>1000000</v>
      </c>
    </row>
    <row r="43" spans="1:6" x14ac:dyDescent="0.2">
      <c r="A43" s="64" t="s">
        <v>394</v>
      </c>
      <c r="B43" s="223" t="s">
        <v>707</v>
      </c>
      <c r="C43" s="104">
        <v>60000</v>
      </c>
      <c r="D43" s="105">
        <v>133873</v>
      </c>
      <c r="E43" s="105">
        <v>150000</v>
      </c>
    </row>
    <row r="44" spans="1:6" x14ac:dyDescent="0.2">
      <c r="A44" s="64" t="s">
        <v>395</v>
      </c>
      <c r="B44" s="223" t="s">
        <v>396</v>
      </c>
      <c r="C44" s="104">
        <v>1000000</v>
      </c>
      <c r="D44" s="105">
        <v>933504</v>
      </c>
      <c r="E44" s="105">
        <v>1095000</v>
      </c>
    </row>
    <row r="45" spans="1:6" x14ac:dyDescent="0.2">
      <c r="A45" s="64" t="s">
        <v>397</v>
      </c>
      <c r="B45" s="223" t="s">
        <v>398</v>
      </c>
      <c r="C45" s="104"/>
      <c r="D45" s="105">
        <v>220220</v>
      </c>
      <c r="E45" s="105">
        <v>250000</v>
      </c>
    </row>
    <row r="46" spans="1:6" x14ac:dyDescent="0.2">
      <c r="A46" s="64" t="s">
        <v>399</v>
      </c>
      <c r="B46" s="223" t="s">
        <v>708</v>
      </c>
      <c r="C46" s="104">
        <v>76944</v>
      </c>
      <c r="D46" s="105">
        <v>149415</v>
      </c>
      <c r="E46" s="105">
        <v>150000</v>
      </c>
    </row>
    <row r="47" spans="1:6" x14ac:dyDescent="0.2">
      <c r="A47" s="63" t="s">
        <v>662</v>
      </c>
      <c r="B47" s="223" t="s">
        <v>344</v>
      </c>
      <c r="C47" s="104">
        <v>0</v>
      </c>
      <c r="D47" s="105">
        <v>0</v>
      </c>
      <c r="E47" s="105">
        <v>870457</v>
      </c>
    </row>
    <row r="48" spans="1:6" x14ac:dyDescent="0.2">
      <c r="A48" s="63" t="s">
        <v>400</v>
      </c>
      <c r="B48" s="223" t="s">
        <v>401</v>
      </c>
      <c r="C48" s="104">
        <v>0</v>
      </c>
      <c r="D48" s="105">
        <v>385759</v>
      </c>
      <c r="E48" s="105">
        <v>0</v>
      </c>
    </row>
    <row r="49" spans="1:7" x14ac:dyDescent="0.2">
      <c r="A49" s="63" t="s">
        <v>402</v>
      </c>
      <c r="B49" s="215" t="s">
        <v>157</v>
      </c>
      <c r="C49" s="104">
        <v>21000</v>
      </c>
      <c r="D49" s="105">
        <v>17913</v>
      </c>
      <c r="E49" s="105">
        <v>0</v>
      </c>
      <c r="F49" s="310"/>
    </row>
    <row r="50" spans="1:7" x14ac:dyDescent="0.2">
      <c r="A50" s="63" t="s">
        <v>402</v>
      </c>
      <c r="B50" s="215" t="s">
        <v>158</v>
      </c>
      <c r="C50" s="104">
        <v>21000</v>
      </c>
      <c r="D50" s="105">
        <v>0</v>
      </c>
      <c r="E50" s="105">
        <v>0</v>
      </c>
    </row>
    <row r="51" spans="1:7" x14ac:dyDescent="0.2">
      <c r="A51" s="63" t="s">
        <v>404</v>
      </c>
      <c r="B51" s="216" t="s">
        <v>709</v>
      </c>
      <c r="C51" s="104">
        <v>40000</v>
      </c>
      <c r="D51" s="105">
        <v>69340</v>
      </c>
      <c r="E51" s="105">
        <v>60000</v>
      </c>
    </row>
    <row r="52" spans="1:7" ht="13.5" customHeight="1" thickBot="1" x14ac:dyDescent="0.25">
      <c r="A52" s="63" t="s">
        <v>405</v>
      </c>
      <c r="B52" s="216" t="s">
        <v>406</v>
      </c>
      <c r="C52" s="136">
        <v>614731</v>
      </c>
      <c r="D52" s="105">
        <v>130078</v>
      </c>
      <c r="E52" s="105">
        <v>200000</v>
      </c>
    </row>
    <row r="53" spans="1:7" ht="18" customHeight="1" thickBot="1" x14ac:dyDescent="0.25">
      <c r="A53" s="1013" t="s">
        <v>710</v>
      </c>
      <c r="B53" s="1014"/>
      <c r="C53" s="554">
        <f>SUM(C13:C52)</f>
        <v>7942675</v>
      </c>
      <c r="D53" s="554">
        <f>SUM(D13:D52)</f>
        <v>13195066</v>
      </c>
      <c r="E53" s="554">
        <f>SUM(E13:E52)</f>
        <v>10597457</v>
      </c>
    </row>
    <row r="54" spans="1:7" x14ac:dyDescent="0.2">
      <c r="A54" s="48" t="s">
        <v>504</v>
      </c>
      <c r="B54" s="187" t="s">
        <v>505</v>
      </c>
      <c r="C54" s="231">
        <v>740000</v>
      </c>
      <c r="D54" s="232">
        <v>962881</v>
      </c>
      <c r="E54" s="231">
        <v>950000</v>
      </c>
    </row>
    <row r="55" spans="1:7" ht="13.5" thickBot="1" x14ac:dyDescent="0.25">
      <c r="A55" s="203" t="s">
        <v>506</v>
      </c>
      <c r="B55" s="119" t="s">
        <v>245</v>
      </c>
      <c r="C55" s="233">
        <v>2159000</v>
      </c>
      <c r="D55" s="234">
        <v>899600</v>
      </c>
      <c r="E55" s="233">
        <v>1000000</v>
      </c>
    </row>
    <row r="56" spans="1:7" x14ac:dyDescent="0.2">
      <c r="A56" s="180" t="s">
        <v>507</v>
      </c>
      <c r="B56" s="128" t="s">
        <v>243</v>
      </c>
      <c r="C56" s="232">
        <v>137000</v>
      </c>
      <c r="D56" s="231">
        <v>44957</v>
      </c>
      <c r="E56" s="190">
        <v>137000</v>
      </c>
    </row>
    <row r="57" spans="1:7" x14ac:dyDescent="0.2">
      <c r="A57" s="108" t="s">
        <v>508</v>
      </c>
      <c r="B57" s="129" t="s">
        <v>244</v>
      </c>
      <c r="C57" s="234">
        <v>300000</v>
      </c>
      <c r="D57" s="233">
        <v>166200</v>
      </c>
      <c r="E57" s="235">
        <v>0</v>
      </c>
    </row>
    <row r="58" spans="1:7" x14ac:dyDescent="0.2">
      <c r="A58" s="108" t="s">
        <v>508</v>
      </c>
      <c r="B58" s="129" t="s">
        <v>267</v>
      </c>
      <c r="C58" s="234">
        <v>85000</v>
      </c>
      <c r="D58" s="233">
        <v>0</v>
      </c>
      <c r="E58" s="235">
        <v>0</v>
      </c>
    </row>
    <row r="59" spans="1:7" ht="13.5" thickBot="1" x14ac:dyDescent="0.25">
      <c r="A59" s="108" t="s">
        <v>509</v>
      </c>
      <c r="B59" s="129" t="s">
        <v>246</v>
      </c>
      <c r="C59" s="234">
        <v>0</v>
      </c>
      <c r="D59" s="233">
        <v>183298</v>
      </c>
      <c r="E59" s="235">
        <v>900000</v>
      </c>
      <c r="G59" s="234"/>
    </row>
    <row r="60" spans="1:7" ht="17.25" customHeight="1" thickBot="1" x14ac:dyDescent="0.25">
      <c r="A60" s="1002" t="s">
        <v>511</v>
      </c>
      <c r="B60" s="1003"/>
      <c r="C60" s="236">
        <f>SUM(C54:C59)</f>
        <v>3421000</v>
      </c>
      <c r="D60" s="236">
        <f>SUM(D54:D59)</f>
        <v>2256936</v>
      </c>
      <c r="E60" s="236">
        <f>SUM(E54:E59)</f>
        <v>2987000</v>
      </c>
    </row>
    <row r="61" spans="1:7" x14ac:dyDescent="0.2">
      <c r="A61" s="48" t="s">
        <v>510</v>
      </c>
      <c r="B61" s="187" t="s">
        <v>751</v>
      </c>
      <c r="C61" s="231">
        <v>34000</v>
      </c>
      <c r="D61" s="231">
        <v>33140</v>
      </c>
      <c r="E61" s="231">
        <v>34000</v>
      </c>
    </row>
    <row r="62" spans="1:7" x14ac:dyDescent="0.2">
      <c r="A62" s="203" t="s">
        <v>510</v>
      </c>
      <c r="B62" s="119" t="s">
        <v>752</v>
      </c>
      <c r="C62" s="233">
        <v>101000</v>
      </c>
      <c r="D62" s="233">
        <v>0</v>
      </c>
      <c r="E62" s="233">
        <v>101000</v>
      </c>
    </row>
    <row r="63" spans="1:7" x14ac:dyDescent="0.2">
      <c r="A63" s="203" t="s">
        <v>510</v>
      </c>
      <c r="B63" s="204" t="s">
        <v>753</v>
      </c>
      <c r="C63" s="237">
        <f>SUM(C64:C72)</f>
        <v>2600000</v>
      </c>
      <c r="D63" s="237">
        <f>SUM(D64:D72)</f>
        <v>4219800</v>
      </c>
      <c r="E63" s="237">
        <v>2600000</v>
      </c>
    </row>
    <row r="64" spans="1:7" x14ac:dyDescent="0.2">
      <c r="A64" s="203" t="s">
        <v>510</v>
      </c>
      <c r="B64" s="119" t="s">
        <v>754</v>
      </c>
      <c r="C64" s="233">
        <v>2600000</v>
      </c>
      <c r="D64" s="233">
        <v>0</v>
      </c>
      <c r="E64" s="233"/>
    </row>
    <row r="65" spans="1:5" x14ac:dyDescent="0.2">
      <c r="A65" s="203"/>
      <c r="B65" s="119" t="s">
        <v>514</v>
      </c>
      <c r="C65" s="233"/>
      <c r="D65" s="233">
        <v>210000</v>
      </c>
      <c r="E65" s="233"/>
    </row>
    <row r="66" spans="1:5" x14ac:dyDescent="0.2">
      <c r="A66" s="203"/>
      <c r="B66" s="119" t="s">
        <v>515</v>
      </c>
      <c r="C66" s="233"/>
      <c r="D66" s="233">
        <v>2550000</v>
      </c>
      <c r="E66" s="233"/>
    </row>
    <row r="67" spans="1:5" x14ac:dyDescent="0.2">
      <c r="A67" s="203"/>
      <c r="B67" s="119" t="s">
        <v>516</v>
      </c>
      <c r="C67" s="233"/>
      <c r="D67" s="233">
        <v>804800</v>
      </c>
      <c r="E67" s="233"/>
    </row>
    <row r="68" spans="1:5" x14ac:dyDescent="0.2">
      <c r="A68" s="203"/>
      <c r="B68" s="119" t="s">
        <v>518</v>
      </c>
      <c r="C68" s="233"/>
      <c r="D68" s="233">
        <v>80000</v>
      </c>
      <c r="E68" s="233"/>
    </row>
    <row r="69" spans="1:5" x14ac:dyDescent="0.2">
      <c r="A69" s="203"/>
      <c r="B69" s="119" t="s">
        <v>519</v>
      </c>
      <c r="C69" s="233"/>
      <c r="D69" s="233">
        <v>80000</v>
      </c>
      <c r="E69" s="233"/>
    </row>
    <row r="70" spans="1:5" x14ac:dyDescent="0.2">
      <c r="A70" s="203"/>
      <c r="B70" s="119" t="s">
        <v>520</v>
      </c>
      <c r="C70" s="233"/>
      <c r="D70" s="233">
        <v>300000</v>
      </c>
      <c r="E70" s="233"/>
    </row>
    <row r="71" spans="1:5" x14ac:dyDescent="0.2">
      <c r="A71" s="203"/>
      <c r="B71" s="119" t="s">
        <v>521</v>
      </c>
      <c r="C71" s="233"/>
      <c r="D71" s="233">
        <v>75000</v>
      </c>
      <c r="E71" s="233"/>
    </row>
    <row r="72" spans="1:5" x14ac:dyDescent="0.2">
      <c r="A72" s="203"/>
      <c r="B72" s="119" t="s">
        <v>522</v>
      </c>
      <c r="C72" s="233"/>
      <c r="D72" s="233">
        <v>120000</v>
      </c>
      <c r="E72" s="233"/>
    </row>
    <row r="73" spans="1:5" x14ac:dyDescent="0.2">
      <c r="A73" s="205" t="s">
        <v>510</v>
      </c>
      <c r="B73" s="204" t="s">
        <v>755</v>
      </c>
      <c r="C73" s="237">
        <v>600000</v>
      </c>
      <c r="D73" s="237">
        <f>SUM(D74:D75)</f>
        <v>216410</v>
      </c>
      <c r="E73" s="237">
        <v>600000</v>
      </c>
    </row>
    <row r="74" spans="1:5" x14ac:dyDescent="0.2">
      <c r="A74" s="203" t="s">
        <v>525</v>
      </c>
      <c r="B74" s="119" t="s">
        <v>517</v>
      </c>
      <c r="C74" s="233"/>
      <c r="D74" s="233">
        <v>200000</v>
      </c>
      <c r="E74" s="237"/>
    </row>
    <row r="75" spans="1:5" ht="13.5" thickBot="1" x14ac:dyDescent="0.25">
      <c r="A75" s="203" t="s">
        <v>510</v>
      </c>
      <c r="B75" s="119" t="s">
        <v>513</v>
      </c>
      <c r="C75" s="233">
        <v>0</v>
      </c>
      <c r="D75" s="233">
        <v>16410</v>
      </c>
      <c r="E75" s="237"/>
    </row>
    <row r="76" spans="1:5" ht="13.5" thickBot="1" x14ac:dyDescent="0.25">
      <c r="A76" s="201" t="s">
        <v>523</v>
      </c>
      <c r="B76" s="202" t="s">
        <v>524</v>
      </c>
      <c r="C76" s="238"/>
      <c r="D76" s="238">
        <v>200000</v>
      </c>
      <c r="E76" s="238"/>
    </row>
    <row r="77" spans="1:5" ht="13.5" thickBot="1" x14ac:dyDescent="0.25">
      <c r="A77" s="201"/>
      <c r="B77" s="202"/>
      <c r="C77" s="238"/>
      <c r="D77" s="238"/>
      <c r="E77" s="238"/>
    </row>
    <row r="78" spans="1:5" ht="19.5" customHeight="1" thickBot="1" x14ac:dyDescent="0.25">
      <c r="A78" s="1002" t="s">
        <v>512</v>
      </c>
      <c r="B78" s="1004"/>
      <c r="C78" s="236">
        <f>SUM(C61+C62+C63+C73)</f>
        <v>3335000</v>
      </c>
      <c r="D78" s="236">
        <f>SUM(D61+D62+D63+D73)</f>
        <v>4469350</v>
      </c>
      <c r="E78" s="236">
        <f>SUM(E61+E62+E63+E73)</f>
        <v>3335000</v>
      </c>
    </row>
    <row r="79" spans="1:5" ht="20.85" customHeight="1" thickBot="1" x14ac:dyDescent="0.25">
      <c r="A79" s="1015" t="s">
        <v>756</v>
      </c>
      <c r="B79" s="1016"/>
      <c r="C79" s="555">
        <f>SUM(C60+C78)</f>
        <v>6756000</v>
      </c>
      <c r="D79" s="555">
        <f>SUM(D60+D78)</f>
        <v>6726286</v>
      </c>
      <c r="E79" s="555">
        <f>SUM(E60+E78)</f>
        <v>6322000</v>
      </c>
    </row>
    <row r="80" spans="1:5" ht="25.9" customHeight="1" thickBot="1" x14ac:dyDescent="0.25">
      <c r="A80" s="1017" t="s">
        <v>738</v>
      </c>
      <c r="B80" s="1018"/>
      <c r="C80" s="192">
        <f>SUM(C9+C12+C53+C79+C111)</f>
        <v>26502675</v>
      </c>
      <c r="D80" s="192">
        <f>SUM(D9+D12+D53+D79+D111)</f>
        <v>28905372</v>
      </c>
      <c r="E80" s="192">
        <f>SUM(E9+E12+E53+E79+E111)</f>
        <v>33356257</v>
      </c>
    </row>
    <row r="81" spans="1:5" ht="12" customHeight="1" x14ac:dyDescent="0.2">
      <c r="A81" s="193" t="s">
        <v>493</v>
      </c>
      <c r="B81" s="194" t="s">
        <v>494</v>
      </c>
      <c r="C81" s="239">
        <f>SUM(C82:C86)</f>
        <v>37261384</v>
      </c>
      <c r="D81" s="239">
        <f>SUM(D82:D86)</f>
        <v>27131394</v>
      </c>
      <c r="E81" s="239">
        <f>SUM(E82:E86)</f>
        <v>12283258</v>
      </c>
    </row>
    <row r="82" spans="1:5" x14ac:dyDescent="0.2">
      <c r="A82" s="195" t="s">
        <v>493</v>
      </c>
      <c r="B82" s="69" t="s">
        <v>495</v>
      </c>
      <c r="C82" s="240">
        <v>21260000</v>
      </c>
      <c r="D82" s="241">
        <v>18321603</v>
      </c>
      <c r="E82" s="241">
        <v>4124000</v>
      </c>
    </row>
    <row r="83" spans="1:5" x14ac:dyDescent="0.2">
      <c r="A83" s="195" t="s">
        <v>493</v>
      </c>
      <c r="B83" s="69" t="s">
        <v>496</v>
      </c>
      <c r="C83" s="240">
        <v>300000</v>
      </c>
      <c r="D83" s="241">
        <v>1464020</v>
      </c>
      <c r="E83" s="241">
        <v>350000</v>
      </c>
    </row>
    <row r="84" spans="1:5" x14ac:dyDescent="0.2">
      <c r="A84" s="195" t="s">
        <v>493</v>
      </c>
      <c r="B84" s="69" t="s">
        <v>497</v>
      </c>
      <c r="C84" s="240">
        <v>14913983</v>
      </c>
      <c r="D84" s="241">
        <v>7104724</v>
      </c>
      <c r="E84" s="241">
        <v>7809258</v>
      </c>
    </row>
    <row r="85" spans="1:5" x14ac:dyDescent="0.2">
      <c r="A85" s="195" t="s">
        <v>493</v>
      </c>
      <c r="B85" s="69" t="s">
        <v>498</v>
      </c>
      <c r="C85" s="240">
        <v>787401</v>
      </c>
      <c r="D85" s="241">
        <v>0</v>
      </c>
      <c r="E85" s="241"/>
    </row>
    <row r="86" spans="1:5" ht="13.5" thickBot="1" x14ac:dyDescent="0.25">
      <c r="A86" s="195" t="s">
        <v>493</v>
      </c>
      <c r="B86" s="69" t="s">
        <v>499</v>
      </c>
      <c r="C86" s="240">
        <v>0</v>
      </c>
      <c r="D86" s="241">
        <v>241047</v>
      </c>
      <c r="E86" s="241">
        <v>0</v>
      </c>
    </row>
    <row r="87" spans="1:5" ht="12" customHeight="1" x14ac:dyDescent="0.2">
      <c r="A87" s="197" t="s">
        <v>502</v>
      </c>
      <c r="B87" s="196" t="s">
        <v>501</v>
      </c>
      <c r="C87" s="242">
        <f>SUM(C88:C92)</f>
        <v>10024412</v>
      </c>
      <c r="D87" s="242">
        <f>SUM(D88:D92)</f>
        <v>4560746</v>
      </c>
      <c r="E87" s="242">
        <f>SUM(E88:E92)</f>
        <v>3316520</v>
      </c>
    </row>
    <row r="88" spans="1:5" x14ac:dyDescent="0.2">
      <c r="A88" s="198" t="s">
        <v>502</v>
      </c>
      <c r="B88" s="69" t="s">
        <v>495</v>
      </c>
      <c r="C88" s="240">
        <v>5704000</v>
      </c>
      <c r="D88" s="241">
        <v>2182083</v>
      </c>
      <c r="E88" s="241">
        <v>1113000</v>
      </c>
    </row>
    <row r="89" spans="1:5" x14ac:dyDescent="0.2">
      <c r="A89" s="198" t="s">
        <v>502</v>
      </c>
      <c r="B89" s="69" t="s">
        <v>496</v>
      </c>
      <c r="C89" s="240">
        <v>81000</v>
      </c>
      <c r="D89" s="241">
        <v>395286</v>
      </c>
      <c r="E89" s="241">
        <v>95000</v>
      </c>
    </row>
    <row r="90" spans="1:5" x14ac:dyDescent="0.2">
      <c r="A90" s="198" t="s">
        <v>502</v>
      </c>
      <c r="B90" s="69" t="s">
        <v>497</v>
      </c>
      <c r="C90" s="240">
        <v>4026813</v>
      </c>
      <c r="D90" s="241">
        <v>1918294</v>
      </c>
      <c r="E90" s="241">
        <v>2108520</v>
      </c>
    </row>
    <row r="91" spans="1:5" x14ac:dyDescent="0.2">
      <c r="A91" s="198" t="s">
        <v>502</v>
      </c>
      <c r="B91" s="69" t="s">
        <v>498</v>
      </c>
      <c r="C91" s="240">
        <v>212599</v>
      </c>
      <c r="D91" s="241">
        <v>0</v>
      </c>
      <c r="E91" s="241"/>
    </row>
    <row r="92" spans="1:5" ht="13.5" thickBot="1" x14ac:dyDescent="0.25">
      <c r="A92" s="199" t="s">
        <v>502</v>
      </c>
      <c r="B92" s="70" t="s">
        <v>499</v>
      </c>
      <c r="C92" s="243">
        <v>0</v>
      </c>
      <c r="D92" s="244">
        <v>65083</v>
      </c>
      <c r="E92" s="244"/>
    </row>
    <row r="93" spans="1:5" ht="15" customHeight="1" thickBot="1" x14ac:dyDescent="0.25">
      <c r="A93" s="1019" t="s">
        <v>735</v>
      </c>
      <c r="B93" s="1020"/>
      <c r="C93" s="200">
        <f>SUM(C81+C87)</f>
        <v>47285796</v>
      </c>
      <c r="D93" s="200">
        <f>SUM(D81+D87)</f>
        <v>31692140</v>
      </c>
      <c r="E93" s="200">
        <f>SUM(E81+E87)</f>
        <v>15599778</v>
      </c>
    </row>
    <row r="94" spans="1:5" x14ac:dyDescent="0.2">
      <c r="A94" s="195" t="s">
        <v>491</v>
      </c>
      <c r="B94" s="69" t="s">
        <v>492</v>
      </c>
      <c r="C94" s="240"/>
      <c r="D94" s="241">
        <v>4424996</v>
      </c>
      <c r="E94" s="241">
        <v>150000</v>
      </c>
    </row>
    <row r="95" spans="1:5" x14ac:dyDescent="0.2">
      <c r="A95" s="195">
        <v>13131</v>
      </c>
      <c r="B95" s="69" t="s">
        <v>500</v>
      </c>
      <c r="C95" s="233">
        <v>0</v>
      </c>
      <c r="D95" s="235">
        <v>124480</v>
      </c>
      <c r="E95" s="235"/>
    </row>
    <row r="96" spans="1:5" x14ac:dyDescent="0.2">
      <c r="A96" s="198" t="s">
        <v>503</v>
      </c>
      <c r="B96" s="69" t="s">
        <v>771</v>
      </c>
      <c r="C96" s="233"/>
      <c r="D96" s="235">
        <v>1194749</v>
      </c>
      <c r="E96" s="235">
        <v>41000</v>
      </c>
    </row>
    <row r="97" spans="1:5" ht="13.5" thickBot="1" x14ac:dyDescent="0.25">
      <c r="A97" s="199" t="s">
        <v>503</v>
      </c>
      <c r="B97" s="70" t="s">
        <v>772</v>
      </c>
      <c r="C97" s="245"/>
      <c r="D97" s="246">
        <v>33610</v>
      </c>
      <c r="E97" s="246"/>
    </row>
    <row r="98" spans="1:5" ht="15.75" customHeight="1" thickBot="1" x14ac:dyDescent="0.25">
      <c r="A98" s="1005" t="s">
        <v>713</v>
      </c>
      <c r="B98" s="1006"/>
      <c r="C98" s="556">
        <f>SUM(C94:C97)</f>
        <v>0</v>
      </c>
      <c r="D98" s="556">
        <f>SUM(D94:D97)</f>
        <v>5777835</v>
      </c>
      <c r="E98" s="556">
        <f>SUM(E94:E97)</f>
        <v>191000</v>
      </c>
    </row>
    <row r="99" spans="1:5" ht="15" customHeight="1" x14ac:dyDescent="0.2">
      <c r="A99" s="802">
        <v>27445</v>
      </c>
      <c r="B99" s="803" t="s">
        <v>274</v>
      </c>
      <c r="C99" s="804"/>
      <c r="D99" s="804"/>
      <c r="E99" s="804"/>
    </row>
    <row r="100" spans="1:5" ht="15" customHeight="1" x14ac:dyDescent="0.2">
      <c r="A100" s="805"/>
      <c r="B100" s="803" t="s">
        <v>221</v>
      </c>
      <c r="C100" s="804">
        <v>4953000</v>
      </c>
      <c r="D100" s="804">
        <v>95250</v>
      </c>
      <c r="E100" s="804"/>
    </row>
    <row r="101" spans="1:5" ht="15" customHeight="1" x14ac:dyDescent="0.2">
      <c r="A101" s="805"/>
      <c r="B101" s="803" t="s">
        <v>218</v>
      </c>
      <c r="C101" s="804">
        <v>12597580</v>
      </c>
      <c r="D101" s="804">
        <v>685800</v>
      </c>
      <c r="E101" s="804">
        <v>12685000</v>
      </c>
    </row>
    <row r="102" spans="1:5" ht="15" customHeight="1" x14ac:dyDescent="0.2">
      <c r="A102" s="805"/>
      <c r="B102" s="803" t="s">
        <v>219</v>
      </c>
      <c r="C102" s="804">
        <v>4918338</v>
      </c>
      <c r="D102" s="804">
        <v>254000</v>
      </c>
      <c r="E102" s="804">
        <v>3349000</v>
      </c>
    </row>
    <row r="103" spans="1:5" ht="15" customHeight="1" x14ac:dyDescent="0.2">
      <c r="A103" s="805"/>
      <c r="B103" s="803" t="s">
        <v>220</v>
      </c>
      <c r="C103" s="804">
        <v>15632921</v>
      </c>
      <c r="D103" s="804">
        <v>4301700</v>
      </c>
      <c r="E103" s="804">
        <v>11630000</v>
      </c>
    </row>
    <row r="104" spans="1:5" ht="15" customHeight="1" x14ac:dyDescent="0.2">
      <c r="A104" s="805"/>
      <c r="B104" s="803" t="s">
        <v>222</v>
      </c>
      <c r="C104" s="804"/>
      <c r="D104" s="804"/>
      <c r="E104" s="804">
        <v>9273000</v>
      </c>
    </row>
    <row r="105" spans="1:5" ht="15" customHeight="1" x14ac:dyDescent="0.2">
      <c r="A105" s="805"/>
      <c r="B105" s="803" t="s">
        <v>223</v>
      </c>
      <c r="C105" s="804"/>
      <c r="D105" s="804"/>
      <c r="E105" s="804">
        <v>3990000</v>
      </c>
    </row>
    <row r="106" spans="1:5" ht="15" customHeight="1" thickBot="1" x14ac:dyDescent="0.25">
      <c r="A106" s="805"/>
      <c r="B106" s="803" t="s">
        <v>230</v>
      </c>
      <c r="C106" s="804">
        <v>3401347</v>
      </c>
      <c r="D106" s="804"/>
      <c r="E106" s="804"/>
    </row>
    <row r="107" spans="1:5" ht="15" customHeight="1" thickBot="1" x14ac:dyDescent="0.25">
      <c r="A107" s="1025" t="s">
        <v>234</v>
      </c>
      <c r="B107" s="1026"/>
      <c r="C107" s="558">
        <f>SUM(C99:C106)</f>
        <v>41503186</v>
      </c>
      <c r="D107" s="558">
        <f>SUM(D99:D106)</f>
        <v>5336750</v>
      </c>
      <c r="E107" s="558">
        <f>SUM(E99:E106)</f>
        <v>40927000</v>
      </c>
    </row>
    <row r="108" spans="1:5" ht="14.25" customHeight="1" x14ac:dyDescent="0.2">
      <c r="A108" s="265">
        <v>5921</v>
      </c>
      <c r="B108" s="593" t="s">
        <v>672</v>
      </c>
      <c r="C108" s="104">
        <v>3453000</v>
      </c>
      <c r="D108" s="105">
        <v>0</v>
      </c>
      <c r="E108" s="105">
        <v>5943600</v>
      </c>
    </row>
    <row r="109" spans="1:5" ht="14.25" customHeight="1" x14ac:dyDescent="0.2">
      <c r="A109" s="266"/>
      <c r="B109" s="593" t="s">
        <v>104</v>
      </c>
      <c r="C109" s="104"/>
      <c r="D109" s="105"/>
      <c r="E109" s="105">
        <v>1219200</v>
      </c>
    </row>
    <row r="110" spans="1:5" ht="14.25" customHeight="1" thickBot="1" x14ac:dyDescent="0.25">
      <c r="A110" s="266"/>
      <c r="B110" s="593" t="s">
        <v>105</v>
      </c>
      <c r="C110" s="104"/>
      <c r="D110" s="105"/>
      <c r="E110" s="105">
        <v>304800</v>
      </c>
    </row>
    <row r="111" spans="1:5" ht="18.75" customHeight="1" thickBot="1" x14ac:dyDescent="0.25">
      <c r="A111" s="1029" t="s">
        <v>80</v>
      </c>
      <c r="B111" s="1030"/>
      <c r="C111" s="557">
        <f>SUM(C108)</f>
        <v>3453000</v>
      </c>
      <c r="D111" s="557">
        <f>SUM(D108)</f>
        <v>0</v>
      </c>
      <c r="E111" s="557">
        <f>SUM(E108:E110)</f>
        <v>7467600</v>
      </c>
    </row>
    <row r="112" spans="1:5" s="5" customFormat="1" ht="36.75" customHeight="1" thickBot="1" x14ac:dyDescent="0.25">
      <c r="A112" s="1027" t="s">
        <v>179</v>
      </c>
      <c r="B112" s="1028"/>
      <c r="C112" s="826">
        <f>SUM(C9+C12+C53+C79+C98+C111+C93)</f>
        <v>73788471</v>
      </c>
      <c r="D112" s="826">
        <f>SUM(D9+D12+D53+D79+D98+D111+D93)</f>
        <v>66375347</v>
      </c>
      <c r="E112" s="826">
        <f>SUM(E9+E12+E53+E79+E98+E111+E93)</f>
        <v>49147035</v>
      </c>
    </row>
    <row r="113" spans="1:5" ht="14.25" x14ac:dyDescent="0.2">
      <c r="A113" s="1"/>
      <c r="B113" s="1"/>
      <c r="C113" s="247"/>
      <c r="D113" s="247"/>
      <c r="E113" s="247"/>
    </row>
    <row r="114" spans="1:5" ht="12.75" customHeight="1" thickBot="1" x14ac:dyDescent="0.25">
      <c r="A114" s="1"/>
      <c r="B114" s="1"/>
      <c r="C114" s="247"/>
      <c r="D114" s="247"/>
      <c r="E114" s="247"/>
    </row>
    <row r="115" spans="1:5" ht="13.5" hidden="1" thickBot="1" x14ac:dyDescent="0.25">
      <c r="C115" s="248"/>
      <c r="D115" s="248"/>
      <c r="E115" s="248"/>
    </row>
    <row r="116" spans="1:5" ht="47.25" customHeight="1" thickBot="1" x14ac:dyDescent="0.25">
      <c r="A116" s="1021" t="s">
        <v>37</v>
      </c>
      <c r="B116" s="1022"/>
      <c r="C116" s="249" t="s">
        <v>84</v>
      </c>
      <c r="D116" s="249" t="s">
        <v>249</v>
      </c>
      <c r="E116" s="249" t="s">
        <v>250</v>
      </c>
    </row>
    <row r="117" spans="1:5" x14ac:dyDescent="0.2">
      <c r="A117" s="802">
        <v>27455</v>
      </c>
      <c r="B117" s="803" t="s">
        <v>275</v>
      </c>
      <c r="C117" s="804"/>
      <c r="D117" s="804"/>
      <c r="E117" s="804">
        <v>13371000</v>
      </c>
    </row>
    <row r="118" spans="1:5" ht="13.5" customHeight="1" x14ac:dyDescent="0.2">
      <c r="A118" s="805"/>
      <c r="B118" s="803" t="s">
        <v>218</v>
      </c>
      <c r="C118" s="804"/>
      <c r="D118" s="804"/>
      <c r="E118" s="804">
        <v>3603000</v>
      </c>
    </row>
    <row r="119" spans="1:5" ht="13.5" customHeight="1" x14ac:dyDescent="0.2">
      <c r="A119" s="805"/>
      <c r="B119" s="803" t="s">
        <v>219</v>
      </c>
      <c r="C119" s="804"/>
      <c r="D119" s="804"/>
      <c r="E119" s="804">
        <v>15932000</v>
      </c>
    </row>
    <row r="120" spans="1:5" ht="13.5" customHeight="1" x14ac:dyDescent="0.2">
      <c r="A120" s="805"/>
      <c r="B120" s="803" t="s">
        <v>221</v>
      </c>
      <c r="C120" s="804"/>
      <c r="D120" s="804"/>
      <c r="E120" s="806">
        <v>0</v>
      </c>
    </row>
    <row r="121" spans="1:5" ht="13.5" customHeight="1" x14ac:dyDescent="0.2">
      <c r="A121" s="805"/>
      <c r="B121" s="803" t="s">
        <v>235</v>
      </c>
      <c r="C121" s="804"/>
      <c r="D121" s="804"/>
      <c r="E121" s="807">
        <v>9273000</v>
      </c>
    </row>
    <row r="122" spans="1:5" ht="13.5" customHeight="1" thickBot="1" x14ac:dyDescent="0.25">
      <c r="A122" s="808"/>
      <c r="B122" s="803" t="s">
        <v>236</v>
      </c>
      <c r="C122" s="804"/>
      <c r="D122" s="804"/>
      <c r="E122" s="809">
        <v>3990000</v>
      </c>
    </row>
    <row r="123" spans="1:5" ht="13.5" customHeight="1" thickBot="1" x14ac:dyDescent="0.25">
      <c r="A123" s="1025" t="s">
        <v>234</v>
      </c>
      <c r="B123" s="1026"/>
      <c r="C123" s="559">
        <f>SUM(C117:C122)</f>
        <v>0</v>
      </c>
      <c r="D123" s="559">
        <f>SUM(D117:D122)</f>
        <v>0</v>
      </c>
      <c r="E123" s="559">
        <f>SUM(E117:E122)</f>
        <v>46169000</v>
      </c>
    </row>
    <row r="124" spans="1:5" ht="13.5" customHeight="1" x14ac:dyDescent="0.2">
      <c r="A124" s="108" t="s">
        <v>479</v>
      </c>
      <c r="B124" s="179" t="s">
        <v>224</v>
      </c>
      <c r="C124" s="163">
        <v>7898000</v>
      </c>
      <c r="D124" s="163">
        <v>3900000</v>
      </c>
      <c r="E124" s="163">
        <v>716000</v>
      </c>
    </row>
    <row r="125" spans="1:5" ht="13.5" customHeight="1" x14ac:dyDescent="0.2">
      <c r="A125" s="108"/>
      <c r="B125" s="179" t="s">
        <v>431</v>
      </c>
      <c r="C125" s="163"/>
      <c r="D125" s="163">
        <v>79045</v>
      </c>
      <c r="E125" s="163"/>
    </row>
    <row r="126" spans="1:5" ht="12.75" customHeight="1" x14ac:dyDescent="0.2">
      <c r="A126" s="108"/>
      <c r="B126" s="179" t="s">
        <v>480</v>
      </c>
      <c r="C126" s="163">
        <v>8300000</v>
      </c>
      <c r="D126" s="163">
        <v>8300000</v>
      </c>
      <c r="E126" s="163">
        <v>0</v>
      </c>
    </row>
    <row r="127" spans="1:5" ht="13.5" thickBot="1" x14ac:dyDescent="0.25">
      <c r="A127" s="108" t="s">
        <v>481</v>
      </c>
      <c r="B127" s="179" t="s">
        <v>482</v>
      </c>
      <c r="C127" s="163">
        <v>2300000</v>
      </c>
      <c r="D127" s="163">
        <v>1209005</v>
      </c>
      <c r="E127" s="163">
        <v>0</v>
      </c>
    </row>
    <row r="128" spans="1:5" ht="18" customHeight="1" thickBot="1" x14ac:dyDescent="0.25">
      <c r="A128" s="1023" t="s">
        <v>478</v>
      </c>
      <c r="B128" s="1024"/>
      <c r="C128" s="775">
        <f>SUM(C124:C127)</f>
        <v>18498000</v>
      </c>
      <c r="D128" s="775">
        <f>SUM(D124:D127)</f>
        <v>13488050</v>
      </c>
      <c r="E128" s="775">
        <f>SUM(E124:E127)</f>
        <v>716000</v>
      </c>
    </row>
    <row r="129" spans="1:6" ht="14.25" customHeight="1" x14ac:dyDescent="0.2">
      <c r="A129" s="780" t="s">
        <v>483</v>
      </c>
      <c r="B129" s="773" t="s">
        <v>233</v>
      </c>
      <c r="C129" s="782">
        <v>18940796</v>
      </c>
      <c r="D129" s="777">
        <v>13937880</v>
      </c>
      <c r="E129" s="782">
        <v>5003000</v>
      </c>
    </row>
    <row r="130" spans="1:6" ht="14.25" customHeight="1" thickBot="1" x14ac:dyDescent="0.25">
      <c r="A130" s="781"/>
      <c r="B130" s="778" t="s">
        <v>776</v>
      </c>
      <c r="C130" s="783"/>
      <c r="D130" s="779"/>
      <c r="E130" s="783">
        <v>13051000</v>
      </c>
      <c r="F130">
        <v>42085000</v>
      </c>
    </row>
    <row r="131" spans="1:6" ht="14.25" customHeight="1" thickBot="1" x14ac:dyDescent="0.25">
      <c r="A131" s="781"/>
      <c r="B131" s="778" t="s">
        <v>773</v>
      </c>
      <c r="C131" s="783"/>
      <c r="D131" s="779"/>
      <c r="E131" s="783">
        <v>5620000</v>
      </c>
    </row>
    <row r="132" spans="1:6" ht="14.25" customHeight="1" thickBot="1" x14ac:dyDescent="0.25">
      <c r="A132" s="774"/>
      <c r="B132" s="778" t="s">
        <v>770</v>
      </c>
      <c r="C132" s="783"/>
      <c r="D132" s="779"/>
      <c r="E132" s="783">
        <v>5242000</v>
      </c>
    </row>
    <row r="133" spans="1:6" ht="21" customHeight="1" thickBot="1" x14ac:dyDescent="0.25">
      <c r="A133" s="1037" t="s">
        <v>484</v>
      </c>
      <c r="B133" s="1038"/>
      <c r="C133" s="776">
        <f>SUM(C129)</f>
        <v>18940796</v>
      </c>
      <c r="D133" s="776">
        <f>SUM(D129)</f>
        <v>13937880</v>
      </c>
      <c r="E133" s="776">
        <f>SUM(E129:E132)</f>
        <v>28916000</v>
      </c>
    </row>
    <row r="134" spans="1:6" ht="23.25" customHeight="1" thickBot="1" x14ac:dyDescent="0.25">
      <c r="A134" s="1033" t="s">
        <v>758</v>
      </c>
      <c r="B134" s="1034"/>
      <c r="C134" s="183">
        <f>SUM(C128+C133)</f>
        <v>37438796</v>
      </c>
      <c r="D134" s="183">
        <f>SUM(D128+D133)</f>
        <v>27425930</v>
      </c>
      <c r="E134" s="183">
        <f>SUM(E128+E133)</f>
        <v>29632000</v>
      </c>
    </row>
    <row r="135" spans="1:6" ht="15.75" customHeight="1" x14ac:dyDescent="0.2">
      <c r="A135" s="185" t="s">
        <v>247</v>
      </c>
      <c r="B135" s="181" t="s">
        <v>248</v>
      </c>
      <c r="C135" s="184">
        <v>0</v>
      </c>
      <c r="D135" s="184">
        <v>22750</v>
      </c>
      <c r="E135" s="184">
        <v>20000</v>
      </c>
    </row>
    <row r="136" spans="1:6" ht="13.5" customHeight="1" x14ac:dyDescent="0.2">
      <c r="A136" s="565" t="s">
        <v>299</v>
      </c>
      <c r="B136" s="181" t="s">
        <v>301</v>
      </c>
      <c r="C136" s="184">
        <v>160000</v>
      </c>
      <c r="D136" s="184">
        <v>23000</v>
      </c>
      <c r="E136" s="184">
        <v>0</v>
      </c>
    </row>
    <row r="137" spans="1:6" ht="13.5" customHeight="1" thickBot="1" x14ac:dyDescent="0.25">
      <c r="A137" s="186" t="s">
        <v>485</v>
      </c>
      <c r="B137" s="181" t="s">
        <v>486</v>
      </c>
      <c r="C137" s="184"/>
      <c r="D137" s="184">
        <v>371899</v>
      </c>
      <c r="E137" s="184">
        <v>0</v>
      </c>
    </row>
    <row r="138" spans="1:6" ht="20.25" customHeight="1" thickBot="1" x14ac:dyDescent="0.25">
      <c r="A138" s="1041" t="s">
        <v>150</v>
      </c>
      <c r="B138" s="1042"/>
      <c r="C138" s="546">
        <f>SUM(C135:C137)</f>
        <v>160000</v>
      </c>
      <c r="D138" s="546">
        <f>SUM(D135:D137)</f>
        <v>417649</v>
      </c>
      <c r="E138" s="546">
        <f>SUM(E135:E137)</f>
        <v>20000</v>
      </c>
    </row>
    <row r="139" spans="1:6" ht="14.25" customHeight="1" x14ac:dyDescent="0.2">
      <c r="A139" s="180" t="s">
        <v>311</v>
      </c>
      <c r="B139" s="128" t="s">
        <v>487</v>
      </c>
      <c r="C139" s="232">
        <v>0</v>
      </c>
      <c r="D139" s="231">
        <v>207200</v>
      </c>
      <c r="E139" s="190">
        <v>0</v>
      </c>
    </row>
    <row r="140" spans="1:6" ht="14.25" customHeight="1" x14ac:dyDescent="0.2">
      <c r="A140" s="108" t="s">
        <v>313</v>
      </c>
      <c r="B140" s="129" t="s">
        <v>314</v>
      </c>
      <c r="C140" s="234">
        <v>0</v>
      </c>
      <c r="D140" s="233">
        <v>28113</v>
      </c>
      <c r="E140" s="235">
        <v>0</v>
      </c>
    </row>
    <row r="141" spans="1:6" ht="13.5" thickBot="1" x14ac:dyDescent="0.25">
      <c r="A141" s="188" t="s">
        <v>488</v>
      </c>
      <c r="B141" s="189" t="s">
        <v>489</v>
      </c>
      <c r="C141" s="253">
        <v>0</v>
      </c>
      <c r="D141" s="254">
        <v>222573</v>
      </c>
      <c r="E141" s="255">
        <v>70000</v>
      </c>
    </row>
    <row r="142" spans="1:6" x14ac:dyDescent="0.2">
      <c r="A142" s="52" t="s">
        <v>319</v>
      </c>
      <c r="B142" s="179" t="s">
        <v>490</v>
      </c>
      <c r="C142" s="163">
        <v>40000</v>
      </c>
      <c r="D142" s="163">
        <v>138912</v>
      </c>
      <c r="E142" s="163">
        <v>1000000</v>
      </c>
    </row>
    <row r="143" spans="1:6" ht="13.5" thickBot="1" x14ac:dyDescent="0.25">
      <c r="A143" s="203" t="s">
        <v>323</v>
      </c>
      <c r="B143" s="182" t="s">
        <v>324</v>
      </c>
      <c r="C143" s="163">
        <v>200000</v>
      </c>
      <c r="D143" s="163">
        <v>489466</v>
      </c>
      <c r="E143" s="163">
        <v>200000</v>
      </c>
    </row>
    <row r="144" spans="1:6" ht="20.25" customHeight="1" thickBot="1" x14ac:dyDescent="0.25">
      <c r="A144" s="1039" t="s">
        <v>151</v>
      </c>
      <c r="B144" s="1040"/>
      <c r="C144" s="564">
        <f>SUM(C139:C143)</f>
        <v>240000</v>
      </c>
      <c r="D144" s="564">
        <f>SUM(D139:D143)</f>
        <v>1086264</v>
      </c>
      <c r="E144" s="564">
        <f>SUM(E139:E143)</f>
        <v>1270000</v>
      </c>
    </row>
    <row r="145" spans="1:5" ht="24.75" customHeight="1" thickBot="1" x14ac:dyDescent="0.25">
      <c r="A145" s="1035" t="s">
        <v>78</v>
      </c>
      <c r="B145" s="1036"/>
      <c r="C145" s="256">
        <f>SUM(C138+C144)</f>
        <v>400000</v>
      </c>
      <c r="D145" s="256">
        <f>SUM(D138+D144)</f>
        <v>1503913</v>
      </c>
      <c r="E145" s="256">
        <f>SUM(E138+E144)</f>
        <v>1290000</v>
      </c>
    </row>
    <row r="146" spans="1:5" ht="43.7" customHeight="1" thickBot="1" x14ac:dyDescent="0.25">
      <c r="A146" s="1031" t="s">
        <v>38</v>
      </c>
      <c r="B146" s="1032"/>
      <c r="C146" s="827">
        <f>SUM(C134+C145)</f>
        <v>37838796</v>
      </c>
      <c r="D146" s="827">
        <f>SUM(D134+D145)</f>
        <v>28929843</v>
      </c>
      <c r="E146" s="827">
        <f>SUM(E134+E145)</f>
        <v>30922000</v>
      </c>
    </row>
  </sheetData>
  <mergeCells count="22">
    <mergeCell ref="A146:B146"/>
    <mergeCell ref="A134:B134"/>
    <mergeCell ref="A145:B145"/>
    <mergeCell ref="A133:B133"/>
    <mergeCell ref="A144:B144"/>
    <mergeCell ref="A138:B138"/>
    <mergeCell ref="A116:B116"/>
    <mergeCell ref="A128:B128"/>
    <mergeCell ref="A107:B107"/>
    <mergeCell ref="A112:B112"/>
    <mergeCell ref="A123:B123"/>
    <mergeCell ref="A111:B111"/>
    <mergeCell ref="A60:B60"/>
    <mergeCell ref="A78:B78"/>
    <mergeCell ref="A98:B98"/>
    <mergeCell ref="A1:B1"/>
    <mergeCell ref="A9:B9"/>
    <mergeCell ref="A12:B12"/>
    <mergeCell ref="A53:B53"/>
    <mergeCell ref="A79:B79"/>
    <mergeCell ref="A80:B80"/>
    <mergeCell ref="A93:B93"/>
  </mergeCells>
  <phoneticPr fontId="7" type="noConversion"/>
  <printOptions horizontalCentered="1"/>
  <pageMargins left="0.78740157480314965" right="0.78740157480314965" top="0" bottom="0" header="0" footer="0"/>
  <pageSetup paperSize="9" scale="95" firstPageNumber="0" orientation="landscape" cellComments="asDisplayed" horizontalDpi="300" verticalDpi="300" r:id="rId1"/>
  <headerFooter alignWithMargins="0">
    <oddFooter>&amp;L&amp;F&amp;CÖnkormányzati jogalkotás&amp;R8411121</oddFooter>
  </headerFooter>
  <rowBreaks count="4" manualBreakCount="4">
    <brk id="40" max="4" man="1"/>
    <brk id="80" max="4" man="1"/>
    <brk id="112" max="16383" man="1"/>
    <brk id="146" max="16383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Normal="100" zoomScaleSheetLayoutView="75" workbookViewId="0">
      <selection sqref="A1:B1"/>
    </sheetView>
  </sheetViews>
  <sheetFormatPr defaultRowHeight="12.75" x14ac:dyDescent="0.2"/>
  <cols>
    <col min="1" max="1" width="11.28515625" customWidth="1"/>
    <col min="2" max="2" width="70.85546875" customWidth="1"/>
    <col min="3" max="5" width="12.85546875" customWidth="1"/>
  </cols>
  <sheetData>
    <row r="1" spans="1:5" ht="50.25" customHeight="1" thickBot="1" x14ac:dyDescent="0.25">
      <c r="A1" s="1043" t="s">
        <v>470</v>
      </c>
      <c r="B1" s="1043"/>
      <c r="C1" s="34" t="s">
        <v>83</v>
      </c>
      <c r="D1" s="34" t="s">
        <v>249</v>
      </c>
      <c r="E1" s="34" t="s">
        <v>297</v>
      </c>
    </row>
    <row r="2" spans="1:5" ht="16.5" customHeight="1" x14ac:dyDescent="0.2">
      <c r="A2" s="170" t="s">
        <v>471</v>
      </c>
      <c r="B2" s="171" t="s">
        <v>472</v>
      </c>
      <c r="C2" s="172">
        <v>900000</v>
      </c>
      <c r="D2" s="172">
        <v>1290851</v>
      </c>
      <c r="E2" s="172">
        <v>1300000</v>
      </c>
    </row>
    <row r="3" spans="1:5" ht="17.25" customHeight="1" thickBot="1" x14ac:dyDescent="0.25">
      <c r="A3" s="173" t="s">
        <v>573</v>
      </c>
      <c r="B3" s="174" t="s">
        <v>706</v>
      </c>
      <c r="C3" s="175">
        <v>243000</v>
      </c>
      <c r="D3" s="175">
        <v>340605</v>
      </c>
      <c r="E3" s="175">
        <v>351000</v>
      </c>
    </row>
    <row r="4" spans="1:5" ht="20.25" customHeight="1" thickBot="1" x14ac:dyDescent="0.25">
      <c r="A4" s="1044" t="s">
        <v>676</v>
      </c>
      <c r="B4" s="1045"/>
      <c r="C4" s="176">
        <f>SUM(C2:C3)</f>
        <v>1143000</v>
      </c>
      <c r="D4" s="176">
        <f>SUM(D2:D3)</f>
        <v>1631456</v>
      </c>
      <c r="E4" s="176">
        <f>SUM(E2:E3)</f>
        <v>1651000</v>
      </c>
    </row>
    <row r="5" spans="1:5" ht="30.75" customHeight="1" thickBot="1" x14ac:dyDescent="0.25">
      <c r="A5" s="1046" t="s">
        <v>738</v>
      </c>
      <c r="B5" s="1047"/>
      <c r="C5" s="177">
        <f>SUM(C4)</f>
        <v>1143000</v>
      </c>
      <c r="D5" s="177">
        <f>SUM(D4)</f>
        <v>1631456</v>
      </c>
      <c r="E5" s="177">
        <f>SUM(E4)</f>
        <v>1651000</v>
      </c>
    </row>
    <row r="6" spans="1:5" s="5" customFormat="1" ht="40.700000000000003" customHeight="1" thickBot="1" x14ac:dyDescent="0.25">
      <c r="A6" s="1048" t="s">
        <v>769</v>
      </c>
      <c r="B6" s="1049"/>
      <c r="C6" s="169">
        <f>SUM(C4)</f>
        <v>1143000</v>
      </c>
      <c r="D6" s="169">
        <f>SUM(D4)</f>
        <v>1631456</v>
      </c>
      <c r="E6" s="169">
        <f>SUM(E4)</f>
        <v>1651000</v>
      </c>
    </row>
    <row r="20" spans="2:2" x14ac:dyDescent="0.2">
      <c r="B20" t="s">
        <v>81</v>
      </c>
    </row>
  </sheetData>
  <mergeCells count="4">
    <mergeCell ref="A1:B1"/>
    <mergeCell ref="A4:B4"/>
    <mergeCell ref="A5:B5"/>
    <mergeCell ref="A6:B6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91" firstPageNumber="0" orientation="landscape" horizontalDpi="300" verticalDpi="300" r:id="rId1"/>
  <headerFooter alignWithMargins="0">
    <oddFooter>&amp;L&amp;F&amp;CKözvilágítási feladatok&amp;R&amp;A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F44"/>
  <sheetViews>
    <sheetView topLeftCell="A43" zoomScale="130" zoomScaleNormal="130" zoomScaleSheetLayoutView="100" workbookViewId="0">
      <selection activeCell="F24" sqref="F24"/>
    </sheetView>
  </sheetViews>
  <sheetFormatPr defaultRowHeight="12.75" x14ac:dyDescent="0.2"/>
  <cols>
    <col min="1" max="1" width="14.5703125" customWidth="1"/>
    <col min="2" max="2" width="50.7109375" customWidth="1"/>
    <col min="3" max="5" width="15.7109375" bestFit="1" customWidth="1"/>
    <col min="6" max="6" width="11" bestFit="1" customWidth="1"/>
  </cols>
  <sheetData>
    <row r="1" spans="1:6" ht="53.25" customHeight="1" thickBot="1" x14ac:dyDescent="0.25">
      <c r="A1" s="941" t="s">
        <v>53</v>
      </c>
      <c r="B1" s="942"/>
      <c r="C1" s="16" t="s">
        <v>84</v>
      </c>
      <c r="D1" s="15" t="s">
        <v>217</v>
      </c>
      <c r="E1" s="15" t="s">
        <v>250</v>
      </c>
    </row>
    <row r="2" spans="1:6" ht="12.75" customHeight="1" x14ac:dyDescent="0.2">
      <c r="A2" s="273" t="s">
        <v>527</v>
      </c>
      <c r="B2" s="274" t="s">
        <v>435</v>
      </c>
      <c r="C2" s="135">
        <v>1560000</v>
      </c>
      <c r="D2" s="226">
        <v>2125217</v>
      </c>
      <c r="E2" s="226">
        <v>3120000</v>
      </c>
    </row>
    <row r="3" spans="1:6" s="4" customFormat="1" ht="12.75" customHeight="1" x14ac:dyDescent="0.2">
      <c r="A3" s="108" t="s">
        <v>529</v>
      </c>
      <c r="B3" s="109" t="s">
        <v>110</v>
      </c>
      <c r="C3" s="104">
        <v>60000</v>
      </c>
      <c r="D3" s="105">
        <v>86500</v>
      </c>
      <c r="E3" s="105">
        <v>120000</v>
      </c>
    </row>
    <row r="4" spans="1:6" ht="14.25" customHeight="1" thickBot="1" x14ac:dyDescent="0.25">
      <c r="A4" s="275" t="s">
        <v>436</v>
      </c>
      <c r="B4" s="117" t="s">
        <v>50</v>
      </c>
      <c r="C4" s="136">
        <v>942000</v>
      </c>
      <c r="D4" s="230">
        <v>0</v>
      </c>
      <c r="E4" s="230">
        <v>0</v>
      </c>
    </row>
    <row r="5" spans="1:6" ht="15.75" customHeight="1" thickBot="1" x14ac:dyDescent="0.25">
      <c r="A5" s="72" t="s">
        <v>437</v>
      </c>
      <c r="B5" s="75" t="s">
        <v>759</v>
      </c>
      <c r="C5" s="104">
        <v>150000</v>
      </c>
      <c r="D5" s="105">
        <v>65625</v>
      </c>
      <c r="E5" s="105">
        <v>150000</v>
      </c>
    </row>
    <row r="6" spans="1:6" ht="20.85" customHeight="1" thickBot="1" x14ac:dyDescent="0.25">
      <c r="A6" s="1054" t="s">
        <v>680</v>
      </c>
      <c r="B6" s="1055"/>
      <c r="C6" s="224">
        <f>SUM(C2:C5)</f>
        <v>2712000</v>
      </c>
      <c r="D6" s="224">
        <f>SUM(D2:D5)</f>
        <v>2277342</v>
      </c>
      <c r="E6" s="224">
        <f>SUM(E2:E5)</f>
        <v>3390000</v>
      </c>
    </row>
    <row r="7" spans="1:6" ht="14.25" customHeight="1" x14ac:dyDescent="0.2">
      <c r="A7" s="128" t="s">
        <v>602</v>
      </c>
      <c r="B7" s="123" t="s">
        <v>603</v>
      </c>
      <c r="C7" s="135">
        <v>699000</v>
      </c>
      <c r="D7" s="225">
        <v>589754</v>
      </c>
      <c r="E7" s="277">
        <v>915000</v>
      </c>
      <c r="F7" s="42"/>
    </row>
    <row r="8" spans="1:6" ht="14.25" customHeight="1" thickBot="1" x14ac:dyDescent="0.25">
      <c r="A8" s="130" t="s">
        <v>438</v>
      </c>
      <c r="B8" s="276" t="s">
        <v>681</v>
      </c>
      <c r="C8" s="136">
        <v>12000</v>
      </c>
      <c r="D8" s="229">
        <v>0</v>
      </c>
      <c r="E8" s="136">
        <v>0</v>
      </c>
    </row>
    <row r="9" spans="1:6" ht="20.85" customHeight="1" thickBot="1" x14ac:dyDescent="0.25">
      <c r="A9" s="1056" t="s">
        <v>683</v>
      </c>
      <c r="B9" s="1057"/>
      <c r="C9" s="270">
        <f>SUM(C7:C8)</f>
        <v>711000</v>
      </c>
      <c r="D9" s="270">
        <f>SUM(D7:D8)</f>
        <v>589754</v>
      </c>
      <c r="E9" s="270">
        <f>SUM(E7:E8)</f>
        <v>915000</v>
      </c>
    </row>
    <row r="10" spans="1:6" ht="13.5" customHeight="1" x14ac:dyDescent="0.2">
      <c r="A10" s="72" t="s">
        <v>439</v>
      </c>
      <c r="B10" s="115" t="s">
        <v>688</v>
      </c>
      <c r="C10" s="104">
        <v>500000</v>
      </c>
      <c r="D10" s="105">
        <v>808134</v>
      </c>
      <c r="E10" s="105">
        <v>800000</v>
      </c>
    </row>
    <row r="11" spans="1:6" ht="13.5" customHeight="1" x14ac:dyDescent="0.2">
      <c r="A11" s="72" t="s">
        <v>616</v>
      </c>
      <c r="B11" s="115" t="s">
        <v>51</v>
      </c>
      <c r="C11" s="104">
        <v>70000</v>
      </c>
      <c r="D11" s="105">
        <v>0</v>
      </c>
      <c r="E11" s="105">
        <v>80000</v>
      </c>
    </row>
    <row r="12" spans="1:6" x14ac:dyDescent="0.2">
      <c r="A12" s="72" t="s">
        <v>538</v>
      </c>
      <c r="B12" s="75" t="s">
        <v>761</v>
      </c>
      <c r="C12" s="104">
        <v>250000</v>
      </c>
      <c r="D12" s="105">
        <v>142024</v>
      </c>
      <c r="E12" s="105">
        <v>250000</v>
      </c>
    </row>
    <row r="13" spans="1:6" ht="13.5" thickBot="1" x14ac:dyDescent="0.25">
      <c r="A13" s="275">
        <v>5491954929</v>
      </c>
      <c r="B13" s="117" t="s">
        <v>748</v>
      </c>
      <c r="C13" s="136">
        <v>200000</v>
      </c>
      <c r="D13" s="230">
        <v>225440</v>
      </c>
      <c r="E13" s="230">
        <v>200000</v>
      </c>
    </row>
    <row r="14" spans="1:6" x14ac:dyDescent="0.2">
      <c r="A14" s="131" t="s">
        <v>624</v>
      </c>
      <c r="B14" s="75" t="s">
        <v>440</v>
      </c>
      <c r="C14" s="104">
        <v>125000</v>
      </c>
      <c r="D14" s="258">
        <v>0</v>
      </c>
      <c r="E14" s="104">
        <v>0</v>
      </c>
    </row>
    <row r="15" spans="1:6" x14ac:dyDescent="0.2">
      <c r="A15" s="131" t="s">
        <v>580</v>
      </c>
      <c r="B15" s="115" t="s">
        <v>441</v>
      </c>
      <c r="C15" s="104">
        <v>100000</v>
      </c>
      <c r="D15" s="258">
        <v>118110</v>
      </c>
      <c r="E15" s="104">
        <v>100000</v>
      </c>
    </row>
    <row r="16" spans="1:6" x14ac:dyDescent="0.2">
      <c r="A16" s="131" t="s">
        <v>657</v>
      </c>
      <c r="B16" s="115" t="s">
        <v>442</v>
      </c>
      <c r="C16" s="104">
        <v>0</v>
      </c>
      <c r="D16" s="258">
        <v>515</v>
      </c>
      <c r="E16" s="104">
        <v>5000</v>
      </c>
    </row>
    <row r="17" spans="1:6" x14ac:dyDescent="0.2">
      <c r="A17" s="131">
        <v>5521755227</v>
      </c>
      <c r="B17" s="115" t="s">
        <v>762</v>
      </c>
      <c r="C17" s="104">
        <v>15000</v>
      </c>
      <c r="D17" s="258">
        <v>20769</v>
      </c>
      <c r="E17" s="104">
        <v>20000</v>
      </c>
    </row>
    <row r="18" spans="1:6" x14ac:dyDescent="0.2">
      <c r="A18" s="131" t="s">
        <v>626</v>
      </c>
      <c r="B18" s="75" t="s">
        <v>740</v>
      </c>
      <c r="C18" s="104">
        <v>100000</v>
      </c>
      <c r="D18" s="587">
        <v>158880</v>
      </c>
      <c r="E18" s="104">
        <v>150000</v>
      </c>
    </row>
    <row r="19" spans="1:6" x14ac:dyDescent="0.2">
      <c r="A19" s="278" t="s">
        <v>549</v>
      </c>
      <c r="B19" s="166" t="s">
        <v>443</v>
      </c>
      <c r="C19" s="104">
        <v>200000</v>
      </c>
      <c r="D19" s="258">
        <v>30350</v>
      </c>
      <c r="E19" s="104">
        <v>100000</v>
      </c>
    </row>
    <row r="20" spans="1:6" x14ac:dyDescent="0.2">
      <c r="A20" s="278" t="s">
        <v>556</v>
      </c>
      <c r="B20" s="166" t="s">
        <v>444</v>
      </c>
      <c r="C20" s="104">
        <v>150000</v>
      </c>
      <c r="D20" s="258">
        <v>120000</v>
      </c>
      <c r="E20" s="104">
        <v>120000</v>
      </c>
    </row>
    <row r="21" spans="1:6" ht="13.5" thickBot="1" x14ac:dyDescent="0.25">
      <c r="A21" s="132" t="s">
        <v>561</v>
      </c>
      <c r="B21" s="117" t="s">
        <v>445</v>
      </c>
      <c r="C21" s="136">
        <v>26000</v>
      </c>
      <c r="D21" s="259">
        <v>3456</v>
      </c>
      <c r="E21" s="136">
        <v>25000</v>
      </c>
    </row>
    <row r="22" spans="1:6" ht="14.25" customHeight="1" thickBot="1" x14ac:dyDescent="0.25">
      <c r="A22" s="132" t="s">
        <v>573</v>
      </c>
      <c r="B22" s="117" t="s">
        <v>706</v>
      </c>
      <c r="C22" s="136">
        <v>468000</v>
      </c>
      <c r="D22" s="588">
        <v>425921</v>
      </c>
      <c r="E22" s="259">
        <v>161000</v>
      </c>
      <c r="F22" s="310"/>
    </row>
    <row r="23" spans="1:6" ht="13.5" thickBot="1" x14ac:dyDescent="0.25">
      <c r="A23" s="131" t="s">
        <v>402</v>
      </c>
      <c r="B23" s="279" t="s">
        <v>411</v>
      </c>
      <c r="C23" s="104">
        <v>23000</v>
      </c>
      <c r="D23" s="258">
        <v>16470</v>
      </c>
      <c r="E23" s="280">
        <v>0</v>
      </c>
    </row>
    <row r="24" spans="1:6" ht="24.95" customHeight="1" thickBot="1" x14ac:dyDescent="0.25">
      <c r="A24" s="1058" t="s">
        <v>710</v>
      </c>
      <c r="B24" s="1059"/>
      <c r="C24" s="140">
        <f>SUM(C10:C23)</f>
        <v>2227000</v>
      </c>
      <c r="D24" s="140">
        <f>SUM(D10:D23)</f>
        <v>2070069</v>
      </c>
      <c r="E24" s="140">
        <f>SUM(E10:E23)</f>
        <v>2011000</v>
      </c>
    </row>
    <row r="25" spans="1:6" ht="20.25" customHeight="1" thickBot="1" x14ac:dyDescent="0.25">
      <c r="A25" s="1052" t="s">
        <v>738</v>
      </c>
      <c r="B25" s="1053"/>
      <c r="C25" s="472">
        <f>SUM(C6+C9+C24)</f>
        <v>5650000</v>
      </c>
      <c r="D25" s="472">
        <f>SUM(D6+D9+D24)</f>
        <v>4937165</v>
      </c>
      <c r="E25" s="472">
        <f>SUM(E6+E9+E24)</f>
        <v>6316000</v>
      </c>
    </row>
    <row r="26" spans="1:6" x14ac:dyDescent="0.2">
      <c r="A26" s="474" t="s">
        <v>208</v>
      </c>
      <c r="B26" s="475" t="s">
        <v>207</v>
      </c>
      <c r="C26" s="478">
        <v>27362179</v>
      </c>
      <c r="D26" s="477">
        <v>40586835</v>
      </c>
      <c r="E26" s="478">
        <v>0</v>
      </c>
    </row>
    <row r="27" spans="1:6" ht="13.5" thickBot="1" x14ac:dyDescent="0.25">
      <c r="A27" s="473" t="s">
        <v>503</v>
      </c>
      <c r="B27" s="130" t="s">
        <v>209</v>
      </c>
      <c r="C27" s="245">
        <v>6905295</v>
      </c>
      <c r="D27" s="479">
        <v>6115230</v>
      </c>
      <c r="E27" s="245"/>
    </row>
    <row r="28" spans="1:6" x14ac:dyDescent="0.2">
      <c r="A28" s="108" t="s">
        <v>491</v>
      </c>
      <c r="B28" s="129" t="s">
        <v>89</v>
      </c>
      <c r="C28" s="235">
        <v>5118000</v>
      </c>
      <c r="D28" s="271">
        <v>320000</v>
      </c>
      <c r="E28" s="233">
        <v>0</v>
      </c>
    </row>
    <row r="29" spans="1:6" x14ac:dyDescent="0.2">
      <c r="A29" s="108"/>
      <c r="B29" s="129" t="s">
        <v>268</v>
      </c>
      <c r="C29" s="235"/>
      <c r="D29" s="271"/>
      <c r="E29" s="233">
        <v>4000000</v>
      </c>
    </row>
    <row r="30" spans="1:6" x14ac:dyDescent="0.2">
      <c r="A30" s="108" t="s">
        <v>421</v>
      </c>
      <c r="B30" s="129" t="s">
        <v>269</v>
      </c>
      <c r="C30" s="235">
        <v>472000</v>
      </c>
      <c r="D30" s="271">
        <v>114094</v>
      </c>
      <c r="E30" s="233">
        <v>150000</v>
      </c>
    </row>
    <row r="31" spans="1:6" x14ac:dyDescent="0.2">
      <c r="A31" s="108" t="s">
        <v>422</v>
      </c>
      <c r="B31" s="129" t="s">
        <v>432</v>
      </c>
      <c r="C31" s="235">
        <v>0</v>
      </c>
      <c r="D31" s="271">
        <v>510000</v>
      </c>
      <c r="E31" s="233">
        <v>0</v>
      </c>
    </row>
    <row r="32" spans="1:6" x14ac:dyDescent="0.2">
      <c r="A32" s="108" t="s">
        <v>503</v>
      </c>
      <c r="B32" s="129" t="s">
        <v>712</v>
      </c>
      <c r="C32" s="235">
        <v>1382000</v>
      </c>
      <c r="D32" s="271">
        <v>86400</v>
      </c>
      <c r="E32" s="233">
        <v>1080000</v>
      </c>
    </row>
    <row r="33" spans="1:5" ht="13.5" thickBot="1" x14ac:dyDescent="0.25">
      <c r="A33" s="473" t="s">
        <v>433</v>
      </c>
      <c r="B33" s="130" t="s">
        <v>434</v>
      </c>
      <c r="C33" s="235">
        <v>123000</v>
      </c>
      <c r="D33" s="271">
        <v>30806</v>
      </c>
      <c r="E33" s="233">
        <v>41000</v>
      </c>
    </row>
    <row r="34" spans="1:5" ht="18" customHeight="1" thickBot="1" x14ac:dyDescent="0.25">
      <c r="A34" s="1050" t="s">
        <v>713</v>
      </c>
      <c r="B34" s="1051"/>
      <c r="C34" s="281">
        <f>SUM(C27:C33)</f>
        <v>14000295</v>
      </c>
      <c r="D34" s="272">
        <f>SUM(D27:D33)</f>
        <v>7176530</v>
      </c>
      <c r="E34" s="272">
        <f>SUM(E27:E33)</f>
        <v>5271000</v>
      </c>
    </row>
    <row r="35" spans="1:5" ht="18" customHeight="1" thickBot="1" x14ac:dyDescent="0.25">
      <c r="A35" s="1062" t="s">
        <v>446</v>
      </c>
      <c r="B35" s="1063"/>
      <c r="C35" s="282">
        <f>SUM(C34)</f>
        <v>14000295</v>
      </c>
      <c r="D35" s="282">
        <f>SUM(D34)</f>
        <v>7176530</v>
      </c>
      <c r="E35" s="282">
        <f>SUM(E34)</f>
        <v>5271000</v>
      </c>
    </row>
    <row r="36" spans="1:5" s="5" customFormat="1" ht="40.700000000000003" customHeight="1" thickBot="1" x14ac:dyDescent="0.25">
      <c r="A36" s="1060" t="s">
        <v>764</v>
      </c>
      <c r="B36" s="1061"/>
      <c r="C36" s="476">
        <f>SUM(C35,C25)</f>
        <v>19650295</v>
      </c>
      <c r="D36" s="476">
        <f>SUM(D35,D25)</f>
        <v>12113695</v>
      </c>
      <c r="E36" s="476">
        <f>SUM(E35,E25)</f>
        <v>11587000</v>
      </c>
    </row>
    <row r="37" spans="1:5" ht="59.65" customHeight="1" thickBot="1" x14ac:dyDescent="0.25">
      <c r="C37" s="42"/>
      <c r="D37" s="42"/>
      <c r="E37" s="42"/>
    </row>
    <row r="38" spans="1:5" ht="48.75" customHeight="1" thickBot="1" x14ac:dyDescent="0.25">
      <c r="A38" s="960" t="s">
        <v>162</v>
      </c>
      <c r="B38" s="961"/>
      <c r="C38" s="249" t="s">
        <v>84</v>
      </c>
      <c r="D38" s="249" t="s">
        <v>217</v>
      </c>
      <c r="E38" s="249" t="s">
        <v>250</v>
      </c>
    </row>
    <row r="39" spans="1:5" ht="15.75" customHeight="1" thickBot="1" x14ac:dyDescent="0.25">
      <c r="A39" s="482">
        <v>4652222</v>
      </c>
      <c r="B39" s="123" t="s">
        <v>210</v>
      </c>
      <c r="C39" s="480">
        <v>31564995</v>
      </c>
      <c r="D39" s="480">
        <v>47039015</v>
      </c>
      <c r="E39" s="480">
        <v>0</v>
      </c>
    </row>
    <row r="40" spans="1:5" ht="13.5" customHeight="1" thickBot="1" x14ac:dyDescent="0.25">
      <c r="A40" s="1002" t="s">
        <v>565</v>
      </c>
      <c r="B40" s="1064"/>
      <c r="C40" s="483">
        <f>SUM(C39)</f>
        <v>31564995</v>
      </c>
      <c r="D40" s="483">
        <f>SUM(D39)</f>
        <v>47039015</v>
      </c>
      <c r="E40" s="483">
        <f>SUM(E39)</f>
        <v>0</v>
      </c>
    </row>
    <row r="41" spans="1:5" ht="15.75" customHeight="1" thickBot="1" x14ac:dyDescent="0.25">
      <c r="A41" s="201">
        <v>47622</v>
      </c>
      <c r="B41" s="120" t="s">
        <v>111</v>
      </c>
      <c r="C41" s="481">
        <v>0</v>
      </c>
      <c r="D41" s="481">
        <v>137500</v>
      </c>
      <c r="E41" s="481">
        <v>0</v>
      </c>
    </row>
    <row r="42" spans="1:5" ht="15.75" customHeight="1" thickBot="1" x14ac:dyDescent="0.25">
      <c r="A42" s="1002" t="s">
        <v>211</v>
      </c>
      <c r="B42" s="1064"/>
      <c r="C42" s="483">
        <f>SUM(C41)</f>
        <v>0</v>
      </c>
      <c r="D42" s="483">
        <f>SUM(D41)</f>
        <v>137500</v>
      </c>
      <c r="E42" s="483">
        <f>SUM(E41)</f>
        <v>0</v>
      </c>
    </row>
    <row r="43" spans="1:5" ht="15.75" customHeight="1" thickBot="1" x14ac:dyDescent="0.25">
      <c r="A43" s="1065" t="s">
        <v>161</v>
      </c>
      <c r="B43" s="1066"/>
      <c r="C43" s="591">
        <f>SUM(C42,C40)</f>
        <v>31564995</v>
      </c>
      <c r="D43" s="591">
        <f>SUM(D42,D40)</f>
        <v>47176515</v>
      </c>
      <c r="E43" s="591">
        <f>SUM(E42,E40)</f>
        <v>0</v>
      </c>
    </row>
    <row r="44" spans="1:5" s="5" customFormat="1" ht="37.5" customHeight="1" thickBot="1" x14ac:dyDescent="0.25">
      <c r="A44" s="962" t="s">
        <v>765</v>
      </c>
      <c r="B44" s="963"/>
      <c r="C44" s="269">
        <f>SUM(C42,C40)</f>
        <v>31564995</v>
      </c>
      <c r="D44" s="269">
        <f>SUM(D42,D40)</f>
        <v>47176515</v>
      </c>
      <c r="E44" s="269">
        <f>SUM(E42,E40)</f>
        <v>0</v>
      </c>
    </row>
  </sheetData>
  <mergeCells count="13">
    <mergeCell ref="A36:B36"/>
    <mergeCell ref="A44:B44"/>
    <mergeCell ref="A38:B38"/>
    <mergeCell ref="A35:B35"/>
    <mergeCell ref="A40:B40"/>
    <mergeCell ref="A42:B42"/>
    <mergeCell ref="A43:B43"/>
    <mergeCell ref="A34:B34"/>
    <mergeCell ref="A25:B25"/>
    <mergeCell ref="A1:B1"/>
    <mergeCell ref="A6:B6"/>
    <mergeCell ref="A9:B9"/>
    <mergeCell ref="A24:B24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9" firstPageNumber="0" orientation="landscape" cellComments="asDisplayed" horizontalDpi="300" verticalDpi="300" r:id="rId1"/>
  <headerFooter alignWithMargins="0">
    <oddFooter>&amp;L&amp;F&amp;CVáros- és községgazdálkodási tevékenység&amp;R&amp;A</oddFooter>
  </headerFooter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Normal="75" zoomScaleSheetLayoutView="100" workbookViewId="0">
      <selection activeCell="B26" sqref="B26"/>
    </sheetView>
  </sheetViews>
  <sheetFormatPr defaultRowHeight="12.75" x14ac:dyDescent="0.2"/>
  <cols>
    <col min="1" max="1" width="16.140625" customWidth="1"/>
    <col min="2" max="2" width="59.85546875" customWidth="1"/>
    <col min="3" max="5" width="22.140625" customWidth="1"/>
  </cols>
  <sheetData>
    <row r="1" spans="1:5" ht="70.5" customHeight="1" thickBot="1" x14ac:dyDescent="0.25">
      <c r="A1" s="1067" t="s">
        <v>448</v>
      </c>
      <c r="B1" s="1068"/>
      <c r="C1" s="15" t="s">
        <v>84</v>
      </c>
      <c r="D1" s="15" t="s">
        <v>217</v>
      </c>
      <c r="E1" s="15" t="s">
        <v>250</v>
      </c>
    </row>
    <row r="2" spans="1:5" ht="14.85" customHeight="1" x14ac:dyDescent="0.2">
      <c r="A2" s="592" t="s">
        <v>447</v>
      </c>
      <c r="B2" s="593" t="s">
        <v>163</v>
      </c>
      <c r="C2" s="594">
        <v>27689000</v>
      </c>
      <c r="D2" s="595">
        <v>24284614</v>
      </c>
      <c r="E2" s="594">
        <v>33068000</v>
      </c>
    </row>
    <row r="3" spans="1:5" ht="14.85" customHeight="1" thickBot="1" x14ac:dyDescent="0.25">
      <c r="A3" s="596" t="s">
        <v>447</v>
      </c>
      <c r="B3" s="593" t="s">
        <v>164</v>
      </c>
      <c r="C3" s="597">
        <v>41143000</v>
      </c>
      <c r="D3" s="595">
        <v>41439494</v>
      </c>
      <c r="E3" s="597">
        <v>54934000</v>
      </c>
    </row>
    <row r="4" spans="1:5" ht="24.95" customHeight="1" thickBot="1" x14ac:dyDescent="0.25">
      <c r="A4" s="1069" t="s">
        <v>766</v>
      </c>
      <c r="B4" s="1070"/>
      <c r="C4" s="598">
        <f>SUM(C2:C3)</f>
        <v>68832000</v>
      </c>
      <c r="D4" s="598">
        <f>SUM(D2:D3)</f>
        <v>65724108</v>
      </c>
      <c r="E4" s="598">
        <f>SUM(E2:E3)</f>
        <v>88002000</v>
      </c>
    </row>
    <row r="5" spans="1:5" ht="23.25" customHeight="1" thickBot="1" x14ac:dyDescent="0.25">
      <c r="A5" s="1071" t="s">
        <v>738</v>
      </c>
      <c r="B5" s="1072"/>
      <c r="C5" s="412">
        <f t="shared" ref="C5:E6" si="0">SUM(C4)</f>
        <v>68832000</v>
      </c>
      <c r="D5" s="412">
        <f t="shared" si="0"/>
        <v>65724108</v>
      </c>
      <c r="E5" s="412">
        <f t="shared" si="0"/>
        <v>88002000</v>
      </c>
    </row>
    <row r="6" spans="1:5" s="5" customFormat="1" ht="39.75" customHeight="1" thickBot="1" x14ac:dyDescent="0.25">
      <c r="A6" s="972" t="s">
        <v>449</v>
      </c>
      <c r="B6" s="973"/>
      <c r="C6" s="35">
        <f t="shared" si="0"/>
        <v>68832000</v>
      </c>
      <c r="D6" s="35">
        <f t="shared" si="0"/>
        <v>65724108</v>
      </c>
      <c r="E6" s="35">
        <f t="shared" si="0"/>
        <v>88002000</v>
      </c>
    </row>
  </sheetData>
  <mergeCells count="4">
    <mergeCell ref="A1:B1"/>
    <mergeCell ref="A4:B4"/>
    <mergeCell ref="A5:B5"/>
    <mergeCell ref="A6:B6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73" firstPageNumber="0" orientation="landscape" horizontalDpi="300" verticalDpi="300" r:id="rId1"/>
  <headerFooter alignWithMargins="0">
    <oddFooter>&amp;L&amp;F&amp;CÖnkormányzatok elszámolásai költségvetési szerveikkel&amp;R&amp;A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view="pageBreakPreview" zoomScaleNormal="100" zoomScaleSheetLayoutView="100" workbookViewId="0">
      <selection activeCell="G19" sqref="G19"/>
    </sheetView>
  </sheetViews>
  <sheetFormatPr defaultRowHeight="12.75" x14ac:dyDescent="0.2"/>
  <cols>
    <col min="1" max="1" width="14.7109375" customWidth="1"/>
    <col min="2" max="2" width="65.5703125" customWidth="1"/>
    <col min="3" max="5" width="19.85546875" customWidth="1"/>
    <col min="6" max="6" width="13.7109375" bestFit="1" customWidth="1"/>
  </cols>
  <sheetData>
    <row r="1" spans="1:6" ht="51.75" customHeight="1" thickBot="1" x14ac:dyDescent="0.25">
      <c r="A1" s="1081" t="s">
        <v>767</v>
      </c>
      <c r="B1" s="1082"/>
      <c r="C1" s="13" t="s">
        <v>84</v>
      </c>
      <c r="D1" s="13" t="s">
        <v>217</v>
      </c>
      <c r="E1" s="13" t="s">
        <v>250</v>
      </c>
    </row>
    <row r="2" spans="1:6" ht="13.5" thickBot="1" x14ac:dyDescent="0.25">
      <c r="A2" s="131">
        <v>4612</v>
      </c>
      <c r="B2" s="119" t="s">
        <v>475</v>
      </c>
      <c r="C2" s="104">
        <v>0</v>
      </c>
      <c r="D2" s="104">
        <v>1164819</v>
      </c>
      <c r="E2" s="104">
        <v>0</v>
      </c>
    </row>
    <row r="3" spans="1:6" ht="16.5" customHeight="1" thickBot="1" x14ac:dyDescent="0.25">
      <c r="A3" s="1085" t="s">
        <v>476</v>
      </c>
      <c r="B3" s="1086"/>
      <c r="C3" s="178">
        <f t="shared" ref="C3:E4" si="0">SUM(C2)</f>
        <v>0</v>
      </c>
      <c r="D3" s="178">
        <f t="shared" si="0"/>
        <v>1164819</v>
      </c>
      <c r="E3" s="178">
        <f t="shared" si="0"/>
        <v>0</v>
      </c>
    </row>
    <row r="4" spans="1:6" ht="16.5" customHeight="1" thickBot="1" x14ac:dyDescent="0.25">
      <c r="A4" s="1087" t="s">
        <v>165</v>
      </c>
      <c r="B4" s="1088"/>
      <c r="C4" s="579">
        <f t="shared" si="0"/>
        <v>0</v>
      </c>
      <c r="D4" s="579">
        <f t="shared" si="0"/>
        <v>1164819</v>
      </c>
      <c r="E4" s="579">
        <f t="shared" si="0"/>
        <v>0</v>
      </c>
    </row>
    <row r="5" spans="1:6" x14ac:dyDescent="0.2">
      <c r="A5" s="605" t="s">
        <v>278</v>
      </c>
      <c r="B5" s="601" t="s">
        <v>286</v>
      </c>
      <c r="C5" s="411">
        <f>SUM(C6:C7)</f>
        <v>5500000</v>
      </c>
      <c r="D5" s="411">
        <f>SUM(D6:D7)</f>
        <v>3420423</v>
      </c>
      <c r="E5" s="411">
        <f>SUM(E6:E7)</f>
        <v>3505000</v>
      </c>
    </row>
    <row r="6" spans="1:6" x14ac:dyDescent="0.2">
      <c r="A6" s="72" t="s">
        <v>251</v>
      </c>
      <c r="B6" s="602" t="s">
        <v>288</v>
      </c>
      <c r="C6" s="104">
        <v>5300000</v>
      </c>
      <c r="D6" s="104">
        <v>3417331</v>
      </c>
      <c r="E6" s="104">
        <v>3500000</v>
      </c>
    </row>
    <row r="7" spans="1:6" x14ac:dyDescent="0.2">
      <c r="A7" s="72" t="s">
        <v>277</v>
      </c>
      <c r="B7" s="602" t="s">
        <v>289</v>
      </c>
      <c r="C7" s="104">
        <v>200000</v>
      </c>
      <c r="D7" s="104">
        <v>3092</v>
      </c>
      <c r="E7" s="104">
        <v>5000</v>
      </c>
    </row>
    <row r="8" spans="1:6" x14ac:dyDescent="0.2">
      <c r="A8" s="605" t="s">
        <v>279</v>
      </c>
      <c r="B8" s="601" t="s">
        <v>287</v>
      </c>
      <c r="C8" s="411">
        <f>SUM(C9:C15)</f>
        <v>25822000</v>
      </c>
      <c r="D8" s="411">
        <f>SUM(D9:D15)</f>
        <v>24268206</v>
      </c>
      <c r="E8" s="411">
        <f>SUM(E9:E15)</f>
        <v>26312000</v>
      </c>
    </row>
    <row r="9" spans="1:6" x14ac:dyDescent="0.2">
      <c r="A9" s="72" t="s">
        <v>280</v>
      </c>
      <c r="B9" s="602" t="s">
        <v>290</v>
      </c>
      <c r="C9" s="104">
        <v>2822000</v>
      </c>
      <c r="D9" s="104">
        <v>2834957</v>
      </c>
      <c r="E9" s="104">
        <v>2800000</v>
      </c>
    </row>
    <row r="10" spans="1:6" x14ac:dyDescent="0.2">
      <c r="A10" s="72" t="s">
        <v>281</v>
      </c>
      <c r="B10" s="602" t="s">
        <v>291</v>
      </c>
      <c r="C10" s="104">
        <v>4500000</v>
      </c>
      <c r="D10" s="104">
        <v>4969042</v>
      </c>
      <c r="E10" s="104">
        <v>5000000</v>
      </c>
    </row>
    <row r="11" spans="1:6" x14ac:dyDescent="0.2">
      <c r="A11" s="72" t="s">
        <v>282</v>
      </c>
      <c r="B11" s="602" t="s">
        <v>292</v>
      </c>
      <c r="C11" s="104">
        <v>2550000</v>
      </c>
      <c r="D11" s="104">
        <v>2079447</v>
      </c>
      <c r="E11" s="104">
        <v>2000000</v>
      </c>
    </row>
    <row r="12" spans="1:6" x14ac:dyDescent="0.2">
      <c r="A12" s="72" t="s">
        <v>283</v>
      </c>
      <c r="B12" s="602" t="s">
        <v>293</v>
      </c>
      <c r="C12" s="104">
        <v>15000000</v>
      </c>
      <c r="D12" s="104">
        <v>13985511</v>
      </c>
      <c r="E12" s="104">
        <v>14000000</v>
      </c>
      <c r="F12" s="42"/>
    </row>
    <row r="13" spans="1:6" x14ac:dyDescent="0.2">
      <c r="A13" s="72" t="s">
        <v>284</v>
      </c>
      <c r="B13" s="602" t="s">
        <v>116</v>
      </c>
      <c r="C13" s="104">
        <v>50000</v>
      </c>
      <c r="D13" s="104">
        <v>0</v>
      </c>
      <c r="E13" s="104">
        <v>1192000</v>
      </c>
    </row>
    <row r="14" spans="1:6" x14ac:dyDescent="0.2">
      <c r="A14" s="72" t="s">
        <v>285</v>
      </c>
      <c r="B14" s="602" t="s">
        <v>112</v>
      </c>
      <c r="C14" s="104">
        <v>550000</v>
      </c>
      <c r="D14" s="104">
        <v>379249</v>
      </c>
      <c r="E14" s="104">
        <v>1300000</v>
      </c>
    </row>
    <row r="15" spans="1:6" ht="13.5" thickBot="1" x14ac:dyDescent="0.25">
      <c r="A15" s="72" t="s">
        <v>294</v>
      </c>
      <c r="B15" s="602" t="s">
        <v>477</v>
      </c>
      <c r="C15" s="104">
        <v>350000</v>
      </c>
      <c r="D15" s="104">
        <v>20000</v>
      </c>
      <c r="E15" s="104">
        <v>20000</v>
      </c>
    </row>
    <row r="16" spans="1:6" ht="17.25" customHeight="1" thickBot="1" x14ac:dyDescent="0.25">
      <c r="A16" s="1085" t="s">
        <v>469</v>
      </c>
      <c r="B16" s="1086"/>
      <c r="C16" s="178">
        <f>SUM(C5+C8)</f>
        <v>31322000</v>
      </c>
      <c r="D16" s="178">
        <f>SUM(D5+D8)</f>
        <v>27688629</v>
      </c>
      <c r="E16" s="178">
        <f>SUM(E5+E8)</f>
        <v>29817000</v>
      </c>
      <c r="F16" s="42"/>
    </row>
    <row r="17" spans="1:6" ht="18.75" customHeight="1" thickBot="1" x14ac:dyDescent="0.25">
      <c r="A17" s="1083" t="s">
        <v>737</v>
      </c>
      <c r="B17" s="1084"/>
      <c r="C17" s="65">
        <f>SUM(C16)</f>
        <v>31322000</v>
      </c>
      <c r="D17" s="65">
        <f>SUM(D16)</f>
        <v>27688629</v>
      </c>
      <c r="E17" s="65">
        <f>SUM(E16)</f>
        <v>29817000</v>
      </c>
    </row>
    <row r="18" spans="1:6" x14ac:dyDescent="0.2">
      <c r="A18" s="273" t="s">
        <v>371</v>
      </c>
      <c r="B18" s="274" t="s">
        <v>372</v>
      </c>
      <c r="C18" s="135">
        <v>25982090</v>
      </c>
      <c r="D18" s="135">
        <v>28036110</v>
      </c>
      <c r="E18" s="135">
        <v>49780031</v>
      </c>
    </row>
    <row r="19" spans="1:6" x14ac:dyDescent="0.2">
      <c r="A19" s="72" t="s">
        <v>373</v>
      </c>
      <c r="B19" s="784" t="s">
        <v>374</v>
      </c>
      <c r="C19" s="785">
        <v>30544000</v>
      </c>
      <c r="D19" s="785">
        <v>31832800</v>
      </c>
      <c r="E19" s="785">
        <v>42036426</v>
      </c>
    </row>
    <row r="20" spans="1:6" x14ac:dyDescent="0.2">
      <c r="A20" s="72" t="s">
        <v>375</v>
      </c>
      <c r="B20" s="784" t="s">
        <v>376</v>
      </c>
      <c r="C20" s="785">
        <v>4788000</v>
      </c>
      <c r="D20" s="785">
        <v>4734000</v>
      </c>
      <c r="E20" s="785">
        <v>4797333</v>
      </c>
    </row>
    <row r="21" spans="1:6" x14ac:dyDescent="0.2">
      <c r="A21" s="72" t="s">
        <v>377</v>
      </c>
      <c r="B21" s="75" t="s">
        <v>420</v>
      </c>
      <c r="C21" s="104">
        <v>4896000</v>
      </c>
      <c r="D21" s="104">
        <v>4794000</v>
      </c>
      <c r="E21" s="104">
        <v>4830720</v>
      </c>
    </row>
    <row r="22" spans="1:6" x14ac:dyDescent="0.2">
      <c r="A22" s="72"/>
      <c r="B22" s="75" t="s">
        <v>428</v>
      </c>
      <c r="C22" s="104"/>
      <c r="D22" s="104"/>
      <c r="E22" s="104">
        <v>8189000</v>
      </c>
    </row>
    <row r="23" spans="1:6" x14ac:dyDescent="0.2">
      <c r="A23" s="72" t="s">
        <v>378</v>
      </c>
      <c r="B23" s="75" t="s">
        <v>379</v>
      </c>
      <c r="C23" s="104">
        <v>2033887</v>
      </c>
      <c r="D23" s="104">
        <v>2033887</v>
      </c>
      <c r="E23" s="104">
        <v>0</v>
      </c>
    </row>
    <row r="24" spans="1:6" x14ac:dyDescent="0.2">
      <c r="A24" s="72" t="s">
        <v>381</v>
      </c>
      <c r="B24" s="75" t="s">
        <v>383</v>
      </c>
      <c r="C24" s="104">
        <v>0</v>
      </c>
      <c r="D24" s="104">
        <v>390869</v>
      </c>
      <c r="E24" s="104"/>
    </row>
    <row r="25" spans="1:6" x14ac:dyDescent="0.2">
      <c r="A25" s="72" t="s">
        <v>382</v>
      </c>
      <c r="B25" s="75" t="s">
        <v>384</v>
      </c>
      <c r="C25" s="104">
        <v>0</v>
      </c>
      <c r="D25" s="104">
        <v>1785599</v>
      </c>
      <c r="E25" s="104"/>
    </row>
    <row r="26" spans="1:6" x14ac:dyDescent="0.2">
      <c r="A26" s="72" t="s">
        <v>385</v>
      </c>
      <c r="B26" s="75" t="s">
        <v>386</v>
      </c>
      <c r="C26" s="104">
        <v>0</v>
      </c>
      <c r="D26" s="104">
        <v>146025</v>
      </c>
      <c r="E26" s="104"/>
    </row>
    <row r="27" spans="1:6" x14ac:dyDescent="0.2">
      <c r="A27" s="72" t="s">
        <v>387</v>
      </c>
      <c r="B27" s="75" t="s">
        <v>388</v>
      </c>
      <c r="C27" s="104">
        <v>0</v>
      </c>
      <c r="D27" s="104">
        <v>986850</v>
      </c>
      <c r="E27" s="104"/>
    </row>
    <row r="28" spans="1:6" x14ac:dyDescent="0.2">
      <c r="A28" s="72" t="s">
        <v>389</v>
      </c>
      <c r="B28" s="75" t="s">
        <v>390</v>
      </c>
      <c r="C28" s="104">
        <v>2072718</v>
      </c>
      <c r="D28" s="104">
        <v>2072718</v>
      </c>
      <c r="E28" s="104">
        <v>2579110</v>
      </c>
    </row>
    <row r="29" spans="1:6" x14ac:dyDescent="0.2">
      <c r="A29" s="72" t="s">
        <v>473</v>
      </c>
      <c r="B29" s="75" t="s">
        <v>474</v>
      </c>
      <c r="C29" s="104">
        <v>0</v>
      </c>
      <c r="D29" s="104">
        <v>0</v>
      </c>
      <c r="E29" s="104">
        <v>1657000</v>
      </c>
    </row>
    <row r="30" spans="1:6" x14ac:dyDescent="0.2">
      <c r="A30" s="72" t="s">
        <v>391</v>
      </c>
      <c r="B30" s="75" t="s">
        <v>392</v>
      </c>
      <c r="C30" s="104">
        <v>1894680</v>
      </c>
      <c r="D30" s="104">
        <v>1894680</v>
      </c>
      <c r="E30" s="104">
        <v>1888980</v>
      </c>
      <c r="F30" s="42"/>
    </row>
    <row r="31" spans="1:6" x14ac:dyDescent="0.2">
      <c r="A31" s="72" t="s">
        <v>393</v>
      </c>
      <c r="B31" s="75" t="s">
        <v>457</v>
      </c>
      <c r="C31" s="104">
        <v>26000</v>
      </c>
      <c r="D31" s="104">
        <v>468160</v>
      </c>
      <c r="E31" s="104"/>
    </row>
    <row r="32" spans="1:6" x14ac:dyDescent="0.2">
      <c r="A32" s="72">
        <v>942221</v>
      </c>
      <c r="B32" s="75" t="s">
        <v>458</v>
      </c>
      <c r="C32" s="104">
        <v>0</v>
      </c>
      <c r="D32" s="104">
        <v>25885</v>
      </c>
      <c r="E32" s="104">
        <v>28276</v>
      </c>
    </row>
    <row r="33" spans="1:5" x14ac:dyDescent="0.2">
      <c r="A33" s="72">
        <v>94222</v>
      </c>
      <c r="B33" s="75" t="s">
        <v>459</v>
      </c>
      <c r="C33" s="104">
        <v>0</v>
      </c>
      <c r="D33" s="104">
        <v>603200</v>
      </c>
      <c r="E33" s="104"/>
    </row>
    <row r="34" spans="1:5" x14ac:dyDescent="0.2">
      <c r="A34" s="72" t="s">
        <v>461</v>
      </c>
      <c r="B34" s="75" t="s">
        <v>462</v>
      </c>
      <c r="C34" s="104">
        <v>0</v>
      </c>
      <c r="D34" s="104">
        <v>6562244</v>
      </c>
      <c r="E34" s="104"/>
    </row>
    <row r="35" spans="1:5" x14ac:dyDescent="0.2">
      <c r="A35" s="72" t="s">
        <v>463</v>
      </c>
      <c r="B35" s="75" t="s">
        <v>460</v>
      </c>
      <c r="C35" s="104">
        <v>0</v>
      </c>
      <c r="D35" s="104">
        <v>4692982</v>
      </c>
      <c r="E35" s="104"/>
    </row>
    <row r="36" spans="1:5" ht="13.5" thickBot="1" x14ac:dyDescent="0.25">
      <c r="A36" s="72" t="s">
        <v>464</v>
      </c>
      <c r="B36" s="75" t="s">
        <v>465</v>
      </c>
      <c r="C36" s="104">
        <v>0</v>
      </c>
      <c r="D36" s="104">
        <v>1601597</v>
      </c>
      <c r="E36" s="104"/>
    </row>
    <row r="37" spans="1:5" ht="20.85" customHeight="1" thickBot="1" x14ac:dyDescent="0.25">
      <c r="A37" s="1075" t="s">
        <v>380</v>
      </c>
      <c r="B37" s="1076"/>
      <c r="C37" s="599">
        <f>SUM(C18:C36)</f>
        <v>72237375</v>
      </c>
      <c r="D37" s="599">
        <f>SUM(D18:D36)</f>
        <v>92661606</v>
      </c>
      <c r="E37" s="599">
        <f>SUM(E18:E36)</f>
        <v>115786876</v>
      </c>
    </row>
    <row r="38" spans="1:5" ht="15.75" customHeight="1" thickBot="1" x14ac:dyDescent="0.25">
      <c r="A38" s="604" t="s">
        <v>466</v>
      </c>
      <c r="B38" s="603" t="s">
        <v>467</v>
      </c>
      <c r="C38" s="600">
        <v>0</v>
      </c>
      <c r="D38" s="600">
        <v>226000</v>
      </c>
      <c r="E38" s="600"/>
    </row>
    <row r="39" spans="1:5" ht="15.75" customHeight="1" thickBot="1" x14ac:dyDescent="0.25">
      <c r="A39" s="1077" t="s">
        <v>468</v>
      </c>
      <c r="B39" s="1078"/>
      <c r="C39" s="599">
        <f>SUM(C38)</f>
        <v>0</v>
      </c>
      <c r="D39" s="599">
        <f>SUM(D38)</f>
        <v>226000</v>
      </c>
      <c r="E39" s="599">
        <f>SUM(E38)</f>
        <v>0</v>
      </c>
    </row>
    <row r="40" spans="1:5" ht="21" customHeight="1" thickBot="1" x14ac:dyDescent="0.25">
      <c r="A40" s="1079" t="s">
        <v>563</v>
      </c>
      <c r="B40" s="1080"/>
      <c r="C40" s="67">
        <f>SUM(C39,C37)</f>
        <v>72237375</v>
      </c>
      <c r="D40" s="67">
        <f>SUM(D39,D37)</f>
        <v>92887606</v>
      </c>
      <c r="E40" s="67">
        <f>SUM(E39,E37)</f>
        <v>115786876</v>
      </c>
    </row>
    <row r="41" spans="1:5" ht="50.65" customHeight="1" thickBot="1" x14ac:dyDescent="0.25">
      <c r="A41" s="1073" t="s">
        <v>40</v>
      </c>
      <c r="B41" s="1074"/>
      <c r="C41" s="66">
        <f>SUM(C17+C40+C4)</f>
        <v>103559375</v>
      </c>
      <c r="D41" s="66">
        <f>SUM(D17+D40+D4)</f>
        <v>121741054</v>
      </c>
      <c r="E41" s="66">
        <f>SUM(E17+E40+E4)</f>
        <v>145603876</v>
      </c>
    </row>
  </sheetData>
  <mergeCells count="9">
    <mergeCell ref="A41:B41"/>
    <mergeCell ref="A37:B37"/>
    <mergeCell ref="A39:B39"/>
    <mergeCell ref="A40:B40"/>
    <mergeCell ref="A1:B1"/>
    <mergeCell ref="A17:B17"/>
    <mergeCell ref="A16:B16"/>
    <mergeCell ref="A3:B3"/>
    <mergeCell ref="A4:B4"/>
  </mergeCells>
  <phoneticPr fontId="7" type="noConversion"/>
  <pageMargins left="0.74791666666666667" right="0.74791666666666667" top="0.98402777777777783" bottom="0.98402777777777772" header="0.51180555555555562" footer="0.5"/>
  <pageSetup paperSize="9" scale="94" firstPageNumber="0" orientation="landscape" cellComments="asDisplayed" horizontalDpi="300" verticalDpi="300" r:id="rId1"/>
  <headerFooter alignWithMargins="0">
    <oddFooter>&amp;L&amp;F&amp;CÖnkormányzatok elszámolásai&amp;R&amp;A</oddFooter>
  </headerFooter>
  <rowBreaks count="1" manualBreakCount="1">
    <brk id="17" max="4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Normal="75" zoomScaleSheetLayoutView="75" workbookViewId="0">
      <selection activeCell="A6" sqref="A6:B6"/>
    </sheetView>
  </sheetViews>
  <sheetFormatPr defaultRowHeight="12.75" x14ac:dyDescent="0.2"/>
  <cols>
    <col min="1" max="1" width="12.85546875" customWidth="1"/>
    <col min="2" max="2" width="72.7109375" customWidth="1"/>
    <col min="3" max="5" width="17.7109375" customWidth="1"/>
  </cols>
  <sheetData>
    <row r="1" spans="1:5" ht="57" customHeight="1" thickBot="1" x14ac:dyDescent="0.25">
      <c r="A1" s="1093" t="s">
        <v>54</v>
      </c>
      <c r="B1" s="1094"/>
      <c r="C1" s="165" t="s">
        <v>84</v>
      </c>
      <c r="D1" s="165" t="s">
        <v>348</v>
      </c>
      <c r="E1" s="165" t="s">
        <v>250</v>
      </c>
    </row>
    <row r="2" spans="1:5" ht="15" customHeight="1" x14ac:dyDescent="0.2">
      <c r="A2" s="324">
        <v>43121</v>
      </c>
      <c r="B2" s="321" t="s">
        <v>42</v>
      </c>
      <c r="C2" s="327">
        <v>0</v>
      </c>
      <c r="D2" s="328">
        <v>0</v>
      </c>
      <c r="E2" s="327">
        <v>0</v>
      </c>
    </row>
    <row r="3" spans="1:5" ht="15" customHeight="1" x14ac:dyDescent="0.2">
      <c r="A3" s="325">
        <v>43121</v>
      </c>
      <c r="B3" s="322" t="s">
        <v>43</v>
      </c>
      <c r="C3" s="329">
        <v>0</v>
      </c>
      <c r="D3" s="330">
        <v>0</v>
      </c>
      <c r="E3" s="329">
        <v>0</v>
      </c>
    </row>
    <row r="4" spans="1:5" ht="16.5" customHeight="1" thickBot="1" x14ac:dyDescent="0.25">
      <c r="A4" s="326">
        <v>4562</v>
      </c>
      <c r="B4" s="323" t="s">
        <v>87</v>
      </c>
      <c r="C4" s="331">
        <v>0</v>
      </c>
      <c r="D4" s="332">
        <v>0</v>
      </c>
      <c r="E4" s="331">
        <v>0</v>
      </c>
    </row>
    <row r="5" spans="1:5" ht="23.85" customHeight="1" thickBot="1" x14ac:dyDescent="0.25">
      <c r="A5" s="1095" t="s">
        <v>44</v>
      </c>
      <c r="B5" s="1096"/>
      <c r="C5" s="333">
        <f>SUM(C2:C4)</f>
        <v>0</v>
      </c>
      <c r="D5" s="333">
        <f>SUM(D2:D4)</f>
        <v>0</v>
      </c>
      <c r="E5" s="333">
        <v>0</v>
      </c>
    </row>
    <row r="6" spans="1:5" ht="36.75" customHeight="1" thickBot="1" x14ac:dyDescent="0.25">
      <c r="A6" s="1097" t="s">
        <v>45</v>
      </c>
      <c r="B6" s="1098"/>
      <c r="C6" s="334">
        <f>SUM(C5)</f>
        <v>0</v>
      </c>
      <c r="D6" s="341">
        <f>SUM(D5)</f>
        <v>0</v>
      </c>
      <c r="E6" s="341">
        <v>0</v>
      </c>
    </row>
    <row r="7" spans="1:5" ht="13.5" thickBot="1" x14ac:dyDescent="0.25">
      <c r="A7" s="3"/>
      <c r="B7" s="3"/>
      <c r="C7" s="3"/>
      <c r="D7" s="3"/>
      <c r="E7" s="3"/>
    </row>
    <row r="8" spans="1:5" ht="46.5" customHeight="1" thickBot="1" x14ac:dyDescent="0.25">
      <c r="A8" s="1099" t="s">
        <v>41</v>
      </c>
      <c r="B8" s="1100"/>
      <c r="C8" s="13" t="s">
        <v>84</v>
      </c>
      <c r="D8" s="13" t="s">
        <v>348</v>
      </c>
      <c r="E8" s="13" t="s">
        <v>250</v>
      </c>
    </row>
    <row r="9" spans="1:5" ht="18.75" customHeight="1" thickBot="1" x14ac:dyDescent="0.25">
      <c r="A9" s="336">
        <v>43131</v>
      </c>
      <c r="B9" s="337" t="s">
        <v>729</v>
      </c>
      <c r="C9" s="338">
        <v>0</v>
      </c>
      <c r="D9" s="338">
        <v>0</v>
      </c>
      <c r="E9" s="338">
        <v>0</v>
      </c>
    </row>
    <row r="10" spans="1:5" ht="23.85" customHeight="1" thickBot="1" x14ac:dyDescent="0.25">
      <c r="A10" s="1089" t="s">
        <v>730</v>
      </c>
      <c r="B10" s="1090"/>
      <c r="C10" s="339">
        <f t="shared" ref="C10:E11" si="0">SUM(C9)</f>
        <v>0</v>
      </c>
      <c r="D10" s="339">
        <f t="shared" si="0"/>
        <v>0</v>
      </c>
      <c r="E10" s="339">
        <f t="shared" si="0"/>
        <v>0</v>
      </c>
    </row>
    <row r="11" spans="1:5" ht="36.75" customHeight="1" thickBot="1" x14ac:dyDescent="0.25">
      <c r="A11" s="1091" t="s">
        <v>46</v>
      </c>
      <c r="B11" s="1092"/>
      <c r="C11" s="340">
        <f t="shared" si="0"/>
        <v>0</v>
      </c>
      <c r="D11" s="340">
        <f t="shared" si="0"/>
        <v>0</v>
      </c>
      <c r="E11" s="340">
        <f t="shared" si="0"/>
        <v>0</v>
      </c>
    </row>
  </sheetData>
  <mergeCells count="6">
    <mergeCell ref="A10:B10"/>
    <mergeCell ref="A11:B11"/>
    <mergeCell ref="A1:B1"/>
    <mergeCell ref="A5:B5"/>
    <mergeCell ref="A6:B6"/>
    <mergeCell ref="A8:B8"/>
  </mergeCells>
  <phoneticPr fontId="7" type="noConversion"/>
  <pageMargins left="0.74791666666666667" right="0.74791666666666667" top="0.98402777777777783" bottom="0.98402777777777772" header="0.51180555555555562" footer="0.5"/>
  <pageSetup paperSize="9" scale="90" firstPageNumber="0" orientation="landscape" cellComments="asDisplayed" horizontalDpi="300" verticalDpi="300" r:id="rId1"/>
  <headerFooter alignWithMargins="0">
    <oddFooter>&amp;L&amp;F&amp;CFinanszírozási műveletek&amp;R&amp;A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9"/>
  <sheetViews>
    <sheetView zoomScaleNormal="75" zoomScaleSheetLayoutView="100" workbookViewId="0">
      <selection activeCell="E8" sqref="E8"/>
    </sheetView>
  </sheetViews>
  <sheetFormatPr defaultRowHeight="12.75" x14ac:dyDescent="0.2"/>
  <cols>
    <col min="1" max="1" width="7.7109375" customWidth="1"/>
    <col min="2" max="2" width="72.7109375" customWidth="1"/>
    <col min="3" max="5" width="17.7109375" customWidth="1"/>
  </cols>
  <sheetData>
    <row r="1" spans="1:5" ht="60.75" customHeight="1" thickBot="1" x14ac:dyDescent="0.25">
      <c r="A1" s="1097" t="s">
        <v>715</v>
      </c>
      <c r="B1" s="1098"/>
      <c r="C1" s="15" t="s">
        <v>83</v>
      </c>
      <c r="D1" s="15" t="s">
        <v>217</v>
      </c>
      <c r="E1" s="15" t="s">
        <v>250</v>
      </c>
    </row>
    <row r="2" spans="1:5" ht="15" customHeight="1" thickBot="1" x14ac:dyDescent="0.25">
      <c r="A2" s="285">
        <v>57121</v>
      </c>
      <c r="B2" s="286" t="s">
        <v>718</v>
      </c>
      <c r="C2" s="287">
        <v>0</v>
      </c>
      <c r="D2" s="287"/>
      <c r="E2" s="287"/>
    </row>
    <row r="3" spans="1:5" ht="21" customHeight="1" thickBot="1" x14ac:dyDescent="0.25">
      <c r="A3" s="1105" t="s">
        <v>166</v>
      </c>
      <c r="B3" s="1106"/>
      <c r="C3" s="615">
        <f>SUM(C2)</f>
        <v>0</v>
      </c>
      <c r="D3" s="615"/>
      <c r="E3" s="615"/>
    </row>
    <row r="4" spans="1:5" ht="36.75" customHeight="1" thickBot="1" x14ac:dyDescent="0.25">
      <c r="A4" s="1107" t="s">
        <v>716</v>
      </c>
      <c r="B4" s="1108"/>
      <c r="C4" s="614">
        <f>SUM(C3)</f>
        <v>0</v>
      </c>
      <c r="D4" s="614"/>
      <c r="E4" s="342"/>
    </row>
    <row r="5" spans="1:5" ht="13.5" thickBot="1" x14ac:dyDescent="0.25">
      <c r="A5" s="3"/>
      <c r="B5" s="3"/>
      <c r="C5" s="3"/>
      <c r="D5" s="3"/>
      <c r="E5" s="3"/>
    </row>
    <row r="6" spans="1:5" ht="46.5" customHeight="1" thickBot="1" x14ac:dyDescent="0.25">
      <c r="A6" s="1109" t="s">
        <v>715</v>
      </c>
      <c r="B6" s="1110"/>
      <c r="C6" s="13" t="s">
        <v>83</v>
      </c>
      <c r="D6" s="13" t="s">
        <v>217</v>
      </c>
      <c r="E6" s="13" t="s">
        <v>250</v>
      </c>
    </row>
    <row r="7" spans="1:5" ht="13.5" thickBot="1" x14ac:dyDescent="0.25">
      <c r="A7" s="283">
        <v>98111</v>
      </c>
      <c r="B7" s="284" t="s">
        <v>731</v>
      </c>
      <c r="C7" s="287">
        <v>32000000</v>
      </c>
      <c r="D7" s="287">
        <v>40346000</v>
      </c>
      <c r="E7" s="287">
        <v>13500000</v>
      </c>
    </row>
    <row r="8" spans="1:5" ht="18.75" customHeight="1" thickBot="1" x14ac:dyDescent="0.25">
      <c r="A8" s="1101" t="s">
        <v>39</v>
      </c>
      <c r="B8" s="1102"/>
      <c r="C8" s="612">
        <f t="shared" ref="C8:E9" si="0">SUM(C7)</f>
        <v>32000000</v>
      </c>
      <c r="D8" s="612">
        <f t="shared" si="0"/>
        <v>40346000</v>
      </c>
      <c r="E8" s="612">
        <f t="shared" si="0"/>
        <v>13500000</v>
      </c>
    </row>
    <row r="9" spans="1:5" ht="36.75" customHeight="1" thickBot="1" x14ac:dyDescent="0.25">
      <c r="A9" s="1103" t="s">
        <v>717</v>
      </c>
      <c r="B9" s="1104"/>
      <c r="C9" s="613">
        <f t="shared" si="0"/>
        <v>32000000</v>
      </c>
      <c r="D9" s="613">
        <f t="shared" si="0"/>
        <v>40346000</v>
      </c>
      <c r="E9" s="613">
        <f t="shared" si="0"/>
        <v>13500000</v>
      </c>
    </row>
  </sheetData>
  <mergeCells count="6">
    <mergeCell ref="A8:B8"/>
    <mergeCell ref="A9:B9"/>
    <mergeCell ref="A1:B1"/>
    <mergeCell ref="A3:B3"/>
    <mergeCell ref="A4:B4"/>
    <mergeCell ref="A6:B6"/>
  </mergeCells>
  <phoneticPr fontId="7" type="noConversion"/>
  <pageMargins left="0.75" right="0.75" top="1" bottom="1" header="0.5" footer="0.5"/>
  <pageSetup paperSize="9" scale="90" orientation="landscape" r:id="rId1"/>
  <headerFooter alignWithMargins="0">
    <oddFooter>&amp;L&amp;F&amp;CPénzmaradvány nyilvántartása&amp;R841908-9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C20" sqref="C20"/>
    </sheetView>
  </sheetViews>
  <sheetFormatPr defaultRowHeight="12.75" x14ac:dyDescent="0.2"/>
  <cols>
    <col min="1" max="1" width="11.85546875" customWidth="1"/>
    <col min="2" max="2" width="66.28515625" customWidth="1"/>
    <col min="3" max="5" width="15.140625" customWidth="1"/>
    <col min="6" max="13" width="9.140625" style="4"/>
  </cols>
  <sheetData>
    <row r="1" spans="1:5" ht="68.25" customHeight="1" thickBot="1" x14ac:dyDescent="0.25">
      <c r="A1" s="1113" t="s">
        <v>346</v>
      </c>
      <c r="B1" s="910"/>
      <c r="C1" s="41" t="s">
        <v>83</v>
      </c>
      <c r="D1" s="40" t="s">
        <v>249</v>
      </c>
      <c r="E1" s="26" t="s">
        <v>297</v>
      </c>
    </row>
    <row r="2" spans="1:5" ht="13.5" customHeight="1" x14ac:dyDescent="0.2">
      <c r="A2" s="616">
        <v>13132</v>
      </c>
      <c r="B2" s="617" t="s">
        <v>347</v>
      </c>
      <c r="C2" s="86">
        <v>0</v>
      </c>
      <c r="D2" s="80">
        <v>0</v>
      </c>
      <c r="E2" s="80">
        <v>0</v>
      </c>
    </row>
    <row r="3" spans="1:5" ht="13.5" customHeight="1" x14ac:dyDescent="0.2">
      <c r="A3" s="198"/>
      <c r="B3" s="618" t="s">
        <v>231</v>
      </c>
      <c r="C3" s="619"/>
      <c r="D3" s="320">
        <v>210048</v>
      </c>
      <c r="E3" s="320"/>
    </row>
    <row r="4" spans="1:5" ht="13.5" customHeight="1" x14ac:dyDescent="0.2">
      <c r="A4" s="198"/>
      <c r="B4" s="618" t="s">
        <v>232</v>
      </c>
      <c r="C4" s="619"/>
      <c r="D4" s="320">
        <v>56713</v>
      </c>
      <c r="E4" s="320"/>
    </row>
    <row r="5" spans="1:5" ht="14.25" customHeight="1" thickBot="1" x14ac:dyDescent="0.25">
      <c r="A5" s="49">
        <v>1822131</v>
      </c>
      <c r="B5" s="119" t="s">
        <v>706</v>
      </c>
      <c r="C5" s="76">
        <v>0</v>
      </c>
      <c r="D5" s="74">
        <v>0</v>
      </c>
      <c r="E5" s="74">
        <v>0</v>
      </c>
    </row>
    <row r="6" spans="1:5" ht="16.5" customHeight="1" thickBot="1" x14ac:dyDescent="0.25">
      <c r="A6" s="1114" t="s">
        <v>713</v>
      </c>
      <c r="B6" s="1115"/>
      <c r="C6" s="621">
        <f>SUM(C2:C5)</f>
        <v>0</v>
      </c>
      <c r="D6" s="621">
        <f>SUM(D2:D5)</f>
        <v>266761</v>
      </c>
      <c r="E6" s="621">
        <f>SUM(E2:E5)</f>
        <v>0</v>
      </c>
    </row>
    <row r="7" spans="1:5" ht="18" customHeight="1" thickBot="1" x14ac:dyDescent="0.25">
      <c r="A7" s="907" t="s">
        <v>571</v>
      </c>
      <c r="B7" s="908"/>
      <c r="C7" s="77">
        <f>SUM(C6)</f>
        <v>0</v>
      </c>
      <c r="D7" s="77">
        <f>SUM(D6)</f>
        <v>266761</v>
      </c>
      <c r="E7" s="77">
        <f>SUM(E6)</f>
        <v>0</v>
      </c>
    </row>
    <row r="8" spans="1:5" ht="15.75" customHeight="1" thickBot="1" x14ac:dyDescent="0.25">
      <c r="A8" s="78" t="s">
        <v>614</v>
      </c>
      <c r="B8" s="84" t="s">
        <v>167</v>
      </c>
      <c r="C8" s="79">
        <v>0</v>
      </c>
      <c r="D8" s="86">
        <v>0</v>
      </c>
      <c r="E8" s="80">
        <v>0</v>
      </c>
    </row>
    <row r="9" spans="1:5" ht="18" customHeight="1" thickBot="1" x14ac:dyDescent="0.25">
      <c r="A9" s="1116" t="s">
        <v>710</v>
      </c>
      <c r="B9" s="1117"/>
      <c r="C9" s="622">
        <f>SUM(C8:C8)</f>
        <v>0</v>
      </c>
      <c r="D9" s="622">
        <f>SUM(D8:D8)</f>
        <v>0</v>
      </c>
      <c r="E9" s="622">
        <f>SUM(E8:E8)</f>
        <v>0</v>
      </c>
    </row>
    <row r="10" spans="1:5" s="5" customFormat="1" ht="27" customHeight="1" thickBot="1" x14ac:dyDescent="0.25">
      <c r="A10" s="1111" t="s">
        <v>345</v>
      </c>
      <c r="B10" s="1112"/>
      <c r="C10" s="620">
        <f>SUM(C7+C9)</f>
        <v>0</v>
      </c>
      <c r="D10" s="620">
        <f>SUM(D7+D9)</f>
        <v>266761</v>
      </c>
      <c r="E10" s="620">
        <f>SUM(E7+E9)</f>
        <v>0</v>
      </c>
    </row>
    <row r="11" spans="1:5" ht="38.25" customHeight="1" x14ac:dyDescent="0.2">
      <c r="A11" s="27"/>
      <c r="B11" s="27"/>
      <c r="C11" s="28"/>
      <c r="D11" s="28"/>
      <c r="E11" s="28"/>
    </row>
    <row r="12" spans="1:5" x14ac:dyDescent="0.2">
      <c r="A12" s="4"/>
      <c r="B12" s="4"/>
      <c r="C12" s="4"/>
      <c r="D12" s="4"/>
      <c r="E12" s="4"/>
    </row>
    <row r="13" spans="1:5" x14ac:dyDescent="0.2">
      <c r="A13" s="4"/>
      <c r="B13" s="4"/>
      <c r="C13" s="4"/>
      <c r="D13" s="4"/>
      <c r="E13" s="4"/>
    </row>
    <row r="14" spans="1:5" x14ac:dyDescent="0.2">
      <c r="A14" s="4"/>
      <c r="B14" s="4"/>
      <c r="C14" s="4"/>
      <c r="D14" s="4"/>
      <c r="E14" s="4"/>
    </row>
    <row r="15" spans="1:5" x14ac:dyDescent="0.2">
      <c r="A15" s="4"/>
      <c r="B15" s="4"/>
      <c r="C15" s="4"/>
      <c r="D15" s="4"/>
      <c r="E15" s="4"/>
    </row>
    <row r="16" spans="1:5" x14ac:dyDescent="0.2">
      <c r="A16" s="4"/>
      <c r="B16" s="4"/>
      <c r="C16" s="4"/>
      <c r="D16" s="4"/>
      <c r="E16" s="4"/>
    </row>
    <row r="17" spans="1:5" x14ac:dyDescent="0.2">
      <c r="A17" s="4"/>
      <c r="B17" s="4"/>
      <c r="C17" s="4"/>
      <c r="D17" s="4"/>
      <c r="E17" s="4"/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x14ac:dyDescent="0.2">
      <c r="A20" s="4"/>
      <c r="B20" s="4"/>
      <c r="C20" s="4"/>
      <c r="D20" s="4"/>
      <c r="E20" s="4"/>
    </row>
    <row r="21" spans="1:5" x14ac:dyDescent="0.2">
      <c r="A21" s="4"/>
      <c r="B21" s="4"/>
      <c r="C21" s="4"/>
      <c r="D21" s="4"/>
      <c r="E21" s="4"/>
    </row>
    <row r="22" spans="1:5" x14ac:dyDescent="0.2">
      <c r="A22" s="4"/>
      <c r="B22" s="4"/>
      <c r="C22" s="4"/>
      <c r="D22" s="4"/>
      <c r="E22" s="4"/>
    </row>
    <row r="23" spans="1:5" x14ac:dyDescent="0.2">
      <c r="A23" s="4"/>
      <c r="B23" s="4"/>
      <c r="C23" s="4"/>
      <c r="D23" s="4"/>
      <c r="E23" s="4"/>
    </row>
    <row r="24" spans="1:5" x14ac:dyDescent="0.2">
      <c r="A24" s="4"/>
      <c r="B24" s="4"/>
      <c r="C24" s="4"/>
      <c r="D24" s="4"/>
      <c r="E24" s="4"/>
    </row>
    <row r="25" spans="1:5" x14ac:dyDescent="0.2">
      <c r="A25" s="4"/>
      <c r="B25" s="4"/>
      <c r="C25" s="4"/>
      <c r="D25" s="4"/>
      <c r="E25" s="4"/>
    </row>
    <row r="26" spans="1:5" x14ac:dyDescent="0.2">
      <c r="A26" s="4"/>
      <c r="B26" s="4"/>
      <c r="C26" s="4"/>
      <c r="D26" s="4"/>
      <c r="E26" s="4"/>
    </row>
    <row r="27" spans="1:5" x14ac:dyDescent="0.2">
      <c r="A27" s="4"/>
      <c r="B27" s="4"/>
      <c r="C27" s="4"/>
      <c r="D27" s="4"/>
      <c r="E27" s="4"/>
    </row>
    <row r="28" spans="1:5" x14ac:dyDescent="0.2">
      <c r="A28" s="4"/>
      <c r="B28" s="4"/>
      <c r="C28" s="4"/>
      <c r="D28" s="4"/>
      <c r="E28" s="4"/>
    </row>
    <row r="29" spans="1:5" x14ac:dyDescent="0.2">
      <c r="A29" s="4"/>
      <c r="B29" s="4"/>
      <c r="C29" s="4"/>
      <c r="D29" s="4"/>
      <c r="E29" s="4"/>
    </row>
    <row r="30" spans="1:5" x14ac:dyDescent="0.2">
      <c r="A30" s="4"/>
      <c r="B30" s="4"/>
      <c r="C30" s="4"/>
      <c r="D30" s="4"/>
      <c r="E30" s="4"/>
    </row>
    <row r="31" spans="1:5" x14ac:dyDescent="0.2">
      <c r="A31" s="4"/>
      <c r="B31" s="4"/>
      <c r="C31" s="4"/>
      <c r="D31" s="4"/>
      <c r="E31" s="4"/>
    </row>
  </sheetData>
  <mergeCells count="5">
    <mergeCell ref="A10:B10"/>
    <mergeCell ref="A1:B1"/>
    <mergeCell ref="A6:B6"/>
    <mergeCell ref="A7:B7"/>
    <mergeCell ref="A9:B9"/>
  </mergeCells>
  <phoneticPr fontId="7" type="noConversion"/>
  <pageMargins left="0.75" right="0.75" top="1" bottom="1" header="0.5" footer="0.5"/>
  <pageSetup paperSize="9" orientation="landscape" r:id="rId1"/>
  <headerFooter alignWithMargins="0">
    <oddFooter>&amp;L&amp;F&amp;CKisebbségi óvodai nevelés, ellátátás&amp;R8510131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C15" sqref="C15"/>
    </sheetView>
  </sheetViews>
  <sheetFormatPr defaultRowHeight="12.75" x14ac:dyDescent="0.2"/>
  <cols>
    <col min="1" max="1" width="11.85546875" customWidth="1"/>
    <col min="2" max="2" width="66.28515625" customWidth="1"/>
    <col min="3" max="5" width="15.140625" customWidth="1"/>
    <col min="6" max="13" width="9.140625" style="4"/>
  </cols>
  <sheetData>
    <row r="1" spans="1:5" ht="68.25" customHeight="1" thickBot="1" x14ac:dyDescent="0.25">
      <c r="A1" s="909" t="s">
        <v>349</v>
      </c>
      <c r="B1" s="910"/>
      <c r="C1" s="41" t="s">
        <v>83</v>
      </c>
      <c r="D1" s="40" t="s">
        <v>249</v>
      </c>
      <c r="E1" s="26" t="s">
        <v>297</v>
      </c>
    </row>
    <row r="2" spans="1:5" ht="15.75" customHeight="1" x14ac:dyDescent="0.2">
      <c r="A2" s="78" t="s">
        <v>532</v>
      </c>
      <c r="B2" s="84" t="s">
        <v>760</v>
      </c>
      <c r="C2" s="79">
        <v>0</v>
      </c>
      <c r="D2" s="86">
        <v>9639</v>
      </c>
      <c r="E2" s="80">
        <v>0</v>
      </c>
    </row>
    <row r="3" spans="1:5" ht="15.75" customHeight="1" thickBot="1" x14ac:dyDescent="0.25">
      <c r="A3" s="81" t="s">
        <v>573</v>
      </c>
      <c r="B3" s="85" t="s">
        <v>706</v>
      </c>
      <c r="C3" s="82">
        <v>0</v>
      </c>
      <c r="D3" s="87">
        <v>330345</v>
      </c>
      <c r="E3" s="83"/>
    </row>
    <row r="4" spans="1:5" ht="21.75" customHeight="1" thickBot="1" x14ac:dyDescent="0.25">
      <c r="A4" s="1118" t="s">
        <v>710</v>
      </c>
      <c r="B4" s="1119"/>
      <c r="C4" s="623">
        <f>SUM(C2:C3)</f>
        <v>0</v>
      </c>
      <c r="D4" s="623">
        <f>SUM(D2:D3)</f>
        <v>339984</v>
      </c>
      <c r="E4" s="623">
        <f>SUM(E2:E3)</f>
        <v>0</v>
      </c>
    </row>
    <row r="5" spans="1:5" s="5" customFormat="1" ht="27" customHeight="1" thickBot="1" x14ac:dyDescent="0.25">
      <c r="A5" s="1120" t="s">
        <v>350</v>
      </c>
      <c r="B5" s="1121"/>
      <c r="C5" s="71">
        <f>SUM(C4)</f>
        <v>0</v>
      </c>
      <c r="D5" s="71">
        <f>SUM(D4)</f>
        <v>339984</v>
      </c>
      <c r="E5" s="71">
        <f>SUM(E4)</f>
        <v>0</v>
      </c>
    </row>
    <row r="6" spans="1:5" ht="38.25" customHeight="1" x14ac:dyDescent="0.2">
      <c r="A6" s="27"/>
      <c r="B6" s="27"/>
      <c r="C6" s="28"/>
      <c r="D6" s="28"/>
      <c r="E6" s="28"/>
    </row>
    <row r="7" spans="1:5" x14ac:dyDescent="0.2">
      <c r="A7" s="4"/>
      <c r="B7" s="4"/>
      <c r="C7" s="4"/>
      <c r="D7" s="4"/>
      <c r="E7" s="4"/>
    </row>
    <row r="8" spans="1:5" x14ac:dyDescent="0.2">
      <c r="A8" s="4"/>
      <c r="B8" s="4"/>
      <c r="C8" s="4"/>
      <c r="D8" s="4"/>
      <c r="E8" s="4"/>
    </row>
    <row r="9" spans="1:5" x14ac:dyDescent="0.2">
      <c r="A9" s="4"/>
      <c r="B9" s="4"/>
      <c r="C9" s="4"/>
      <c r="D9" s="4"/>
      <c r="E9" s="4"/>
    </row>
    <row r="10" spans="1:5" x14ac:dyDescent="0.2">
      <c r="A10" s="4"/>
      <c r="B10" s="4"/>
      <c r="C10" s="4"/>
      <c r="D10" s="4"/>
      <c r="E10" s="4"/>
    </row>
    <row r="11" spans="1:5" x14ac:dyDescent="0.2">
      <c r="A11" s="4"/>
      <c r="B11" s="4"/>
      <c r="C11" s="4"/>
      <c r="D11" s="4"/>
      <c r="E11" s="4"/>
    </row>
    <row r="12" spans="1:5" x14ac:dyDescent="0.2">
      <c r="A12" s="4"/>
      <c r="B12" s="4"/>
      <c r="C12" s="4"/>
      <c r="D12" s="4"/>
      <c r="E12" s="4"/>
    </row>
    <row r="13" spans="1:5" x14ac:dyDescent="0.2">
      <c r="A13" s="4"/>
      <c r="B13" s="4"/>
      <c r="C13" s="4"/>
      <c r="D13" s="4"/>
      <c r="E13" s="4"/>
    </row>
    <row r="14" spans="1:5" x14ac:dyDescent="0.2">
      <c r="A14" s="4"/>
      <c r="B14" s="4"/>
      <c r="C14" s="4"/>
      <c r="D14" s="4"/>
      <c r="E14" s="4"/>
    </row>
    <row r="15" spans="1:5" x14ac:dyDescent="0.2">
      <c r="A15" s="4"/>
      <c r="B15" s="4"/>
      <c r="C15" s="4"/>
      <c r="D15" s="4"/>
      <c r="E15" s="4"/>
    </row>
    <row r="16" spans="1:5" x14ac:dyDescent="0.2">
      <c r="A16" s="4"/>
      <c r="B16" s="4"/>
      <c r="C16" s="4"/>
      <c r="D16" s="4"/>
      <c r="E16" s="4"/>
    </row>
    <row r="17" spans="1:5" x14ac:dyDescent="0.2">
      <c r="A17" s="4"/>
      <c r="B17" s="4"/>
      <c r="C17" s="4"/>
      <c r="D17" s="4"/>
      <c r="E17" s="4"/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x14ac:dyDescent="0.2">
      <c r="A20" s="4"/>
      <c r="B20" s="4"/>
      <c r="C20" s="4"/>
      <c r="D20" s="4"/>
      <c r="E20" s="4"/>
    </row>
    <row r="21" spans="1:5" x14ac:dyDescent="0.2">
      <c r="A21" s="4"/>
      <c r="B21" s="4"/>
      <c r="C21" s="4"/>
      <c r="D21" s="4"/>
      <c r="E21" s="4"/>
    </row>
    <row r="22" spans="1:5" x14ac:dyDescent="0.2">
      <c r="A22" s="4"/>
      <c r="B22" s="4"/>
      <c r="C22" s="4"/>
      <c r="D22" s="4"/>
      <c r="E22" s="4"/>
    </row>
    <row r="23" spans="1:5" x14ac:dyDescent="0.2">
      <c r="A23" s="4"/>
      <c r="B23" s="4"/>
      <c r="C23" s="4"/>
      <c r="D23" s="4"/>
      <c r="E23" s="4"/>
    </row>
    <row r="24" spans="1:5" x14ac:dyDescent="0.2">
      <c r="A24" s="4"/>
      <c r="B24" s="4"/>
      <c r="C24" s="4"/>
      <c r="D24" s="4"/>
      <c r="E24" s="4"/>
    </row>
    <row r="25" spans="1:5" x14ac:dyDescent="0.2">
      <c r="A25" s="4"/>
      <c r="B25" s="4"/>
      <c r="C25" s="4"/>
      <c r="D25" s="4"/>
      <c r="E25" s="4"/>
    </row>
    <row r="26" spans="1:5" x14ac:dyDescent="0.2">
      <c r="A26" s="4"/>
      <c r="B26" s="4"/>
      <c r="C26" s="4"/>
      <c r="D26" s="4"/>
      <c r="E26" s="4"/>
    </row>
  </sheetData>
  <mergeCells count="3">
    <mergeCell ref="A1:B1"/>
    <mergeCell ref="A4:B4"/>
    <mergeCell ref="A5:B5"/>
  </mergeCells>
  <phoneticPr fontId="7" type="noConversion"/>
  <pageMargins left="0.75" right="0.75" top="1" bottom="1" header="0.5" footer="0.5"/>
  <pageSetup paperSize="9" orientation="landscape" r:id="rId1"/>
  <headerFooter alignWithMargins="0">
    <oddFooter>&amp;L&amp;F&amp;CÁltalános iskolai nevelés&amp;R&amp;A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Normal="75" zoomScaleSheetLayoutView="100" workbookViewId="0">
      <selection activeCell="I15" sqref="I15"/>
    </sheetView>
  </sheetViews>
  <sheetFormatPr defaultRowHeight="12.75" x14ac:dyDescent="0.2"/>
  <cols>
    <col min="1" max="1" width="11.5703125" customWidth="1"/>
    <col min="2" max="2" width="79.5703125" customWidth="1"/>
    <col min="3" max="5" width="12.5703125" customWidth="1"/>
    <col min="6" max="6" width="11" style="630" bestFit="1" customWidth="1"/>
  </cols>
  <sheetData>
    <row r="1" spans="1:6" ht="56.25" customHeight="1" thickBot="1" x14ac:dyDescent="0.25">
      <c r="A1" s="1126" t="s">
        <v>450</v>
      </c>
      <c r="B1" s="1127"/>
      <c r="C1" s="15" t="s">
        <v>84</v>
      </c>
      <c r="D1" s="15" t="s">
        <v>217</v>
      </c>
      <c r="E1" s="15" t="s">
        <v>250</v>
      </c>
    </row>
    <row r="2" spans="1:6" ht="13.5" thickBot="1" x14ac:dyDescent="0.25">
      <c r="A2" s="131" t="s">
        <v>527</v>
      </c>
      <c r="B2" s="99" t="s">
        <v>169</v>
      </c>
      <c r="C2" s="633">
        <v>0</v>
      </c>
      <c r="D2" s="248">
        <v>0</v>
      </c>
      <c r="E2" s="478">
        <v>365000</v>
      </c>
      <c r="F2" s="310"/>
    </row>
    <row r="3" spans="1:6" ht="13.5" thickBot="1" x14ac:dyDescent="0.25">
      <c r="A3" s="1132" t="s">
        <v>680</v>
      </c>
      <c r="B3" s="1133"/>
      <c r="C3" s="625">
        <f>SUM(C2:C2)</f>
        <v>0</v>
      </c>
      <c r="D3" s="625">
        <f>SUM(D2:D2)</f>
        <v>0</v>
      </c>
      <c r="E3" s="625">
        <f>SUM(E2:E2)</f>
        <v>365000</v>
      </c>
    </row>
    <row r="4" spans="1:6" ht="13.5" thickBot="1" x14ac:dyDescent="0.25">
      <c r="A4" s="548" t="s">
        <v>602</v>
      </c>
      <c r="B4" s="549" t="s">
        <v>603</v>
      </c>
      <c r="C4" s="104">
        <v>0</v>
      </c>
      <c r="D4" s="227">
        <v>0</v>
      </c>
      <c r="E4" s="104">
        <v>100000</v>
      </c>
      <c r="F4" s="310"/>
    </row>
    <row r="5" spans="1:6" ht="13.5" thickBot="1" x14ac:dyDescent="0.25">
      <c r="A5" s="1011" t="s">
        <v>683</v>
      </c>
      <c r="B5" s="1134"/>
      <c r="C5" s="625">
        <f>SUM(C4)</f>
        <v>0</v>
      </c>
      <c r="D5" s="625">
        <f>SUM(D4)</f>
        <v>0</v>
      </c>
      <c r="E5" s="625">
        <f>SUM(E4)</f>
        <v>100000</v>
      </c>
    </row>
    <row r="6" spans="1:6" ht="13.5" thickBot="1" x14ac:dyDescent="0.25">
      <c r="A6" s="218" t="s">
        <v>402</v>
      </c>
      <c r="B6" s="628" t="s">
        <v>403</v>
      </c>
      <c r="C6" s="104">
        <v>0</v>
      </c>
      <c r="D6" s="227">
        <v>0</v>
      </c>
      <c r="E6" s="104">
        <v>5000</v>
      </c>
      <c r="F6" s="310"/>
    </row>
    <row r="7" spans="1:6" x14ac:dyDescent="0.2">
      <c r="A7" s="482" t="s">
        <v>574</v>
      </c>
      <c r="B7" s="274" t="s">
        <v>732</v>
      </c>
      <c r="C7" s="257">
        <v>0</v>
      </c>
      <c r="D7" s="257">
        <v>17189</v>
      </c>
      <c r="E7" s="257">
        <v>17000</v>
      </c>
    </row>
    <row r="8" spans="1:6" ht="13.5" thickBot="1" x14ac:dyDescent="0.25">
      <c r="A8" s="629" t="s">
        <v>575</v>
      </c>
      <c r="B8" s="117" t="s">
        <v>451</v>
      </c>
      <c r="C8" s="259">
        <v>0</v>
      </c>
      <c r="D8" s="259">
        <v>20472</v>
      </c>
      <c r="E8" s="259">
        <v>0</v>
      </c>
    </row>
    <row r="9" spans="1:6" x14ac:dyDescent="0.2">
      <c r="A9" s="131" t="s">
        <v>452</v>
      </c>
      <c r="B9" s="216" t="s">
        <v>743</v>
      </c>
      <c r="C9" s="258">
        <v>320000</v>
      </c>
      <c r="D9" s="258">
        <v>393682</v>
      </c>
      <c r="E9" s="258">
        <v>100000</v>
      </c>
    </row>
    <row r="10" spans="1:6" x14ac:dyDescent="0.2">
      <c r="A10" s="131"/>
      <c r="B10" s="216" t="s">
        <v>270</v>
      </c>
      <c r="C10" s="258">
        <v>0</v>
      </c>
      <c r="D10" s="258">
        <v>0</v>
      </c>
      <c r="E10" s="258">
        <v>200000</v>
      </c>
    </row>
    <row r="11" spans="1:6" x14ac:dyDescent="0.2">
      <c r="A11" s="131" t="s">
        <v>664</v>
      </c>
      <c r="B11" s="216" t="s">
        <v>47</v>
      </c>
      <c r="C11" s="258">
        <v>5000</v>
      </c>
      <c r="D11" s="258">
        <v>4413</v>
      </c>
      <c r="E11" s="258">
        <v>20000</v>
      </c>
    </row>
    <row r="12" spans="1:6" x14ac:dyDescent="0.2">
      <c r="A12" s="131">
        <v>5521855228</v>
      </c>
      <c r="B12" s="216" t="s">
        <v>740</v>
      </c>
      <c r="C12" s="258">
        <v>0</v>
      </c>
      <c r="D12" s="258">
        <v>4699</v>
      </c>
      <c r="E12" s="258">
        <v>20000</v>
      </c>
    </row>
    <row r="13" spans="1:6" x14ac:dyDescent="0.2">
      <c r="A13" s="290">
        <v>55229</v>
      </c>
      <c r="B13" s="291" t="s">
        <v>733</v>
      </c>
      <c r="C13" s="292">
        <f>SUM(C14:C16)</f>
        <v>147000</v>
      </c>
      <c r="D13" s="292">
        <f>SUM(D14:D16)</f>
        <v>21564</v>
      </c>
      <c r="E13" s="292">
        <f>SUM(E14:E16)</f>
        <v>91000</v>
      </c>
    </row>
    <row r="14" spans="1:6" x14ac:dyDescent="0.2">
      <c r="A14" s="131" t="s">
        <v>550</v>
      </c>
      <c r="B14" s="216" t="s">
        <v>454</v>
      </c>
      <c r="C14" s="258">
        <v>18000</v>
      </c>
      <c r="D14" s="258">
        <v>14060</v>
      </c>
      <c r="E14" s="258">
        <v>36000</v>
      </c>
    </row>
    <row r="15" spans="1:6" ht="14.25" customHeight="1" x14ac:dyDescent="0.2">
      <c r="A15" s="131" t="s">
        <v>551</v>
      </c>
      <c r="B15" s="216" t="s">
        <v>455</v>
      </c>
      <c r="C15" s="258">
        <v>5000</v>
      </c>
      <c r="D15" s="258">
        <v>4906</v>
      </c>
      <c r="E15" s="258">
        <v>5000</v>
      </c>
    </row>
    <row r="16" spans="1:6" ht="14.25" customHeight="1" x14ac:dyDescent="0.2">
      <c r="A16" s="131" t="s">
        <v>556</v>
      </c>
      <c r="B16" s="216" t="s">
        <v>456</v>
      </c>
      <c r="C16" s="289">
        <v>124000</v>
      </c>
      <c r="D16" s="289">
        <v>2598</v>
      </c>
      <c r="E16" s="289">
        <v>50000</v>
      </c>
    </row>
    <row r="17" spans="1:6" ht="14.25" customHeight="1" thickBot="1" x14ac:dyDescent="0.25">
      <c r="A17" s="131" t="s">
        <v>573</v>
      </c>
      <c r="B17" s="216" t="s">
        <v>706</v>
      </c>
      <c r="C17" s="258">
        <v>95000</v>
      </c>
      <c r="D17" s="258">
        <v>123969</v>
      </c>
      <c r="E17" s="258">
        <v>121000</v>
      </c>
    </row>
    <row r="18" spans="1:6" ht="16.5" customHeight="1" thickBot="1" x14ac:dyDescent="0.25">
      <c r="A18" s="61">
        <v>573211</v>
      </c>
      <c r="B18" s="626" t="s">
        <v>453</v>
      </c>
      <c r="C18" s="627">
        <v>0</v>
      </c>
      <c r="D18" s="627">
        <v>3701</v>
      </c>
      <c r="E18" s="627">
        <v>0</v>
      </c>
    </row>
    <row r="19" spans="1:6" ht="16.5" customHeight="1" thickBot="1" x14ac:dyDescent="0.25">
      <c r="A19" s="1130" t="s">
        <v>710</v>
      </c>
      <c r="B19" s="1131"/>
      <c r="C19" s="634">
        <f>SUM(C6+C7+C8+C9+C10+C11+C12+C17+C18+C13)</f>
        <v>567000</v>
      </c>
      <c r="D19" s="634">
        <f>SUM(D6+D7+D8+D9+D10+D11+D12+D17+D18+D13)</f>
        <v>589689</v>
      </c>
      <c r="E19" s="634">
        <f>SUM(E6+E7+E8+E9+E10+E11+E12+E17+E18+E13)</f>
        <v>574000</v>
      </c>
    </row>
    <row r="20" spans="1:6" ht="17.25" customHeight="1" thickBot="1" x14ac:dyDescent="0.25">
      <c r="A20" s="1128" t="s">
        <v>738</v>
      </c>
      <c r="B20" s="1129"/>
      <c r="C20" s="635">
        <f>SUM(C3+C5+C19)</f>
        <v>567000</v>
      </c>
      <c r="D20" s="635">
        <f>SUM(D3+D5+D19)</f>
        <v>589689</v>
      </c>
      <c r="E20" s="635">
        <f>SUM(E3+E5+E19)</f>
        <v>1039000</v>
      </c>
    </row>
    <row r="21" spans="1:6" s="5" customFormat="1" ht="38.85" customHeight="1" thickBot="1" x14ac:dyDescent="0.25">
      <c r="A21" s="972" t="s">
        <v>49</v>
      </c>
      <c r="B21" s="973"/>
      <c r="C21" s="288">
        <f>SUM(C20)</f>
        <v>567000</v>
      </c>
      <c r="D21" s="288">
        <f>SUM(D20)</f>
        <v>589689</v>
      </c>
      <c r="E21" s="288">
        <f>SUM(E20)</f>
        <v>1039000</v>
      </c>
      <c r="F21" s="631"/>
    </row>
    <row r="23" spans="1:6" ht="13.5" thickBot="1" x14ac:dyDescent="0.25"/>
    <row r="24" spans="1:6" ht="29.25" thickBot="1" x14ac:dyDescent="0.25">
      <c r="A24" s="1122" t="s">
        <v>113</v>
      </c>
      <c r="B24" s="1123"/>
      <c r="C24" s="23" t="s">
        <v>83</v>
      </c>
      <c r="D24" s="23" t="s">
        <v>249</v>
      </c>
      <c r="E24" s="23" t="s">
        <v>297</v>
      </c>
    </row>
    <row r="25" spans="1:6" ht="16.5" customHeight="1" thickBot="1" x14ac:dyDescent="0.25">
      <c r="A25" s="307"/>
      <c r="B25" s="308" t="s">
        <v>114</v>
      </c>
      <c r="C25" s="309">
        <v>0</v>
      </c>
      <c r="D25" s="309">
        <v>0</v>
      </c>
      <c r="E25" s="309">
        <v>574000</v>
      </c>
    </row>
    <row r="26" spans="1:6" ht="15" thickBot="1" x14ac:dyDescent="0.25">
      <c r="A26" s="1124" t="s">
        <v>57</v>
      </c>
      <c r="B26" s="1125"/>
      <c r="C26" s="36">
        <f>SUM(C25)</f>
        <v>0</v>
      </c>
      <c r="D26" s="36">
        <f>SUM(D25)</f>
        <v>0</v>
      </c>
      <c r="E26" s="36">
        <f>SUM(E25)</f>
        <v>574000</v>
      </c>
    </row>
  </sheetData>
  <mergeCells count="8">
    <mergeCell ref="A24:B24"/>
    <mergeCell ref="A26:B26"/>
    <mergeCell ref="A1:B1"/>
    <mergeCell ref="A20:B20"/>
    <mergeCell ref="A21:B21"/>
    <mergeCell ref="A19:B19"/>
    <mergeCell ref="A3:B3"/>
    <mergeCell ref="A5:B5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5" firstPageNumber="0" orientation="landscape" cellComments="atEnd" horizontalDpi="300" verticalDpi="300" r:id="rId1"/>
  <headerFooter alignWithMargins="0">
    <oddFooter>&amp;L&amp;F&amp;CHáziorvosi alapellátás&amp;R&amp;A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22" zoomScaleNormal="100" zoomScaleSheetLayoutView="100" workbookViewId="0">
      <selection activeCell="G10" sqref="G10"/>
    </sheetView>
  </sheetViews>
  <sheetFormatPr defaultRowHeight="12.75" x14ac:dyDescent="0.2"/>
  <cols>
    <col min="1" max="1" width="14.28515625" customWidth="1"/>
    <col min="2" max="2" width="67" customWidth="1"/>
    <col min="3" max="3" width="15" customWidth="1"/>
    <col min="4" max="4" width="14" customWidth="1"/>
    <col min="5" max="5" width="16.42578125" customWidth="1"/>
    <col min="6" max="6" width="11" style="630" bestFit="1" customWidth="1"/>
  </cols>
  <sheetData>
    <row r="1" spans="1:6" ht="62.25" customHeight="1" thickBot="1" x14ac:dyDescent="0.25">
      <c r="A1" s="980" t="s">
        <v>719</v>
      </c>
      <c r="B1" s="981"/>
      <c r="C1" s="15" t="s">
        <v>83</v>
      </c>
      <c r="D1" s="15" t="s">
        <v>249</v>
      </c>
      <c r="E1" s="15" t="s">
        <v>297</v>
      </c>
    </row>
    <row r="2" spans="1:6" ht="13.5" thickBot="1" x14ac:dyDescent="0.25">
      <c r="A2" s="131" t="s">
        <v>527</v>
      </c>
      <c r="B2" s="99" t="s">
        <v>343</v>
      </c>
      <c r="C2" s="632">
        <v>0</v>
      </c>
      <c r="D2" s="636">
        <v>0</v>
      </c>
      <c r="E2" s="632">
        <v>365000</v>
      </c>
      <c r="F2" s="310"/>
    </row>
    <row r="3" spans="1:6" ht="13.5" thickBot="1" x14ac:dyDescent="0.25">
      <c r="A3" s="1145" t="s">
        <v>680</v>
      </c>
      <c r="B3" s="1146"/>
      <c r="C3" s="643">
        <f>SUM(C2:C2)</f>
        <v>0</v>
      </c>
      <c r="D3" s="643">
        <f>SUM(D2:D2)</f>
        <v>0</v>
      </c>
      <c r="E3" s="643">
        <f>SUM(E2:E2)</f>
        <v>365000</v>
      </c>
    </row>
    <row r="4" spans="1:6" ht="13.5" thickBot="1" x14ac:dyDescent="0.25">
      <c r="A4" s="213" t="s">
        <v>602</v>
      </c>
      <c r="B4" s="214" t="s">
        <v>603</v>
      </c>
      <c r="C4" s="637">
        <f>SUM(C2*0.27)</f>
        <v>0</v>
      </c>
      <c r="D4" s="637">
        <f>SUM(D2*0.27)</f>
        <v>0</v>
      </c>
      <c r="E4" s="637">
        <v>100000</v>
      </c>
      <c r="F4" s="310"/>
    </row>
    <row r="5" spans="1:6" ht="13.5" thickBot="1" x14ac:dyDescent="0.25">
      <c r="A5" s="1011" t="s">
        <v>683</v>
      </c>
      <c r="B5" s="1134"/>
      <c r="C5" s="643">
        <f>SUM(C4)</f>
        <v>0</v>
      </c>
      <c r="D5" s="643">
        <f>SUM(D4)</f>
        <v>0</v>
      </c>
      <c r="E5" s="643">
        <f>SUM(E4)</f>
        <v>100000</v>
      </c>
    </row>
    <row r="6" spans="1:6" ht="13.5" thickBot="1" x14ac:dyDescent="0.25">
      <c r="A6" s="297" t="s">
        <v>574</v>
      </c>
      <c r="B6" s="298" t="s">
        <v>732</v>
      </c>
      <c r="C6" s="299">
        <v>0</v>
      </c>
      <c r="D6" s="300">
        <v>14708</v>
      </c>
      <c r="E6" s="299">
        <v>15000</v>
      </c>
    </row>
    <row r="7" spans="1:6" ht="13.9" customHeight="1" x14ac:dyDescent="0.2">
      <c r="A7" s="305" t="s">
        <v>657</v>
      </c>
      <c r="B7" s="301" t="s">
        <v>695</v>
      </c>
      <c r="C7" s="302">
        <v>320000</v>
      </c>
      <c r="D7" s="302">
        <v>393130</v>
      </c>
      <c r="E7" s="302">
        <v>100000</v>
      </c>
    </row>
    <row r="8" spans="1:6" ht="13.9" customHeight="1" x14ac:dyDescent="0.2">
      <c r="A8" s="306"/>
      <c r="B8" s="303" t="s">
        <v>270</v>
      </c>
      <c r="C8" s="304">
        <v>0</v>
      </c>
      <c r="D8" s="304">
        <v>0</v>
      </c>
      <c r="E8" s="304">
        <v>200000</v>
      </c>
    </row>
    <row r="9" spans="1:6" ht="13.9" customHeight="1" x14ac:dyDescent="0.2">
      <c r="A9" s="306" t="s">
        <v>664</v>
      </c>
      <c r="B9" s="303" t="s">
        <v>55</v>
      </c>
      <c r="C9" s="304">
        <v>10000</v>
      </c>
      <c r="D9" s="304">
        <v>25390</v>
      </c>
      <c r="E9" s="304">
        <v>25000</v>
      </c>
    </row>
    <row r="10" spans="1:6" ht="13.9" customHeight="1" x14ac:dyDescent="0.2">
      <c r="A10" s="306" t="s">
        <v>626</v>
      </c>
      <c r="B10" s="303" t="s">
        <v>740</v>
      </c>
      <c r="C10" s="304">
        <v>0</v>
      </c>
      <c r="D10" s="304">
        <v>4699</v>
      </c>
      <c r="E10" s="304">
        <v>20000</v>
      </c>
    </row>
    <row r="11" spans="1:6" ht="12.95" customHeight="1" x14ac:dyDescent="0.2">
      <c r="A11" s="306" t="s">
        <v>550</v>
      </c>
      <c r="B11" s="303" t="s">
        <v>48</v>
      </c>
      <c r="C11" s="304">
        <v>18000</v>
      </c>
      <c r="D11" s="304">
        <v>14060</v>
      </c>
      <c r="E11" s="304">
        <v>36000</v>
      </c>
    </row>
    <row r="12" spans="1:6" ht="15.95" customHeight="1" x14ac:dyDescent="0.2">
      <c r="A12" s="306" t="s">
        <v>551</v>
      </c>
      <c r="B12" s="303" t="s">
        <v>702</v>
      </c>
      <c r="C12" s="304">
        <v>5000</v>
      </c>
      <c r="D12" s="304">
        <v>4906</v>
      </c>
      <c r="E12" s="304">
        <v>5000</v>
      </c>
    </row>
    <row r="13" spans="1:6" ht="15.95" customHeight="1" x14ac:dyDescent="0.2">
      <c r="A13" s="306" t="s">
        <v>556</v>
      </c>
      <c r="B13" s="303" t="s">
        <v>73</v>
      </c>
      <c r="C13" s="304">
        <v>2000</v>
      </c>
      <c r="D13" s="304">
        <v>0</v>
      </c>
      <c r="E13" s="304">
        <v>15000</v>
      </c>
    </row>
    <row r="14" spans="1:6" ht="14.25" customHeight="1" thickBot="1" x14ac:dyDescent="0.25">
      <c r="A14" s="306" t="s">
        <v>573</v>
      </c>
      <c r="B14" s="303" t="s">
        <v>706</v>
      </c>
      <c r="C14" s="304">
        <v>96000</v>
      </c>
      <c r="D14" s="304">
        <v>116842</v>
      </c>
      <c r="E14" s="304">
        <v>112000</v>
      </c>
      <c r="F14" s="310"/>
    </row>
    <row r="15" spans="1:6" ht="15.75" customHeight="1" x14ac:dyDescent="0.2">
      <c r="A15" s="638" t="s">
        <v>405</v>
      </c>
      <c r="B15" s="641" t="s">
        <v>342</v>
      </c>
      <c r="C15" s="639">
        <v>0</v>
      </c>
      <c r="D15" s="642">
        <v>3702</v>
      </c>
      <c r="E15" s="640">
        <v>0</v>
      </c>
    </row>
    <row r="16" spans="1:6" ht="13.5" thickBot="1" x14ac:dyDescent="0.25">
      <c r="A16" s="217" t="s">
        <v>402</v>
      </c>
      <c r="B16" s="360" t="s">
        <v>403</v>
      </c>
      <c r="C16" s="229">
        <v>0</v>
      </c>
      <c r="D16" s="136">
        <v>0</v>
      </c>
      <c r="E16" s="230">
        <v>5000</v>
      </c>
      <c r="F16" s="310"/>
    </row>
    <row r="17" spans="1:6" ht="15" customHeight="1" thickBot="1" x14ac:dyDescent="0.25">
      <c r="A17" s="1139" t="s">
        <v>710</v>
      </c>
      <c r="B17" s="1140"/>
      <c r="C17" s="644">
        <f>SUM(C6:C16)</f>
        <v>451000</v>
      </c>
      <c r="D17" s="644">
        <f>SUM(D6:D16)</f>
        <v>577437</v>
      </c>
      <c r="E17" s="644">
        <f>SUM(E6:E16)</f>
        <v>533000</v>
      </c>
      <c r="F17" s="310"/>
    </row>
    <row r="18" spans="1:6" ht="18" customHeight="1" thickBot="1" x14ac:dyDescent="0.25">
      <c r="A18" s="1141" t="s">
        <v>738</v>
      </c>
      <c r="B18" s="1142"/>
      <c r="C18" s="293">
        <f>SUM(C3+C5+C17)</f>
        <v>451000</v>
      </c>
      <c r="D18" s="293">
        <f>SUM(D3+D5+D17)</f>
        <v>577437</v>
      </c>
      <c r="E18" s="293">
        <f>SUM(E3+E5+E17)</f>
        <v>998000</v>
      </c>
    </row>
    <row r="19" spans="1:6" s="5" customFormat="1" ht="38.85" customHeight="1" thickBot="1" x14ac:dyDescent="0.25">
      <c r="A19" s="1143" t="s">
        <v>56</v>
      </c>
      <c r="B19" s="1144"/>
      <c r="C19" s="294">
        <f>SUM(C18)</f>
        <v>451000</v>
      </c>
      <c r="D19" s="294">
        <f>SUM(D18)</f>
        <v>577437</v>
      </c>
      <c r="E19" s="294">
        <f>SUM(E18)</f>
        <v>998000</v>
      </c>
      <c r="F19" s="631"/>
    </row>
    <row r="20" spans="1:6" ht="56.65" customHeight="1" thickBot="1" x14ac:dyDescent="0.3">
      <c r="A20" s="22"/>
      <c r="B20" s="22"/>
      <c r="C20" s="22"/>
      <c r="D20" s="22"/>
      <c r="E20" s="22"/>
    </row>
    <row r="21" spans="1:6" ht="45.75" customHeight="1" thickBot="1" x14ac:dyDescent="0.25">
      <c r="A21" s="1122" t="s">
        <v>678</v>
      </c>
      <c r="B21" s="1123"/>
      <c r="C21" s="23" t="s">
        <v>83</v>
      </c>
      <c r="D21" s="23" t="s">
        <v>249</v>
      </c>
      <c r="E21" s="23" t="s">
        <v>297</v>
      </c>
    </row>
    <row r="22" spans="1:6" ht="17.25" customHeight="1" x14ac:dyDescent="0.2">
      <c r="A22" s="307" t="s">
        <v>334</v>
      </c>
      <c r="B22" s="308" t="s">
        <v>337</v>
      </c>
      <c r="C22" s="309">
        <v>0</v>
      </c>
      <c r="D22" s="309">
        <v>359232</v>
      </c>
      <c r="E22" s="309">
        <v>33000</v>
      </c>
    </row>
    <row r="23" spans="1:6" ht="15.75" customHeight="1" x14ac:dyDescent="0.2">
      <c r="A23" s="307" t="s">
        <v>334</v>
      </c>
      <c r="B23" s="308" t="s">
        <v>338</v>
      </c>
      <c r="C23" s="309"/>
      <c r="D23" s="309"/>
      <c r="E23" s="309">
        <v>0</v>
      </c>
    </row>
    <row r="24" spans="1:6" ht="16.5" customHeight="1" x14ac:dyDescent="0.2">
      <c r="A24" s="307" t="s">
        <v>335</v>
      </c>
      <c r="B24" s="308" t="s">
        <v>339</v>
      </c>
      <c r="C24" s="309">
        <v>550000</v>
      </c>
      <c r="D24" s="309">
        <v>491256</v>
      </c>
      <c r="E24" s="309">
        <v>326000</v>
      </c>
    </row>
    <row r="25" spans="1:6" ht="15.75" customHeight="1" x14ac:dyDescent="0.2">
      <c r="A25" s="307" t="s">
        <v>335</v>
      </c>
      <c r="B25" s="308" t="s">
        <v>340</v>
      </c>
      <c r="C25" s="309"/>
      <c r="D25" s="309"/>
      <c r="E25" s="309">
        <v>0</v>
      </c>
    </row>
    <row r="26" spans="1:6" ht="16.5" customHeight="1" x14ac:dyDescent="0.2">
      <c r="A26" s="307" t="s">
        <v>336</v>
      </c>
      <c r="B26" s="308" t="s">
        <v>341</v>
      </c>
      <c r="C26" s="309">
        <v>0</v>
      </c>
      <c r="D26" s="309">
        <v>0</v>
      </c>
      <c r="E26" s="309">
        <v>57000</v>
      </c>
    </row>
    <row r="27" spans="1:6" ht="15.75" customHeight="1" thickBot="1" x14ac:dyDescent="0.25">
      <c r="A27" s="307" t="s">
        <v>336</v>
      </c>
      <c r="B27" s="308" t="s">
        <v>276</v>
      </c>
      <c r="C27" s="309"/>
      <c r="D27" s="309"/>
      <c r="E27" s="309">
        <v>54000</v>
      </c>
    </row>
    <row r="28" spans="1:6" ht="19.5" customHeight="1" thickBot="1" x14ac:dyDescent="0.25">
      <c r="A28" s="1137" t="s">
        <v>727</v>
      </c>
      <c r="B28" s="1138"/>
      <c r="C28" s="296">
        <f>SUM(C22:C27)</f>
        <v>550000</v>
      </c>
      <c r="D28" s="296">
        <f>SUM(D22:D27)</f>
        <v>850488</v>
      </c>
      <c r="E28" s="296">
        <f>SUM(E22:E27)</f>
        <v>470000</v>
      </c>
    </row>
    <row r="29" spans="1:6" ht="24.95" customHeight="1" thickBot="1" x14ac:dyDescent="0.25">
      <c r="A29" s="1135" t="s">
        <v>728</v>
      </c>
      <c r="B29" s="1136"/>
      <c r="C29" s="295">
        <f t="shared" ref="C29:E30" si="0">SUM(C28)</f>
        <v>550000</v>
      </c>
      <c r="D29" s="295">
        <f t="shared" si="0"/>
        <v>850488</v>
      </c>
      <c r="E29" s="295">
        <f t="shared" si="0"/>
        <v>470000</v>
      </c>
    </row>
    <row r="30" spans="1:6" s="5" customFormat="1" ht="41.85" customHeight="1" thickBot="1" x14ac:dyDescent="0.25">
      <c r="A30" s="1124" t="s">
        <v>57</v>
      </c>
      <c r="B30" s="1125"/>
      <c r="C30" s="36">
        <f t="shared" si="0"/>
        <v>550000</v>
      </c>
      <c r="D30" s="36">
        <f t="shared" si="0"/>
        <v>850488</v>
      </c>
      <c r="E30" s="36">
        <f t="shared" si="0"/>
        <v>470000</v>
      </c>
      <c r="F30" s="631"/>
    </row>
  </sheetData>
  <mergeCells count="10">
    <mergeCell ref="A29:B29"/>
    <mergeCell ref="A30:B30"/>
    <mergeCell ref="A21:B21"/>
    <mergeCell ref="A28:B28"/>
    <mergeCell ref="A1:B1"/>
    <mergeCell ref="A17:B17"/>
    <mergeCell ref="A18:B18"/>
    <mergeCell ref="A19:B19"/>
    <mergeCell ref="A3:B3"/>
    <mergeCell ref="A5:B5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9" firstPageNumber="0" orientation="landscape" cellComments="atEnd" horizontalDpi="300" verticalDpi="300" r:id="rId1"/>
  <headerFooter alignWithMargins="0">
    <oddFooter>&amp;L&amp;F&amp;CFogorvosi alapellátás&amp;R&amp;A</oddFooter>
  </headerFooter>
  <rowBreaks count="1" manualBreakCount="1">
    <brk id="1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G42"/>
  <sheetViews>
    <sheetView zoomScaleNormal="100" workbookViewId="0">
      <selection activeCell="G38" sqref="G38"/>
    </sheetView>
  </sheetViews>
  <sheetFormatPr defaultRowHeight="12.75" x14ac:dyDescent="0.2"/>
  <cols>
    <col min="1" max="1" width="12" customWidth="1"/>
    <col min="2" max="2" width="67.85546875" customWidth="1"/>
    <col min="3" max="5" width="15.140625" customWidth="1"/>
  </cols>
  <sheetData>
    <row r="1" spans="1:5" ht="57.75" customHeight="1" thickBot="1" x14ac:dyDescent="0.25">
      <c r="A1" s="1153" t="s">
        <v>351</v>
      </c>
      <c r="B1" s="1154"/>
      <c r="C1" s="661" t="s">
        <v>83</v>
      </c>
      <c r="D1" s="661" t="s">
        <v>249</v>
      </c>
      <c r="E1" s="661" t="s">
        <v>297</v>
      </c>
    </row>
    <row r="2" spans="1:5" ht="15.75" customHeight="1" x14ac:dyDescent="0.2">
      <c r="A2" s="179" t="s">
        <v>585</v>
      </c>
      <c r="B2" s="99" t="s">
        <v>360</v>
      </c>
      <c r="C2" s="368">
        <v>1869000</v>
      </c>
      <c r="D2" s="368">
        <f>SUM('védőnő összesítő'!D2*'védőnő összesítő'!F$48)</f>
        <v>915986.4</v>
      </c>
      <c r="E2" s="368">
        <f>SUM('védőnő összesítő'!E2*'védőnő összesítő'!F$48)</f>
        <v>1151500</v>
      </c>
    </row>
    <row r="3" spans="1:5" ht="11.25" customHeight="1" x14ac:dyDescent="0.2">
      <c r="A3" s="179" t="s">
        <v>354</v>
      </c>
      <c r="B3" s="99" t="s">
        <v>361</v>
      </c>
      <c r="C3" s="368">
        <v>136000</v>
      </c>
      <c r="D3" s="368">
        <f>SUM('védőnő összesítő'!D3*'védőnő összesítő'!F$48)</f>
        <v>66796.800000000003</v>
      </c>
      <c r="E3" s="368">
        <f>SUM('védőnő összesítő'!E3*'védőnő összesítő'!F$48)</f>
        <v>88200</v>
      </c>
    </row>
    <row r="4" spans="1:5" ht="12.95" customHeight="1" x14ac:dyDescent="0.2">
      <c r="A4" s="179" t="s">
        <v>355</v>
      </c>
      <c r="B4" s="99" t="s">
        <v>362</v>
      </c>
      <c r="C4" s="368">
        <v>0</v>
      </c>
      <c r="D4" s="368">
        <f>SUM('védőnő összesítő'!D4*'védőnő összesítő'!F$48)</f>
        <v>151998</v>
      </c>
      <c r="E4" s="368">
        <f>SUM('védőnő összesítő'!E4*'védőnő összesítő'!F$48)</f>
        <v>8820</v>
      </c>
    </row>
    <row r="5" spans="1:5" ht="13.9" customHeight="1" x14ac:dyDescent="0.2">
      <c r="A5" s="179" t="s">
        <v>356</v>
      </c>
      <c r="B5" s="99" t="s">
        <v>357</v>
      </c>
      <c r="C5" s="368">
        <v>0</v>
      </c>
      <c r="D5" s="368">
        <f>SUM('védőnő összesítő'!D5*'védőnő összesítő'!F$48)</f>
        <v>59203.27</v>
      </c>
      <c r="E5" s="368">
        <f>SUM('védőnő összesítő'!E5*'védőnő összesítő'!F$48)</f>
        <v>0</v>
      </c>
    </row>
    <row r="6" spans="1:5" ht="13.9" customHeight="1" x14ac:dyDescent="0.2">
      <c r="A6" s="179" t="s">
        <v>594</v>
      </c>
      <c r="B6" s="206" t="s">
        <v>65</v>
      </c>
      <c r="C6" s="368">
        <v>76000</v>
      </c>
      <c r="D6" s="368">
        <f>SUM('védőnő összesítő'!D6*'védőnő összesítő'!F$48)</f>
        <v>32495.329999999998</v>
      </c>
      <c r="E6" s="368">
        <f>SUM('védőnő összesítő'!E6*'védőnő összesítő'!F$48)</f>
        <v>0</v>
      </c>
    </row>
    <row r="7" spans="1:5" ht="13.5" thickBot="1" x14ac:dyDescent="0.25">
      <c r="A7" s="179" t="s">
        <v>528</v>
      </c>
      <c r="B7" s="206" t="s">
        <v>358</v>
      </c>
      <c r="C7" s="368">
        <v>75000</v>
      </c>
      <c r="D7" s="368">
        <f>SUM('védőnő összesítő'!D7*'védőnő összesítő'!F$48)</f>
        <v>29400</v>
      </c>
      <c r="E7" s="368">
        <f>SUM('védőnő összesítő'!E7*'védőnő összesítő'!F$48)</f>
        <v>29400</v>
      </c>
    </row>
    <row r="8" spans="1:5" ht="16.5" customHeight="1" thickBot="1" x14ac:dyDescent="0.25">
      <c r="A8" s="943" t="s">
        <v>680</v>
      </c>
      <c r="B8" s="1155"/>
      <c r="C8" s="647">
        <f>SUM(C2:C7)</f>
        <v>2156000</v>
      </c>
      <c r="D8" s="647">
        <f>SUM(D2:D7)</f>
        <v>1255879.8000000003</v>
      </c>
      <c r="E8" s="647">
        <f>SUM(E2:E7)</f>
        <v>1277920</v>
      </c>
    </row>
    <row r="9" spans="1:5" ht="13.5" customHeight="1" thickBot="1" x14ac:dyDescent="0.25">
      <c r="A9" s="353" t="s">
        <v>602</v>
      </c>
      <c r="B9" s="111" t="s">
        <v>359</v>
      </c>
      <c r="C9" s="368">
        <v>552000</v>
      </c>
      <c r="D9" s="368">
        <f>SUM('védőnő összesítő'!D9*'védőnő összesítő'!F$48)</f>
        <v>322377.86</v>
      </c>
      <c r="E9" s="368">
        <f>SUM(E2+E3+E4+E5)*0.27</f>
        <v>337100.4</v>
      </c>
    </row>
    <row r="10" spans="1:5" ht="18.75" customHeight="1" thickBot="1" x14ac:dyDescent="0.25">
      <c r="A10" s="1157" t="s">
        <v>683</v>
      </c>
      <c r="B10" s="1158"/>
      <c r="C10" s="662">
        <f>SUM(C9)</f>
        <v>552000</v>
      </c>
      <c r="D10" s="662">
        <f>SUM(D9)</f>
        <v>322377.86</v>
      </c>
      <c r="E10" s="579">
        <f>SUM(E9)</f>
        <v>337100.4</v>
      </c>
    </row>
    <row r="11" spans="1:5" ht="13.5" customHeight="1" x14ac:dyDescent="0.2">
      <c r="A11" s="218" t="s">
        <v>363</v>
      </c>
      <c r="B11" s="357" t="s">
        <v>684</v>
      </c>
      <c r="C11" s="135">
        <v>4000</v>
      </c>
      <c r="D11" s="369">
        <f>SUM('védőnő összesítő'!D11*'védőnő összesítő'!F$48)</f>
        <v>1338.68</v>
      </c>
      <c r="E11" s="257">
        <f>SUM('védőnő összesítő'!E11*'védőnő összesítő'!F$48)</f>
        <v>1470</v>
      </c>
    </row>
    <row r="12" spans="1:5" ht="13.5" customHeight="1" x14ac:dyDescent="0.2">
      <c r="A12" s="63" t="s">
        <v>370</v>
      </c>
      <c r="B12" s="358" t="s">
        <v>685</v>
      </c>
      <c r="C12" s="104">
        <v>0</v>
      </c>
      <c r="D12" s="368">
        <f>SUM('védőnő összesítő'!D12*'védőnő összesítő'!F$48)</f>
        <v>1875.23</v>
      </c>
      <c r="E12" s="258">
        <f>SUM('védőnő összesítő'!E12*'védőnő összesítő'!F$48)</f>
        <v>1960</v>
      </c>
    </row>
    <row r="13" spans="1:5" ht="13.5" customHeight="1" x14ac:dyDescent="0.2">
      <c r="A13" s="63" t="s">
        <v>532</v>
      </c>
      <c r="B13" s="358" t="s">
        <v>686</v>
      </c>
      <c r="C13" s="104">
        <v>191000</v>
      </c>
      <c r="D13" s="368">
        <f>SUM('védőnő összesítő'!D13*'védőnő összesítő'!F$48)</f>
        <v>28520.94</v>
      </c>
      <c r="E13" s="258">
        <f>SUM('védőnő összesítő'!E13*'védőnő összesítő'!F$48)</f>
        <v>24500</v>
      </c>
    </row>
    <row r="14" spans="1:5" ht="13.5" customHeight="1" x14ac:dyDescent="0.2">
      <c r="A14" s="63" t="s">
        <v>364</v>
      </c>
      <c r="B14" s="358" t="s">
        <v>687</v>
      </c>
      <c r="C14" s="104">
        <v>0</v>
      </c>
      <c r="D14" s="368">
        <f>SUM('védőnő összesítő'!D14*'védőnő összesítő'!F$48)</f>
        <v>1003.03</v>
      </c>
      <c r="E14" s="258">
        <f>SUM('védőnő összesítő'!E14*'védőnő összesítő'!F$48)</f>
        <v>0</v>
      </c>
    </row>
    <row r="15" spans="1:5" ht="13.5" customHeight="1" x14ac:dyDescent="0.2">
      <c r="A15" s="63" t="s">
        <v>365</v>
      </c>
      <c r="B15" s="358" t="s">
        <v>689</v>
      </c>
      <c r="C15" s="104">
        <v>61000</v>
      </c>
      <c r="D15" s="368">
        <f>SUM('védőnő összesítő'!D15*'védőnő összesítő'!F$48)</f>
        <v>25426.59</v>
      </c>
      <c r="E15" s="258">
        <f>SUM('védőnő összesítő'!E15*'védőnő összesítő'!F$48)</f>
        <v>4900</v>
      </c>
    </row>
    <row r="16" spans="1:5" ht="13.5" customHeight="1" x14ac:dyDescent="0.2">
      <c r="A16" s="63" t="s">
        <v>614</v>
      </c>
      <c r="B16" s="358" t="s">
        <v>366</v>
      </c>
      <c r="C16" s="104">
        <v>0</v>
      </c>
      <c r="D16" s="368">
        <f>SUM('védőnő összesítő'!D16*'védőnő összesítő'!F$48)</f>
        <v>46873.89</v>
      </c>
      <c r="E16" s="258">
        <f>SUM('védőnő összesítő'!E16*'védőnő összesítő'!F$48)</f>
        <v>12250</v>
      </c>
    </row>
    <row r="17" spans="1:7" ht="13.5" customHeight="1" x14ac:dyDescent="0.2">
      <c r="A17" s="63" t="s">
        <v>616</v>
      </c>
      <c r="B17" s="358" t="s">
        <v>367</v>
      </c>
      <c r="C17" s="104">
        <v>38000</v>
      </c>
      <c r="D17" s="368">
        <f>SUM('védőnő összesítő'!D17*'védőnő összesítő'!F$48)</f>
        <v>7716.5199999999995</v>
      </c>
      <c r="E17" s="258">
        <f>SUM('védőnő összesítő'!E17*'védőnő összesítő'!F$48)</f>
        <v>7350</v>
      </c>
      <c r="G17" s="6"/>
    </row>
    <row r="18" spans="1:7" ht="13.5" customHeight="1" x14ac:dyDescent="0.2">
      <c r="A18" s="356">
        <v>5491</v>
      </c>
      <c r="B18" s="359" t="s">
        <v>368</v>
      </c>
      <c r="C18" s="411">
        <f>SUM(C19:C20)</f>
        <v>110000</v>
      </c>
      <c r="D18" s="368">
        <f>SUM('védőnő összesítő'!D18*'védőnő összesítő'!F$48)</f>
        <v>32607.54</v>
      </c>
      <c r="E18" s="258">
        <f>SUM('védőnő összesítő'!E18*'védőnő összesítő'!F$48)</f>
        <v>17150</v>
      </c>
    </row>
    <row r="19" spans="1:7" ht="13.5" customHeight="1" x14ac:dyDescent="0.2">
      <c r="A19" s="63" t="s">
        <v>574</v>
      </c>
      <c r="B19" s="358" t="s">
        <v>732</v>
      </c>
      <c r="C19" s="104">
        <v>0</v>
      </c>
      <c r="D19" s="368">
        <f>SUM('védőnő összesítő'!D19*'védőnő összesítő'!F$48)</f>
        <v>13163.36</v>
      </c>
      <c r="E19" s="258">
        <f>SUM('védőnő összesítő'!E19*'védőnő összesítő'!F$48)</f>
        <v>7350</v>
      </c>
    </row>
    <row r="20" spans="1:7" ht="13.5" customHeight="1" thickBot="1" x14ac:dyDescent="0.25">
      <c r="A20" s="217" t="s">
        <v>537</v>
      </c>
      <c r="B20" s="360" t="s">
        <v>748</v>
      </c>
      <c r="C20" s="136">
        <v>110000</v>
      </c>
      <c r="D20" s="370">
        <f>SUM('védőnő összesítő'!D20*'védőnő összesítő'!F$48)</f>
        <v>19444.18</v>
      </c>
      <c r="E20" s="259">
        <f>SUM('védőnő összesítő'!E20*'védőnő összesítő'!F$48)</f>
        <v>9800</v>
      </c>
    </row>
    <row r="21" spans="1:7" x14ac:dyDescent="0.2">
      <c r="A21" s="354" t="s">
        <v>622</v>
      </c>
      <c r="B21" s="364" t="s">
        <v>369</v>
      </c>
      <c r="C21" s="368">
        <v>85000</v>
      </c>
      <c r="D21" s="368">
        <f>SUM('védőnő összesítő'!D21*'védőnő összesítő'!F$48)</f>
        <v>36391.81</v>
      </c>
      <c r="E21" s="368">
        <f>SUM('védőnő összesítő'!E21*'védőnő összesítő'!F$48)</f>
        <v>38220</v>
      </c>
    </row>
    <row r="22" spans="1:7" x14ac:dyDescent="0.2">
      <c r="A22" s="64" t="s">
        <v>622</v>
      </c>
      <c r="B22" s="361" t="s">
        <v>667</v>
      </c>
      <c r="C22" s="368">
        <v>39000</v>
      </c>
      <c r="D22" s="368">
        <f>SUM('védőnő összesítő'!D22*'védőnő összesítő'!F$48)</f>
        <v>18326</v>
      </c>
      <c r="E22" s="368">
        <f>SUM('védőnő összesítő'!E22*'védőnő összesítő'!F$48)</f>
        <v>19600</v>
      </c>
    </row>
    <row r="23" spans="1:7" x14ac:dyDescent="0.2">
      <c r="A23" s="64" t="s">
        <v>657</v>
      </c>
      <c r="B23" s="361" t="s">
        <v>66</v>
      </c>
      <c r="C23" s="368">
        <v>240000</v>
      </c>
      <c r="D23" s="368">
        <f>SUM('védőnő összesítő'!D23*'védőnő összesítő'!F$48)</f>
        <v>85615.74</v>
      </c>
      <c r="E23" s="368">
        <f>SUM('védőnő összesítő'!E23*'védőnő összesítő'!F$48)</f>
        <v>49000</v>
      </c>
    </row>
    <row r="24" spans="1:7" x14ac:dyDescent="0.2">
      <c r="A24" s="64"/>
      <c r="B24" s="361" t="s">
        <v>270</v>
      </c>
      <c r="C24" s="368">
        <v>0</v>
      </c>
      <c r="D24" s="368">
        <f>SUM('védőnő összesítő'!D24*'védőnő összesítő'!F$48)</f>
        <v>0</v>
      </c>
      <c r="E24" s="368">
        <f>SUM('védőnő összesítő'!E24*'védőnő összesítő'!F$48)</f>
        <v>98000</v>
      </c>
    </row>
    <row r="25" spans="1:7" x14ac:dyDescent="0.2">
      <c r="A25" s="64" t="s">
        <v>664</v>
      </c>
      <c r="B25" s="362" t="s">
        <v>67</v>
      </c>
      <c r="C25" s="368">
        <v>11000</v>
      </c>
      <c r="D25" s="368">
        <f>SUM('védőnő összesítő'!D25*'védőnő összesítő'!F$48)</f>
        <v>7464.17</v>
      </c>
      <c r="E25" s="368">
        <f>SUM('védőnő összesítő'!E25*'védőnő összesítő'!F$48)</f>
        <v>5390</v>
      </c>
    </row>
    <row r="26" spans="1:7" x14ac:dyDescent="0.2">
      <c r="A26" s="64" t="s">
        <v>626</v>
      </c>
      <c r="B26" s="362" t="s">
        <v>740</v>
      </c>
      <c r="C26" s="368">
        <v>0</v>
      </c>
      <c r="D26" s="368">
        <f>SUM('védőnő összesítő'!D26*'védőnő összesítő'!F$48)</f>
        <v>20913.2</v>
      </c>
      <c r="E26" s="368">
        <f>SUM('védőnő összesítő'!E26*'védőnő összesítő'!F$48)</f>
        <v>9800</v>
      </c>
    </row>
    <row r="27" spans="1:7" x14ac:dyDescent="0.2">
      <c r="A27" s="64" t="s">
        <v>550</v>
      </c>
      <c r="B27" s="361" t="s">
        <v>48</v>
      </c>
      <c r="C27" s="368">
        <v>15000</v>
      </c>
      <c r="D27" s="368">
        <f>SUM('védőnő összesítő'!D27*'védőnő összesítő'!F$48)</f>
        <v>6027</v>
      </c>
      <c r="E27" s="368">
        <f>SUM('védőnő összesítő'!E27*'védőnő összesítő'!F$48)</f>
        <v>17640</v>
      </c>
    </row>
    <row r="28" spans="1:7" x14ac:dyDescent="0.2">
      <c r="A28" s="64" t="s">
        <v>551</v>
      </c>
      <c r="B28" s="361" t="s">
        <v>702</v>
      </c>
      <c r="C28" s="368">
        <v>4000</v>
      </c>
      <c r="D28" s="368">
        <f>SUM('védőnő összesítő'!D28*'védőnő összesítő'!F$48)</f>
        <v>2403.94</v>
      </c>
      <c r="E28" s="368">
        <f>SUM('védőnő összesítő'!E28*'védőnő összesítő'!F$48)</f>
        <v>2450</v>
      </c>
    </row>
    <row r="29" spans="1:7" x14ac:dyDescent="0.2">
      <c r="A29" s="64" t="s">
        <v>556</v>
      </c>
      <c r="B29" s="361" t="s">
        <v>68</v>
      </c>
      <c r="C29" s="368">
        <v>45000</v>
      </c>
      <c r="D29" s="368">
        <f>SUM('védőnő összesítő'!D29*'védőnő összesítő'!F$48)</f>
        <v>1394.05</v>
      </c>
      <c r="E29" s="368">
        <f>SUM('védőnő összesítő'!E29*'védőnő összesítő'!F$48)</f>
        <v>4900</v>
      </c>
    </row>
    <row r="30" spans="1:7" ht="13.5" thickBot="1" x14ac:dyDescent="0.25">
      <c r="A30" s="355" t="s">
        <v>561</v>
      </c>
      <c r="B30" s="363" t="s">
        <v>705</v>
      </c>
      <c r="C30" s="370">
        <v>20000</v>
      </c>
      <c r="D30" s="368">
        <f>SUM('védőnő összesítő'!D30*'védőnő összesítő'!F$48)</f>
        <v>0</v>
      </c>
      <c r="E30" s="368">
        <f>SUM('védőnő összesítő'!E30*'védőnő összesítő'!F$48)</f>
        <v>2450</v>
      </c>
    </row>
    <row r="31" spans="1:7" ht="14.25" customHeight="1" thickBot="1" x14ac:dyDescent="0.25">
      <c r="A31" s="365" t="s">
        <v>573</v>
      </c>
      <c r="B31" s="366" t="s">
        <v>706</v>
      </c>
      <c r="C31" s="663">
        <v>228000</v>
      </c>
      <c r="D31" s="664">
        <f>SUM('védőnő összesítő'!D31*'védőnő összesítő'!F$48)</f>
        <v>87597.79</v>
      </c>
      <c r="E31" s="665">
        <f>SUM('védőnő összesítő'!E31*'védőnő összesítő'!F$48)</f>
        <v>84936.599999999991</v>
      </c>
    </row>
    <row r="32" spans="1:7" x14ac:dyDescent="0.2">
      <c r="A32" s="218">
        <v>57221</v>
      </c>
      <c r="B32" s="367" t="s">
        <v>411</v>
      </c>
      <c r="C32" s="369">
        <v>16000</v>
      </c>
      <c r="D32" s="368">
        <f>SUM('védőnő összesítő'!D32*'védőnő összesítő'!F$48)</f>
        <v>5597.76</v>
      </c>
      <c r="E32" s="368">
        <f>SUM('védőnő összesítő'!E32*'védőnő összesítő'!F$48)</f>
        <v>10290</v>
      </c>
    </row>
    <row r="33" spans="1:5" ht="13.5" thickBot="1" x14ac:dyDescent="0.25">
      <c r="A33" s="217">
        <v>5732111</v>
      </c>
      <c r="B33" s="374" t="s">
        <v>69</v>
      </c>
      <c r="C33" s="370">
        <v>0</v>
      </c>
      <c r="D33" s="368">
        <f>SUM('védőnő összesítő'!D33*'védőnő összesítő'!F$48)</f>
        <v>907.48</v>
      </c>
      <c r="E33" s="368">
        <f>SUM('védőnő összesítő'!E33*'védőnő összesítő'!F$48)</f>
        <v>0</v>
      </c>
    </row>
    <row r="34" spans="1:5" ht="17.25" customHeight="1" thickBot="1" x14ac:dyDescent="0.25">
      <c r="A34" s="935" t="s">
        <v>710</v>
      </c>
      <c r="B34" s="1159"/>
      <c r="C34" s="647">
        <f>SUM(C11+C13+C14+C15+C16+C17+C18+C21+C22+C23+C25+C26+C27+C28+C29+C30+C31+C32+C33+C12)</f>
        <v>1107000</v>
      </c>
      <c r="D34" s="647">
        <f>SUM(D11+D13+D14+D15+D16+D17+D18+D21+D22+D23+D25+D26+D27+D28+D29+D30+D31+D32+D33+D12)</f>
        <v>418001.35999999993</v>
      </c>
      <c r="E34" s="647">
        <f>SUM(E11+E13+E14+E15+E16+E17+E18+E21+E22+E23+E25+E26+E27+E28+E29+E30+E31+E32+E33+E12+E24)</f>
        <v>412256.6</v>
      </c>
    </row>
    <row r="35" spans="1:5" ht="24.95" customHeight="1" thickBot="1" x14ac:dyDescent="0.25">
      <c r="A35" s="1160" t="s">
        <v>738</v>
      </c>
      <c r="B35" s="1161"/>
      <c r="C35" s="371">
        <f>SUM(C8+C10+C34)</f>
        <v>3815000</v>
      </c>
      <c r="D35" s="371">
        <f>SUM(D8+D10+D34)</f>
        <v>1996259.02</v>
      </c>
      <c r="E35" s="371">
        <f>SUM(E8+E10+E34)</f>
        <v>2027277</v>
      </c>
    </row>
    <row r="36" spans="1:5" s="5" customFormat="1" ht="35.85" customHeight="1" thickBot="1" x14ac:dyDescent="0.25">
      <c r="A36" s="1162" t="s">
        <v>670</v>
      </c>
      <c r="B36" s="1163"/>
      <c r="C36" s="372">
        <f>SUM(C35)</f>
        <v>3815000</v>
      </c>
      <c r="D36" s="372">
        <f>SUM(D35)</f>
        <v>1996259.02</v>
      </c>
      <c r="E36" s="372">
        <f>SUM(E35)</f>
        <v>2027277</v>
      </c>
    </row>
    <row r="37" spans="1:5" s="5" customFormat="1" ht="63.6" customHeight="1" thickBot="1" x14ac:dyDescent="0.25">
      <c r="A37" s="7"/>
      <c r="B37" s="8"/>
      <c r="C37" s="9"/>
      <c r="D37" s="9"/>
      <c r="E37" s="9"/>
    </row>
    <row r="38" spans="1:5" ht="54" customHeight="1" thickBot="1" x14ac:dyDescent="0.25">
      <c r="A38" s="960" t="s">
        <v>351</v>
      </c>
      <c r="B38" s="1156"/>
      <c r="C38" s="335" t="s">
        <v>84</v>
      </c>
      <c r="D38" s="14" t="s">
        <v>249</v>
      </c>
      <c r="E38" s="13" t="s">
        <v>297</v>
      </c>
    </row>
    <row r="39" spans="1:5" ht="15.75" customHeight="1" thickBot="1" x14ac:dyDescent="0.25">
      <c r="A39" s="348" t="s">
        <v>352</v>
      </c>
      <c r="B39" s="349" t="s">
        <v>353</v>
      </c>
      <c r="C39" s="350">
        <v>3815000</v>
      </c>
      <c r="D39" s="368">
        <f>SUM('védőnő összesítő'!D39*'védőnő összesítő'!F$48)</f>
        <v>2141790</v>
      </c>
      <c r="E39" s="368">
        <f>SUM('védőnő összesítő'!E39*'védőnő összesítő'!F$48)</f>
        <v>1893850</v>
      </c>
    </row>
    <row r="40" spans="1:5" ht="15.75" customHeight="1" thickBot="1" x14ac:dyDescent="0.25">
      <c r="A40" s="1147" t="s">
        <v>757</v>
      </c>
      <c r="B40" s="1148"/>
      <c r="C40" s="645">
        <f>SUM(C39)</f>
        <v>3815000</v>
      </c>
      <c r="D40" s="645">
        <f t="shared" ref="D40:E42" si="0">SUM(D39)</f>
        <v>2141790</v>
      </c>
      <c r="E40" s="646">
        <f t="shared" si="0"/>
        <v>1893850</v>
      </c>
    </row>
    <row r="41" spans="1:5" ht="18" customHeight="1" thickBot="1" x14ac:dyDescent="0.25">
      <c r="A41" s="1151" t="s">
        <v>728</v>
      </c>
      <c r="B41" s="1152"/>
      <c r="C41" s="352">
        <f>SUM(C40)</f>
        <v>3815000</v>
      </c>
      <c r="D41" s="352">
        <f t="shared" si="0"/>
        <v>2141790</v>
      </c>
      <c r="E41" s="352">
        <f t="shared" si="0"/>
        <v>1893850</v>
      </c>
    </row>
    <row r="42" spans="1:5" s="5" customFormat="1" ht="36.75" customHeight="1" thickBot="1" x14ac:dyDescent="0.25">
      <c r="A42" s="1149" t="s">
        <v>671</v>
      </c>
      <c r="B42" s="1150"/>
      <c r="C42" s="373">
        <f>SUM(C41)</f>
        <v>3815000</v>
      </c>
      <c r="D42" s="373">
        <f t="shared" si="0"/>
        <v>2141790</v>
      </c>
      <c r="E42" s="373">
        <f t="shared" si="0"/>
        <v>1893850</v>
      </c>
    </row>
  </sheetData>
  <mergeCells count="10">
    <mergeCell ref="A40:B40"/>
    <mergeCell ref="A42:B42"/>
    <mergeCell ref="A41:B41"/>
    <mergeCell ref="A1:B1"/>
    <mergeCell ref="A8:B8"/>
    <mergeCell ref="A38:B38"/>
    <mergeCell ref="A10:B10"/>
    <mergeCell ref="A34:B34"/>
    <mergeCell ref="A35:B35"/>
    <mergeCell ref="A36:B36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>
    <oddFooter>&amp;L&amp;F&amp;CCsalád- és nővédelmi egészségügyi gondozás&amp;R&amp;A</oddFooter>
  </headerFooter>
  <rowBreaks count="1" manualBreakCount="1">
    <brk id="3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G42"/>
  <sheetViews>
    <sheetView zoomScaleNormal="100" workbookViewId="0">
      <selection activeCell="E24" sqref="E24"/>
    </sheetView>
  </sheetViews>
  <sheetFormatPr defaultRowHeight="12.75" x14ac:dyDescent="0.2"/>
  <cols>
    <col min="1" max="1" width="12" customWidth="1"/>
    <col min="2" max="2" width="67.85546875" customWidth="1"/>
    <col min="3" max="5" width="15.140625" customWidth="1"/>
  </cols>
  <sheetData>
    <row r="1" spans="1:5" ht="57.75" customHeight="1" thickBot="1" x14ac:dyDescent="0.25">
      <c r="A1" s="1166" t="s">
        <v>180</v>
      </c>
      <c r="B1" s="1167"/>
      <c r="C1" s="661" t="s">
        <v>83</v>
      </c>
      <c r="D1" s="661" t="s">
        <v>249</v>
      </c>
      <c r="E1" s="661" t="s">
        <v>297</v>
      </c>
    </row>
    <row r="2" spans="1:5" ht="15.75" customHeight="1" x14ac:dyDescent="0.2">
      <c r="A2" s="179" t="s">
        <v>585</v>
      </c>
      <c r="B2" s="99" t="s">
        <v>360</v>
      </c>
      <c r="C2" s="368">
        <v>0</v>
      </c>
      <c r="D2" s="368">
        <f>SUM('védőnő összesítő'!D2*'védőnő összesítő'!E$49)</f>
        <v>953373.6</v>
      </c>
      <c r="E2" s="368">
        <f>SUM('védőnő összesítő'!E2*'védőnő összesítő'!E$49)</f>
        <v>1198500</v>
      </c>
    </row>
    <row r="3" spans="1:5" ht="11.25" customHeight="1" x14ac:dyDescent="0.2">
      <c r="A3" s="179" t="s">
        <v>354</v>
      </c>
      <c r="B3" s="99" t="s">
        <v>361</v>
      </c>
      <c r="C3" s="368">
        <v>0</v>
      </c>
      <c r="D3" s="368">
        <f>SUM('védőnő összesítő'!D3*'védőnő összesítő'!E$49)</f>
        <v>69523.199999999997</v>
      </c>
      <c r="E3" s="368">
        <f>SUM('védőnő összesítő'!E3*'védőnő összesítő'!E$49)</f>
        <v>91800</v>
      </c>
    </row>
    <row r="4" spans="1:5" ht="12.95" customHeight="1" x14ac:dyDescent="0.2">
      <c r="A4" s="179" t="s">
        <v>355</v>
      </c>
      <c r="B4" s="99" t="s">
        <v>362</v>
      </c>
      <c r="C4" s="368">
        <v>0</v>
      </c>
      <c r="D4" s="368">
        <f>SUM('védőnő összesítő'!D4*'védőnő összesítő'!E$49)</f>
        <v>158202</v>
      </c>
      <c r="E4" s="368">
        <f>SUM('védőnő összesítő'!E4*'védőnő összesítő'!E$49)</f>
        <v>9180</v>
      </c>
    </row>
    <row r="5" spans="1:5" ht="13.9" customHeight="1" x14ac:dyDescent="0.2">
      <c r="A5" s="179" t="s">
        <v>356</v>
      </c>
      <c r="B5" s="99" t="s">
        <v>357</v>
      </c>
      <c r="C5" s="368">
        <v>0</v>
      </c>
      <c r="D5" s="368">
        <f>SUM('védőnő összesítő'!D5*'védőnő összesítő'!E$49)</f>
        <v>61619.73</v>
      </c>
      <c r="E5" s="368">
        <f>SUM('védőnő összesítő'!E5*'védőnő összesítő'!E$49)</f>
        <v>0</v>
      </c>
    </row>
    <row r="6" spans="1:5" ht="13.9" customHeight="1" x14ac:dyDescent="0.2">
      <c r="A6" s="179" t="s">
        <v>594</v>
      </c>
      <c r="B6" s="206" t="s">
        <v>65</v>
      </c>
      <c r="C6" s="368">
        <v>0</v>
      </c>
      <c r="D6" s="368">
        <f>SUM('védőnő összesítő'!D6*'védőnő összesítő'!E$49)</f>
        <v>33821.67</v>
      </c>
      <c r="E6" s="368">
        <f>SUM('védőnő összesítő'!E6*'védőnő összesítő'!E$49)</f>
        <v>0</v>
      </c>
    </row>
    <row r="7" spans="1:5" ht="13.5" thickBot="1" x14ac:dyDescent="0.25">
      <c r="A7" s="179" t="s">
        <v>528</v>
      </c>
      <c r="B7" s="206" t="s">
        <v>358</v>
      </c>
      <c r="C7" s="368">
        <v>0</v>
      </c>
      <c r="D7" s="368">
        <f>SUM('védőnő összesítő'!D7*'védőnő összesítő'!E$49)</f>
        <v>30600</v>
      </c>
      <c r="E7" s="368">
        <f>SUM('védőnő összesítő'!E7*'védőnő összesítő'!E$49)</f>
        <v>30600</v>
      </c>
    </row>
    <row r="8" spans="1:5" ht="16.5" customHeight="1" thickBot="1" x14ac:dyDescent="0.25">
      <c r="A8" s="943" t="s">
        <v>680</v>
      </c>
      <c r="B8" s="1155"/>
      <c r="C8" s="647">
        <f>SUM(C2:C7)</f>
        <v>0</v>
      </c>
      <c r="D8" s="647">
        <f>SUM(D2:D7)</f>
        <v>1307140.1999999997</v>
      </c>
      <c r="E8" s="647">
        <f>SUM(E2:E7)</f>
        <v>1330080</v>
      </c>
    </row>
    <row r="9" spans="1:5" ht="13.5" customHeight="1" thickBot="1" x14ac:dyDescent="0.25">
      <c r="A9" s="353" t="s">
        <v>602</v>
      </c>
      <c r="B9" s="111" t="s">
        <v>359</v>
      </c>
      <c r="C9" s="368">
        <v>0</v>
      </c>
      <c r="D9" s="368">
        <f>SUM('védőnő összesítő'!D9*'védőnő összesítő'!E$49)</f>
        <v>335536.14</v>
      </c>
      <c r="E9" s="368">
        <f>SUM(E2+E3+E4+E5)*0.27</f>
        <v>350859.60000000003</v>
      </c>
    </row>
    <row r="10" spans="1:5" ht="18.75" customHeight="1" thickBot="1" x14ac:dyDescent="0.25">
      <c r="A10" s="1157" t="s">
        <v>683</v>
      </c>
      <c r="B10" s="1158"/>
      <c r="C10" s="579">
        <f>SUM(C9)</f>
        <v>0</v>
      </c>
      <c r="D10" s="579">
        <f>SUM(D9)</f>
        <v>335536.14</v>
      </c>
      <c r="E10" s="579">
        <f>SUM(E9)</f>
        <v>350859.60000000003</v>
      </c>
    </row>
    <row r="11" spans="1:5" ht="13.5" customHeight="1" x14ac:dyDescent="0.2">
      <c r="A11" s="218" t="s">
        <v>363</v>
      </c>
      <c r="B11" s="357" t="s">
        <v>684</v>
      </c>
      <c r="C11" s="368">
        <v>0</v>
      </c>
      <c r="D11" s="670">
        <f>SUM('védőnő összesítő'!D11*'védőnő összesítő'!E$49)</f>
        <v>1393.32</v>
      </c>
      <c r="E11" s="368">
        <f>SUM('védőnő összesítő'!E11*'védőnő összesítő'!E$49)</f>
        <v>1530</v>
      </c>
    </row>
    <row r="12" spans="1:5" ht="13.5" customHeight="1" x14ac:dyDescent="0.2">
      <c r="A12" s="63" t="s">
        <v>370</v>
      </c>
      <c r="B12" s="358" t="s">
        <v>685</v>
      </c>
      <c r="C12" s="368">
        <v>0</v>
      </c>
      <c r="D12" s="670">
        <f>SUM('védőnő összesítő'!D12*'védőnő összesítő'!E$49)</f>
        <v>1951.77</v>
      </c>
      <c r="E12" s="368">
        <f>SUM('védőnő összesítő'!E12*'védőnő összesítő'!E$49)</f>
        <v>2040</v>
      </c>
    </row>
    <row r="13" spans="1:5" ht="13.5" customHeight="1" x14ac:dyDescent="0.2">
      <c r="A13" s="63" t="s">
        <v>532</v>
      </c>
      <c r="B13" s="358" t="s">
        <v>686</v>
      </c>
      <c r="C13" s="368">
        <v>0</v>
      </c>
      <c r="D13" s="670">
        <f>SUM('védőnő összesítő'!D13*'védőnő összesítő'!E$49)</f>
        <v>29685.06</v>
      </c>
      <c r="E13" s="368">
        <f>SUM('védőnő összesítő'!E13*'védőnő összesítő'!E$49)</f>
        <v>25500</v>
      </c>
    </row>
    <row r="14" spans="1:5" ht="13.5" customHeight="1" x14ac:dyDescent="0.2">
      <c r="A14" s="63" t="s">
        <v>364</v>
      </c>
      <c r="B14" s="358" t="s">
        <v>687</v>
      </c>
      <c r="C14" s="368">
        <v>0</v>
      </c>
      <c r="D14" s="670">
        <f>SUM('védőnő összesítő'!D14*'védőnő összesítő'!E$49)</f>
        <v>1043.97</v>
      </c>
      <c r="E14" s="368">
        <f>SUM('védőnő összesítő'!E14*'védőnő összesítő'!E$49)</f>
        <v>0</v>
      </c>
    </row>
    <row r="15" spans="1:5" ht="13.5" customHeight="1" x14ac:dyDescent="0.2">
      <c r="A15" s="63" t="s">
        <v>365</v>
      </c>
      <c r="B15" s="358" t="s">
        <v>689</v>
      </c>
      <c r="C15" s="368">
        <v>0</v>
      </c>
      <c r="D15" s="670">
        <f>SUM('védőnő összesítő'!D15*'védőnő összesítő'!E$49)</f>
        <v>26464.41</v>
      </c>
      <c r="E15" s="368">
        <f>SUM('védőnő összesítő'!E15*'védőnő összesítő'!E$49)</f>
        <v>5100</v>
      </c>
    </row>
    <row r="16" spans="1:5" ht="13.5" customHeight="1" x14ac:dyDescent="0.2">
      <c r="A16" s="63" t="s">
        <v>614</v>
      </c>
      <c r="B16" s="358" t="s">
        <v>366</v>
      </c>
      <c r="C16" s="368">
        <v>0</v>
      </c>
      <c r="D16" s="670">
        <f>SUM('védőnő összesítő'!D16*'védőnő összesítő'!E$49)</f>
        <v>48787.11</v>
      </c>
      <c r="E16" s="368">
        <f>SUM('védőnő összesítő'!E16*'védőnő összesítő'!E$49)</f>
        <v>12750</v>
      </c>
    </row>
    <row r="17" spans="1:7" ht="13.5" customHeight="1" x14ac:dyDescent="0.2">
      <c r="A17" s="63" t="s">
        <v>616</v>
      </c>
      <c r="B17" s="358" t="s">
        <v>367</v>
      </c>
      <c r="C17" s="368">
        <v>0</v>
      </c>
      <c r="D17" s="670">
        <f>SUM('védőnő összesítő'!D17*'védőnő összesítő'!E$49)</f>
        <v>8031.4800000000005</v>
      </c>
      <c r="E17" s="368">
        <f>SUM('védőnő összesítő'!E17*'védőnő összesítő'!E$49)</f>
        <v>7650</v>
      </c>
      <c r="G17" s="6"/>
    </row>
    <row r="18" spans="1:7" ht="13.5" customHeight="1" x14ac:dyDescent="0.2">
      <c r="A18" s="356">
        <v>5491</v>
      </c>
      <c r="B18" s="359" t="s">
        <v>368</v>
      </c>
      <c r="C18" s="368">
        <v>0</v>
      </c>
      <c r="D18" s="670">
        <f>SUM('védőnő összesítő'!D18*'védőnő összesítő'!E$49)</f>
        <v>33938.46</v>
      </c>
      <c r="E18" s="368">
        <f>SUM('védőnő összesítő'!E18*'védőnő összesítő'!E$49)</f>
        <v>17850</v>
      </c>
    </row>
    <row r="19" spans="1:7" ht="13.5" customHeight="1" x14ac:dyDescent="0.2">
      <c r="A19" s="63" t="s">
        <v>574</v>
      </c>
      <c r="B19" s="358" t="s">
        <v>732</v>
      </c>
      <c r="C19" s="368">
        <v>0</v>
      </c>
      <c r="D19" s="670">
        <f>SUM('védőnő összesítő'!D19*'védőnő összesítő'!E$49)</f>
        <v>13700.64</v>
      </c>
      <c r="E19" s="368">
        <f>SUM('védőnő összesítő'!E19*'védőnő összesítő'!E$49)</f>
        <v>7650</v>
      </c>
    </row>
    <row r="20" spans="1:7" ht="13.5" customHeight="1" thickBot="1" x14ac:dyDescent="0.25">
      <c r="A20" s="217" t="s">
        <v>537</v>
      </c>
      <c r="B20" s="360" t="s">
        <v>748</v>
      </c>
      <c r="C20" s="368">
        <v>0</v>
      </c>
      <c r="D20" s="670">
        <f>SUM('védőnő összesítő'!D20*'védőnő összesítő'!E$49)</f>
        <v>20237.82</v>
      </c>
      <c r="E20" s="368">
        <f>SUM('védőnő összesítő'!E20*'védőnő összesítő'!E$49)</f>
        <v>10200</v>
      </c>
    </row>
    <row r="21" spans="1:7" x14ac:dyDescent="0.2">
      <c r="A21" s="354" t="s">
        <v>622</v>
      </c>
      <c r="B21" s="210" t="s">
        <v>369</v>
      </c>
      <c r="C21" s="135">
        <v>0</v>
      </c>
      <c r="D21" s="135">
        <f>SUM('védőnő összesítő'!D21*'védőnő összesítő'!E$49)</f>
        <v>37877.19</v>
      </c>
      <c r="E21" s="135">
        <f>SUM('védőnő összesítő'!E21*'védőnő összesítő'!E$49)</f>
        <v>39780</v>
      </c>
    </row>
    <row r="22" spans="1:7" x14ac:dyDescent="0.2">
      <c r="A22" s="64" t="s">
        <v>622</v>
      </c>
      <c r="B22" s="99" t="s">
        <v>667</v>
      </c>
      <c r="C22" s="104">
        <v>0</v>
      </c>
      <c r="D22" s="104">
        <f>SUM('védőnő összesítő'!D22*'védőnő összesítő'!E$49)</f>
        <v>19074</v>
      </c>
      <c r="E22" s="104">
        <f>SUM('védőnő összesítő'!E22*'védőnő összesítő'!E$49)</f>
        <v>20400</v>
      </c>
    </row>
    <row r="23" spans="1:7" x14ac:dyDescent="0.2">
      <c r="A23" s="64" t="s">
        <v>657</v>
      </c>
      <c r="B23" s="99" t="s">
        <v>66</v>
      </c>
      <c r="C23" s="104">
        <v>0</v>
      </c>
      <c r="D23" s="104">
        <f>SUM('védőnő összesítő'!D23*'védőnő összesítő'!E$49)</f>
        <v>89110.26</v>
      </c>
      <c r="E23" s="104">
        <f>SUM('védőnő összesítő'!E23*'védőnő összesítő'!E$49)</f>
        <v>51000</v>
      </c>
    </row>
    <row r="24" spans="1:7" x14ac:dyDescent="0.2">
      <c r="A24" s="64"/>
      <c r="B24" s="99" t="s">
        <v>270</v>
      </c>
      <c r="C24" s="104">
        <v>0</v>
      </c>
      <c r="D24" s="104">
        <f>SUM('védőnő összesítő'!D24*'védőnő összesítő'!E$49)</f>
        <v>0</v>
      </c>
      <c r="E24" s="104">
        <f>SUM('védőnő összesítő'!E24*'védőnő összesítő'!E$49)</f>
        <v>102000</v>
      </c>
    </row>
    <row r="25" spans="1:7" x14ac:dyDescent="0.2">
      <c r="A25" s="64" t="s">
        <v>664</v>
      </c>
      <c r="B25" s="666" t="s">
        <v>67</v>
      </c>
      <c r="C25" s="104">
        <v>0</v>
      </c>
      <c r="D25" s="104">
        <f>SUM('védőnő összesítő'!D25*'védőnő összesítő'!E$49)</f>
        <v>7768.83</v>
      </c>
      <c r="E25" s="104">
        <f>SUM('védőnő összesítő'!E25*'védőnő összesítő'!E$49)</f>
        <v>5610</v>
      </c>
    </row>
    <row r="26" spans="1:7" x14ac:dyDescent="0.2">
      <c r="A26" s="64" t="s">
        <v>626</v>
      </c>
      <c r="B26" s="666" t="s">
        <v>740</v>
      </c>
      <c r="C26" s="104">
        <v>0</v>
      </c>
      <c r="D26" s="104">
        <f>SUM('védőnő összesítő'!D26*'védőnő összesítő'!E$49)</f>
        <v>21766.799999999999</v>
      </c>
      <c r="E26" s="104">
        <f>SUM('védőnő összesítő'!E26*'védőnő összesítő'!E$49)</f>
        <v>10200</v>
      </c>
    </row>
    <row r="27" spans="1:7" x14ac:dyDescent="0.2">
      <c r="A27" s="64" t="s">
        <v>550</v>
      </c>
      <c r="B27" s="99" t="s">
        <v>48</v>
      </c>
      <c r="C27" s="104">
        <v>0</v>
      </c>
      <c r="D27" s="104">
        <f>SUM('védőnő összesítő'!D27*'védőnő összesítő'!E$49)</f>
        <v>6273</v>
      </c>
      <c r="E27" s="104">
        <f>SUM('védőnő összesítő'!E27*'védőnő összesítő'!E$49)</f>
        <v>18360</v>
      </c>
    </row>
    <row r="28" spans="1:7" x14ac:dyDescent="0.2">
      <c r="A28" s="64" t="s">
        <v>551</v>
      </c>
      <c r="B28" s="99" t="s">
        <v>702</v>
      </c>
      <c r="C28" s="104">
        <v>0</v>
      </c>
      <c r="D28" s="104">
        <f>SUM('védőnő összesítő'!D28*'védőnő összesítő'!E$49)</f>
        <v>2502.06</v>
      </c>
      <c r="E28" s="104">
        <f>SUM('védőnő összesítő'!E28*'védőnő összesítő'!E$49)</f>
        <v>2550</v>
      </c>
    </row>
    <row r="29" spans="1:7" x14ac:dyDescent="0.2">
      <c r="A29" s="64" t="s">
        <v>556</v>
      </c>
      <c r="B29" s="99" t="s">
        <v>68</v>
      </c>
      <c r="C29" s="104">
        <v>0</v>
      </c>
      <c r="D29" s="104">
        <f>SUM('védőnő összesítő'!D29*'védőnő összesítő'!E$49)</f>
        <v>1450.95</v>
      </c>
      <c r="E29" s="104">
        <f>SUM('védőnő összesítő'!E29*'védőnő összesítő'!E$49)</f>
        <v>5100</v>
      </c>
    </row>
    <row r="30" spans="1:7" ht="13.5" thickBot="1" x14ac:dyDescent="0.25">
      <c r="A30" s="355" t="s">
        <v>561</v>
      </c>
      <c r="B30" s="667" t="s">
        <v>705</v>
      </c>
      <c r="C30" s="136">
        <v>0</v>
      </c>
      <c r="D30" s="136">
        <f>SUM('védőnő összesítő'!D30*'védőnő összesítő'!E$49)</f>
        <v>0</v>
      </c>
      <c r="E30" s="136">
        <f>SUM('védőnő összesítő'!E30*'védőnő összesítő'!E$49)</f>
        <v>2550</v>
      </c>
    </row>
    <row r="31" spans="1:7" ht="14.25" customHeight="1" thickBot="1" x14ac:dyDescent="0.25">
      <c r="A31" s="365" t="s">
        <v>573</v>
      </c>
      <c r="B31" s="366" t="s">
        <v>706</v>
      </c>
      <c r="C31" s="368">
        <v>0</v>
      </c>
      <c r="D31" s="670">
        <f>SUM('védőnő összesítő'!D31*'védőnő összesítő'!E$49)</f>
        <v>91173.21</v>
      </c>
      <c r="E31" s="368">
        <f>SUM('védőnő összesítő'!E31*'védőnő összesítő'!E$49)</f>
        <v>88403.400000000009</v>
      </c>
    </row>
    <row r="32" spans="1:7" x14ac:dyDescent="0.2">
      <c r="A32" s="218">
        <v>57221</v>
      </c>
      <c r="B32" s="668" t="s">
        <v>411</v>
      </c>
      <c r="C32" s="135">
        <v>0</v>
      </c>
      <c r="D32" s="135">
        <f>SUM('védőnő összesítő'!D32*'védőnő összesítő'!E$49)</f>
        <v>5826.24</v>
      </c>
      <c r="E32" s="135">
        <f>SUM('védőnő összesítő'!E32*'védőnő összesítő'!E$49)</f>
        <v>10710</v>
      </c>
    </row>
    <row r="33" spans="1:5" ht="13.5" thickBot="1" x14ac:dyDescent="0.25">
      <c r="A33" s="217">
        <v>5732111</v>
      </c>
      <c r="B33" s="669" t="s">
        <v>69</v>
      </c>
      <c r="C33" s="136">
        <v>0</v>
      </c>
      <c r="D33" s="136">
        <f>SUM('védőnő összesítő'!D33*'védőnő összesítő'!E$49)</f>
        <v>944.52</v>
      </c>
      <c r="E33" s="136">
        <f>SUM('védőnő összesítő'!E33*'védőnő összesítő'!E$49)</f>
        <v>0</v>
      </c>
    </row>
    <row r="34" spans="1:5" ht="17.25" customHeight="1" thickBot="1" x14ac:dyDescent="0.25">
      <c r="A34" s="935" t="s">
        <v>710</v>
      </c>
      <c r="B34" s="1159"/>
      <c r="C34" s="647">
        <f>SUM(C11+C13+C14+C15+C16+C17+C18+C21+C22+C23+C25+C26+C27+C28+C29+C30+C31+C32+C33+C12)</f>
        <v>0</v>
      </c>
      <c r="D34" s="647">
        <f>SUM(D11+D13+D14+D15+D16+D17+D18+D21+D22+D23+D25+D26+D27+D28+D29+D30+D31+D32+D33+D12)</f>
        <v>435062.64000000007</v>
      </c>
      <c r="E34" s="647">
        <f>SUM(E11+E13+E14+E15+E16+E17+E18+E21+E22+E23+E25+E26+E27+E28+E29+E30+E31+E32+E33+E12+E24)</f>
        <v>429083.4</v>
      </c>
    </row>
    <row r="35" spans="1:5" ht="24.95" customHeight="1" thickBot="1" x14ac:dyDescent="0.25">
      <c r="A35" s="1160" t="s">
        <v>738</v>
      </c>
      <c r="B35" s="1161"/>
      <c r="C35" s="371">
        <f>SUM(C8+C10+C34)</f>
        <v>0</v>
      </c>
      <c r="D35" s="371">
        <f>SUM(D8+D10+D34)</f>
        <v>2077738.98</v>
      </c>
      <c r="E35" s="371">
        <f>SUM(E8+E10+E34)</f>
        <v>2110023</v>
      </c>
    </row>
    <row r="36" spans="1:5" s="5" customFormat="1" ht="35.85" customHeight="1" thickBot="1" x14ac:dyDescent="0.25">
      <c r="A36" s="1162" t="s">
        <v>669</v>
      </c>
      <c r="B36" s="1163"/>
      <c r="C36" s="372">
        <f>SUM(C35)</f>
        <v>0</v>
      </c>
      <c r="D36" s="372">
        <f>SUM(D35)</f>
        <v>2077738.98</v>
      </c>
      <c r="E36" s="372">
        <f>SUM(E35)</f>
        <v>2110023</v>
      </c>
    </row>
    <row r="37" spans="1:5" s="5" customFormat="1" ht="63.6" customHeight="1" thickBot="1" x14ac:dyDescent="0.25">
      <c r="A37" s="7"/>
      <c r="B37" s="8"/>
      <c r="C37" s="9"/>
      <c r="D37" s="9"/>
      <c r="E37" s="9"/>
    </row>
    <row r="38" spans="1:5" ht="54" customHeight="1" thickBot="1" x14ac:dyDescent="0.25">
      <c r="A38" s="1164" t="s">
        <v>180</v>
      </c>
      <c r="B38" s="1165"/>
      <c r="C38" s="14" t="s">
        <v>84</v>
      </c>
      <c r="D38" s="515" t="s">
        <v>249</v>
      </c>
      <c r="E38" s="335" t="s">
        <v>297</v>
      </c>
    </row>
    <row r="39" spans="1:5" ht="15.75" customHeight="1" thickBot="1" x14ac:dyDescent="0.25">
      <c r="A39" s="348" t="s">
        <v>352</v>
      </c>
      <c r="B39" s="349" t="s">
        <v>353</v>
      </c>
      <c r="C39" s="368">
        <v>0</v>
      </c>
      <c r="D39" s="350">
        <f>SUM('védőnő összesítő'!D39*'védőnő összesítő'!E49)</f>
        <v>2229210</v>
      </c>
      <c r="E39" s="351">
        <f>SUM('védőnő összesítő'!E39*'védőnő összesítő'!E49)</f>
        <v>1971150</v>
      </c>
    </row>
    <row r="40" spans="1:5" ht="15.75" customHeight="1" thickBot="1" x14ac:dyDescent="0.25">
      <c r="A40" s="1147" t="s">
        <v>757</v>
      </c>
      <c r="B40" s="1148"/>
      <c r="C40" s="645">
        <f>SUM(C39)</f>
        <v>0</v>
      </c>
      <c r="D40" s="645">
        <f t="shared" ref="D40:E42" si="0">SUM(D39)</f>
        <v>2229210</v>
      </c>
      <c r="E40" s="646">
        <f t="shared" si="0"/>
        <v>1971150</v>
      </c>
    </row>
    <row r="41" spans="1:5" ht="18" customHeight="1" thickBot="1" x14ac:dyDescent="0.25">
      <c r="A41" s="1151" t="s">
        <v>728</v>
      </c>
      <c r="B41" s="1152"/>
      <c r="C41" s="352">
        <f>SUM(C40)</f>
        <v>0</v>
      </c>
      <c r="D41" s="352">
        <f t="shared" si="0"/>
        <v>2229210</v>
      </c>
      <c r="E41" s="352">
        <f t="shared" si="0"/>
        <v>1971150</v>
      </c>
    </row>
    <row r="42" spans="1:5" s="5" customFormat="1" ht="36.75" customHeight="1" thickBot="1" x14ac:dyDescent="0.25">
      <c r="A42" s="1149" t="s">
        <v>181</v>
      </c>
      <c r="B42" s="1150"/>
      <c r="C42" s="373">
        <f>SUM(C41)</f>
        <v>0</v>
      </c>
      <c r="D42" s="373">
        <f t="shared" si="0"/>
        <v>2229210</v>
      </c>
      <c r="E42" s="373">
        <f t="shared" si="0"/>
        <v>1971150</v>
      </c>
    </row>
  </sheetData>
  <mergeCells count="10">
    <mergeCell ref="A38:B38"/>
    <mergeCell ref="A40:B40"/>
    <mergeCell ref="A42:B42"/>
    <mergeCell ref="A41:B41"/>
    <mergeCell ref="A1:B1"/>
    <mergeCell ref="A8:B8"/>
    <mergeCell ref="A36:B36"/>
    <mergeCell ref="A10:B10"/>
    <mergeCell ref="A34:B34"/>
    <mergeCell ref="A35:B35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>
    <oddFooter>&amp;L&amp;F&amp;CIfjúság-egészségügyi gondozás&amp;R&amp;A</oddFooter>
  </headerFooter>
  <rowBreaks count="1" manualBreakCount="1">
    <brk id="36" max="16383" man="1"/>
  </rowBreaks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G50"/>
  <sheetViews>
    <sheetView topLeftCell="A25" zoomScaleNormal="100" workbookViewId="0">
      <selection activeCell="H26" sqref="H26"/>
    </sheetView>
  </sheetViews>
  <sheetFormatPr defaultRowHeight="12.75" x14ac:dyDescent="0.2"/>
  <cols>
    <col min="1" max="1" width="12" customWidth="1"/>
    <col min="2" max="2" width="67.85546875" customWidth="1"/>
    <col min="3" max="5" width="15.140625" customWidth="1"/>
  </cols>
  <sheetData>
    <row r="1" spans="1:5" ht="57.75" customHeight="1" thickBot="1" x14ac:dyDescent="0.25">
      <c r="A1" s="1176" t="s">
        <v>170</v>
      </c>
      <c r="B1" s="1177"/>
      <c r="C1" s="15" t="s">
        <v>83</v>
      </c>
      <c r="D1" s="15" t="s">
        <v>249</v>
      </c>
      <c r="E1" s="15" t="s">
        <v>297</v>
      </c>
    </row>
    <row r="2" spans="1:5" ht="15.75" customHeight="1" x14ac:dyDescent="0.2">
      <c r="A2" s="179" t="s">
        <v>585</v>
      </c>
      <c r="B2" s="99" t="s">
        <v>360</v>
      </c>
      <c r="C2" s="368">
        <v>1869000</v>
      </c>
      <c r="D2" s="368">
        <v>1869360</v>
      </c>
      <c r="E2" s="368">
        <v>2350000</v>
      </c>
    </row>
    <row r="3" spans="1:5" ht="11.25" customHeight="1" x14ac:dyDescent="0.2">
      <c r="A3" s="179" t="s">
        <v>354</v>
      </c>
      <c r="B3" s="99" t="s">
        <v>361</v>
      </c>
      <c r="C3" s="368">
        <v>136000</v>
      </c>
      <c r="D3" s="368">
        <v>136320</v>
      </c>
      <c r="E3" s="368">
        <v>180000</v>
      </c>
    </row>
    <row r="4" spans="1:5" ht="12.95" customHeight="1" x14ac:dyDescent="0.2">
      <c r="A4" s="179" t="s">
        <v>355</v>
      </c>
      <c r="B4" s="99" t="s">
        <v>362</v>
      </c>
      <c r="C4" s="368">
        <v>0</v>
      </c>
      <c r="D4" s="368">
        <v>310200</v>
      </c>
      <c r="E4" s="368">
        <v>18000</v>
      </c>
    </row>
    <row r="5" spans="1:5" ht="13.9" customHeight="1" x14ac:dyDescent="0.2">
      <c r="A5" s="179" t="s">
        <v>356</v>
      </c>
      <c r="B5" s="99" t="s">
        <v>357</v>
      </c>
      <c r="C5" s="368">
        <v>0</v>
      </c>
      <c r="D5" s="368">
        <v>120823</v>
      </c>
      <c r="E5" s="368">
        <v>0</v>
      </c>
    </row>
    <row r="6" spans="1:5" ht="13.9" customHeight="1" x14ac:dyDescent="0.2">
      <c r="A6" s="179" t="s">
        <v>594</v>
      </c>
      <c r="B6" s="206" t="s">
        <v>65</v>
      </c>
      <c r="C6" s="368">
        <v>76000</v>
      </c>
      <c r="D6" s="368">
        <v>66317</v>
      </c>
      <c r="E6" s="368">
        <v>0</v>
      </c>
    </row>
    <row r="7" spans="1:5" ht="13.5" thickBot="1" x14ac:dyDescent="0.25">
      <c r="A7" s="179" t="s">
        <v>528</v>
      </c>
      <c r="B7" s="206" t="s">
        <v>115</v>
      </c>
      <c r="C7" s="368">
        <v>75000</v>
      </c>
      <c r="D7" s="368">
        <v>60000</v>
      </c>
      <c r="E7" s="368">
        <v>60000</v>
      </c>
    </row>
    <row r="8" spans="1:5" ht="16.5" customHeight="1" thickBot="1" x14ac:dyDescent="0.25">
      <c r="A8" s="943" t="s">
        <v>680</v>
      </c>
      <c r="B8" s="1155"/>
      <c r="C8" s="647">
        <f>SUM(C2:C7)</f>
        <v>2156000</v>
      </c>
      <c r="D8" s="647">
        <f>SUM(D2:D7)</f>
        <v>2563020</v>
      </c>
      <c r="E8" s="647">
        <f>SUM(E2:E7)</f>
        <v>2608000</v>
      </c>
    </row>
    <row r="9" spans="1:5" ht="13.5" customHeight="1" thickBot="1" x14ac:dyDescent="0.25">
      <c r="A9" s="353" t="s">
        <v>602</v>
      </c>
      <c r="B9" s="111" t="s">
        <v>359</v>
      </c>
      <c r="C9" s="368">
        <v>552000</v>
      </c>
      <c r="D9" s="368">
        <v>657914</v>
      </c>
      <c r="E9" s="368">
        <f>SUM(E2+E3+E4+E5)*0.27</f>
        <v>687960</v>
      </c>
    </row>
    <row r="10" spans="1:5" ht="18.75" customHeight="1" thickBot="1" x14ac:dyDescent="0.25">
      <c r="A10" s="1157" t="s">
        <v>683</v>
      </c>
      <c r="B10" s="1158"/>
      <c r="C10" s="648">
        <f>SUM(C9)</f>
        <v>552000</v>
      </c>
      <c r="D10" s="648">
        <f>SUM(D9)</f>
        <v>657914</v>
      </c>
      <c r="E10" s="648">
        <f>SUM(E9)</f>
        <v>687960</v>
      </c>
    </row>
    <row r="11" spans="1:5" ht="13.5" customHeight="1" x14ac:dyDescent="0.2">
      <c r="A11" s="218" t="s">
        <v>363</v>
      </c>
      <c r="B11" s="357" t="s">
        <v>684</v>
      </c>
      <c r="C11" s="135">
        <v>4000</v>
      </c>
      <c r="D11" s="225">
        <v>2732</v>
      </c>
      <c r="E11" s="135">
        <v>3000</v>
      </c>
    </row>
    <row r="12" spans="1:5" ht="13.5" customHeight="1" x14ac:dyDescent="0.2">
      <c r="A12" s="63" t="s">
        <v>370</v>
      </c>
      <c r="B12" s="358" t="s">
        <v>685</v>
      </c>
      <c r="C12" s="104">
        <v>0</v>
      </c>
      <c r="D12" s="227">
        <v>3827</v>
      </c>
      <c r="E12" s="104">
        <v>4000</v>
      </c>
    </row>
    <row r="13" spans="1:5" ht="13.5" customHeight="1" x14ac:dyDescent="0.2">
      <c r="A13" s="63" t="s">
        <v>532</v>
      </c>
      <c r="B13" s="358" t="s">
        <v>686</v>
      </c>
      <c r="C13" s="104">
        <v>191000</v>
      </c>
      <c r="D13" s="227">
        <v>58206</v>
      </c>
      <c r="E13" s="104">
        <v>50000</v>
      </c>
    </row>
    <row r="14" spans="1:5" ht="13.5" customHeight="1" x14ac:dyDescent="0.2">
      <c r="A14" s="63" t="s">
        <v>364</v>
      </c>
      <c r="B14" s="358" t="s">
        <v>687</v>
      </c>
      <c r="C14" s="104">
        <v>0</v>
      </c>
      <c r="D14" s="227">
        <v>2047</v>
      </c>
      <c r="E14" s="104">
        <v>0</v>
      </c>
    </row>
    <row r="15" spans="1:5" ht="13.5" customHeight="1" x14ac:dyDescent="0.2">
      <c r="A15" s="63" t="s">
        <v>365</v>
      </c>
      <c r="B15" s="358" t="s">
        <v>689</v>
      </c>
      <c r="C15" s="104">
        <v>61000</v>
      </c>
      <c r="D15" s="227">
        <v>51891</v>
      </c>
      <c r="E15" s="104">
        <v>10000</v>
      </c>
    </row>
    <row r="16" spans="1:5" ht="13.5" customHeight="1" x14ac:dyDescent="0.2">
      <c r="A16" s="63" t="s">
        <v>614</v>
      </c>
      <c r="B16" s="358" t="s">
        <v>366</v>
      </c>
      <c r="C16" s="104">
        <v>0</v>
      </c>
      <c r="D16" s="227">
        <v>95661</v>
      </c>
      <c r="E16" s="104">
        <v>25000</v>
      </c>
    </row>
    <row r="17" spans="1:7" ht="13.5" customHeight="1" x14ac:dyDescent="0.2">
      <c r="A17" s="63" t="s">
        <v>616</v>
      </c>
      <c r="B17" s="358" t="s">
        <v>367</v>
      </c>
      <c r="C17" s="104">
        <v>38000</v>
      </c>
      <c r="D17" s="227">
        <v>15748</v>
      </c>
      <c r="E17" s="104">
        <v>15000</v>
      </c>
      <c r="G17" s="6"/>
    </row>
    <row r="18" spans="1:7" ht="13.5" customHeight="1" x14ac:dyDescent="0.2">
      <c r="A18" s="356">
        <v>5491</v>
      </c>
      <c r="B18" s="359" t="s">
        <v>368</v>
      </c>
      <c r="C18" s="411">
        <f>SUM(C19:C20)</f>
        <v>110000</v>
      </c>
      <c r="D18" s="228">
        <f>SUM(D19:D20)</f>
        <v>66546</v>
      </c>
      <c r="E18" s="411">
        <f>SUM(E19:E20)</f>
        <v>35000</v>
      </c>
    </row>
    <row r="19" spans="1:7" ht="13.5" customHeight="1" x14ac:dyDescent="0.2">
      <c r="A19" s="63" t="s">
        <v>574</v>
      </c>
      <c r="B19" s="358" t="s">
        <v>732</v>
      </c>
      <c r="C19" s="104">
        <v>0</v>
      </c>
      <c r="D19" s="227">
        <v>26864</v>
      </c>
      <c r="E19" s="104">
        <v>15000</v>
      </c>
    </row>
    <row r="20" spans="1:7" ht="13.5" customHeight="1" thickBot="1" x14ac:dyDescent="0.25">
      <c r="A20" s="217" t="s">
        <v>537</v>
      </c>
      <c r="B20" s="360" t="s">
        <v>748</v>
      </c>
      <c r="C20" s="136">
        <v>110000</v>
      </c>
      <c r="D20" s="229">
        <v>39682</v>
      </c>
      <c r="E20" s="136">
        <v>20000</v>
      </c>
    </row>
    <row r="21" spans="1:7" x14ac:dyDescent="0.2">
      <c r="A21" s="354" t="s">
        <v>622</v>
      </c>
      <c r="B21" s="364" t="s">
        <v>369</v>
      </c>
      <c r="C21" s="369">
        <v>85000</v>
      </c>
      <c r="D21" s="369">
        <v>74269</v>
      </c>
      <c r="E21" s="257">
        <v>78000</v>
      </c>
    </row>
    <row r="22" spans="1:7" x14ac:dyDescent="0.2">
      <c r="A22" s="64" t="s">
        <v>622</v>
      </c>
      <c r="B22" s="361" t="s">
        <v>667</v>
      </c>
      <c r="C22" s="368">
        <v>39000</v>
      </c>
      <c r="D22" s="368">
        <v>37400</v>
      </c>
      <c r="E22" s="258">
        <v>40000</v>
      </c>
    </row>
    <row r="23" spans="1:7" x14ac:dyDescent="0.2">
      <c r="A23" s="64" t="s">
        <v>657</v>
      </c>
      <c r="B23" s="361" t="s">
        <v>66</v>
      </c>
      <c r="C23" s="368">
        <v>240000</v>
      </c>
      <c r="D23" s="368">
        <v>174726</v>
      </c>
      <c r="E23" s="258">
        <v>100000</v>
      </c>
    </row>
    <row r="24" spans="1:7" x14ac:dyDescent="0.2">
      <c r="A24" s="64"/>
      <c r="B24" s="361" t="s">
        <v>270</v>
      </c>
      <c r="C24" s="368">
        <v>0</v>
      </c>
      <c r="D24" s="368">
        <v>0</v>
      </c>
      <c r="E24" s="258">
        <v>200000</v>
      </c>
    </row>
    <row r="25" spans="1:7" x14ac:dyDescent="0.2">
      <c r="A25" s="64" t="s">
        <v>664</v>
      </c>
      <c r="B25" s="362" t="s">
        <v>67</v>
      </c>
      <c r="C25" s="368">
        <v>11000</v>
      </c>
      <c r="D25" s="368">
        <v>15233</v>
      </c>
      <c r="E25" s="258">
        <v>11000</v>
      </c>
    </row>
    <row r="26" spans="1:7" x14ac:dyDescent="0.2">
      <c r="A26" s="64" t="s">
        <v>626</v>
      </c>
      <c r="B26" s="362" t="s">
        <v>740</v>
      </c>
      <c r="C26" s="368">
        <v>0</v>
      </c>
      <c r="D26" s="368">
        <v>42680</v>
      </c>
      <c r="E26" s="258">
        <v>20000</v>
      </c>
    </row>
    <row r="27" spans="1:7" x14ac:dyDescent="0.2">
      <c r="A27" s="64" t="s">
        <v>550</v>
      </c>
      <c r="B27" s="361" t="s">
        <v>48</v>
      </c>
      <c r="C27" s="368">
        <v>15000</v>
      </c>
      <c r="D27" s="368">
        <v>12300</v>
      </c>
      <c r="E27" s="258">
        <v>36000</v>
      </c>
    </row>
    <row r="28" spans="1:7" x14ac:dyDescent="0.2">
      <c r="A28" s="64" t="s">
        <v>551</v>
      </c>
      <c r="B28" s="361" t="s">
        <v>702</v>
      </c>
      <c r="C28" s="368">
        <v>4000</v>
      </c>
      <c r="D28" s="368">
        <v>4906</v>
      </c>
      <c r="E28" s="258">
        <v>5000</v>
      </c>
    </row>
    <row r="29" spans="1:7" x14ac:dyDescent="0.2">
      <c r="A29" s="64" t="s">
        <v>556</v>
      </c>
      <c r="B29" s="361" t="s">
        <v>68</v>
      </c>
      <c r="C29" s="368">
        <v>45000</v>
      </c>
      <c r="D29" s="368">
        <v>2845</v>
      </c>
      <c r="E29" s="258">
        <v>10000</v>
      </c>
    </row>
    <row r="30" spans="1:7" ht="13.5" thickBot="1" x14ac:dyDescent="0.25">
      <c r="A30" s="355" t="s">
        <v>561</v>
      </c>
      <c r="B30" s="363" t="s">
        <v>705</v>
      </c>
      <c r="C30" s="370">
        <v>20000</v>
      </c>
      <c r="D30" s="370">
        <v>0</v>
      </c>
      <c r="E30" s="259">
        <v>5000</v>
      </c>
    </row>
    <row r="31" spans="1:7" ht="14.25" customHeight="1" thickBot="1" x14ac:dyDescent="0.25">
      <c r="A31" s="365" t="s">
        <v>573</v>
      </c>
      <c r="B31" s="366" t="s">
        <v>706</v>
      </c>
      <c r="C31" s="369">
        <v>228000</v>
      </c>
      <c r="D31" s="369">
        <v>178771</v>
      </c>
      <c r="E31" s="257">
        <f>SUM(E11+E12+E13+E14+E15+E16+E17+E18+E21+E22+E23+E25+E26+E27+E28+E29+E24)*0.27</f>
        <v>173340</v>
      </c>
    </row>
    <row r="32" spans="1:7" x14ac:dyDescent="0.2">
      <c r="A32" s="218">
        <v>57221</v>
      </c>
      <c r="B32" s="367" t="s">
        <v>411</v>
      </c>
      <c r="C32" s="369">
        <v>16000</v>
      </c>
      <c r="D32" s="369">
        <v>11424</v>
      </c>
      <c r="E32" s="257">
        <v>21000</v>
      </c>
    </row>
    <row r="33" spans="1:6" ht="13.5" thickBot="1" x14ac:dyDescent="0.25">
      <c r="A33" s="217">
        <v>5732111</v>
      </c>
      <c r="B33" s="374" t="s">
        <v>69</v>
      </c>
      <c r="C33" s="370">
        <v>0</v>
      </c>
      <c r="D33" s="370">
        <v>1852</v>
      </c>
      <c r="E33" s="259">
        <v>0</v>
      </c>
    </row>
    <row r="34" spans="1:6" ht="17.25" customHeight="1" thickBot="1" x14ac:dyDescent="0.25">
      <c r="A34" s="935" t="s">
        <v>710</v>
      </c>
      <c r="B34" s="1159"/>
      <c r="C34" s="647">
        <f>SUM(C11+C13+C14+C15+C16+C17+C18+C21+C22+C23+C25+C24+C26+C27+C28+C29+C30+C31+C32+C33+C12)</f>
        <v>1107000</v>
      </c>
      <c r="D34" s="647">
        <f>SUM(D11+D13+D14+D15+D16+D17+D18+D21+D22+D23+D25+D24+D26+D27+D28+D29+D30+D31+D32+D33+D12)</f>
        <v>853064</v>
      </c>
      <c r="E34" s="647">
        <f>SUM(E11+E13+E14+E15+E16+E17+E18+E21+E22+E23+E25+E24+E26+E27+E28+E29+E30+E31+E32+E33+E12)</f>
        <v>841340</v>
      </c>
    </row>
    <row r="35" spans="1:6" ht="24.95" customHeight="1" thickBot="1" x14ac:dyDescent="0.25">
      <c r="A35" s="1160" t="s">
        <v>738</v>
      </c>
      <c r="B35" s="1161"/>
      <c r="C35" s="371">
        <f>SUM(C8+C10+C34)</f>
        <v>3815000</v>
      </c>
      <c r="D35" s="371">
        <f>SUM(D8+D10+D34)</f>
        <v>4073998</v>
      </c>
      <c r="E35" s="371">
        <f>SUM(E8+E10+E34)</f>
        <v>4137300</v>
      </c>
    </row>
    <row r="36" spans="1:6" s="5" customFormat="1" ht="35.85" customHeight="1" thickBot="1" x14ac:dyDescent="0.25">
      <c r="A36" s="1162" t="s">
        <v>179</v>
      </c>
      <c r="B36" s="1163"/>
      <c r="C36" s="372">
        <f>SUM(C35)</f>
        <v>3815000</v>
      </c>
      <c r="D36" s="372">
        <f>SUM(D35)</f>
        <v>4073998</v>
      </c>
      <c r="E36" s="372">
        <f>SUM(E35)</f>
        <v>4137300</v>
      </c>
    </row>
    <row r="37" spans="1:6" s="5" customFormat="1" ht="63.6" customHeight="1" thickBot="1" x14ac:dyDescent="0.25">
      <c r="A37" s="7"/>
      <c r="B37" s="8"/>
      <c r="C37" s="9"/>
      <c r="D37" s="9"/>
      <c r="E37" s="9"/>
    </row>
    <row r="38" spans="1:6" ht="54" customHeight="1" thickBot="1" x14ac:dyDescent="0.25">
      <c r="A38" s="960" t="s">
        <v>178</v>
      </c>
      <c r="B38" s="1156"/>
      <c r="C38" s="335" t="s">
        <v>84</v>
      </c>
      <c r="D38" s="335" t="s">
        <v>249</v>
      </c>
      <c r="E38" s="335" t="s">
        <v>297</v>
      </c>
    </row>
    <row r="39" spans="1:6" ht="15.75" customHeight="1" thickBot="1" x14ac:dyDescent="0.25">
      <c r="A39" s="348" t="s">
        <v>352</v>
      </c>
      <c r="B39" s="349" t="s">
        <v>353</v>
      </c>
      <c r="C39" s="350">
        <v>3815000</v>
      </c>
      <c r="D39" s="350">
        <v>4371000</v>
      </c>
      <c r="E39" s="351">
        <v>3865000</v>
      </c>
    </row>
    <row r="40" spans="1:6" ht="15.75" customHeight="1" thickBot="1" x14ac:dyDescent="0.25">
      <c r="A40" s="1147" t="s">
        <v>757</v>
      </c>
      <c r="B40" s="1148"/>
      <c r="C40" s="645">
        <f>SUM(C39)</f>
        <v>3815000</v>
      </c>
      <c r="D40" s="645">
        <f t="shared" ref="D40:E42" si="0">SUM(D39)</f>
        <v>4371000</v>
      </c>
      <c r="E40" s="646">
        <f t="shared" si="0"/>
        <v>3865000</v>
      </c>
    </row>
    <row r="41" spans="1:6" ht="18" customHeight="1" thickBot="1" x14ac:dyDescent="0.25">
      <c r="A41" s="1151" t="s">
        <v>728</v>
      </c>
      <c r="B41" s="1152"/>
      <c r="C41" s="352">
        <f>SUM(C40)</f>
        <v>3815000</v>
      </c>
      <c r="D41" s="352">
        <f t="shared" si="0"/>
        <v>4371000</v>
      </c>
      <c r="E41" s="352">
        <f t="shared" si="0"/>
        <v>3865000</v>
      </c>
    </row>
    <row r="42" spans="1:6" s="5" customFormat="1" ht="36.75" customHeight="1" thickBot="1" x14ac:dyDescent="0.25">
      <c r="A42" s="1149" t="s">
        <v>671</v>
      </c>
      <c r="B42" s="1150"/>
      <c r="C42" s="373">
        <f>SUM(C41)</f>
        <v>3815000</v>
      </c>
      <c r="D42" s="373">
        <f t="shared" si="0"/>
        <v>4371000</v>
      </c>
      <c r="E42" s="373">
        <f t="shared" si="0"/>
        <v>3865000</v>
      </c>
    </row>
    <row r="45" spans="1:6" ht="13.5" thickBot="1" x14ac:dyDescent="0.25"/>
    <row r="46" spans="1:6" ht="13.5" thickBot="1" x14ac:dyDescent="0.25">
      <c r="A46" s="1178" t="s">
        <v>171</v>
      </c>
      <c r="B46" s="1179"/>
      <c r="C46" s="653" t="s">
        <v>175</v>
      </c>
      <c r="D46" s="654" t="s">
        <v>429</v>
      </c>
      <c r="E46" s="653" t="s">
        <v>430</v>
      </c>
    </row>
    <row r="47" spans="1:6" x14ac:dyDescent="0.2">
      <c r="A47" s="1170" t="s">
        <v>176</v>
      </c>
      <c r="B47" s="1171"/>
      <c r="C47" s="655" t="s">
        <v>172</v>
      </c>
      <c r="D47" s="656">
        <v>4</v>
      </c>
      <c r="E47" s="1168">
        <v>0.49</v>
      </c>
      <c r="F47" s="671"/>
    </row>
    <row r="48" spans="1:6" ht="13.5" thickBot="1" x14ac:dyDescent="0.25">
      <c r="A48" s="1172"/>
      <c r="B48" s="1173"/>
      <c r="C48" s="657" t="s">
        <v>173</v>
      </c>
      <c r="D48" s="658">
        <v>140</v>
      </c>
      <c r="E48" s="1169"/>
      <c r="F48" s="671">
        <v>0.49</v>
      </c>
    </row>
    <row r="49" spans="1:5" ht="13.5" thickBot="1" x14ac:dyDescent="0.25">
      <c r="A49" s="1174" t="s">
        <v>177</v>
      </c>
      <c r="B49" s="1175"/>
      <c r="C49" s="535" t="s">
        <v>174</v>
      </c>
      <c r="D49" s="534">
        <v>151</v>
      </c>
      <c r="E49" s="659">
        <v>0.51</v>
      </c>
    </row>
    <row r="50" spans="1:5" ht="13.5" thickBot="1" x14ac:dyDescent="0.25">
      <c r="A50" s="649"/>
      <c r="B50" s="650"/>
      <c r="C50" s="651"/>
      <c r="D50" s="652">
        <f>SUM(D47:D49)</f>
        <v>295</v>
      </c>
      <c r="E50" s="660">
        <f>SUM(E47:E49)</f>
        <v>1</v>
      </c>
    </row>
  </sheetData>
  <mergeCells count="14">
    <mergeCell ref="E47:E48"/>
    <mergeCell ref="A47:B48"/>
    <mergeCell ref="A49:B49"/>
    <mergeCell ref="A1:B1"/>
    <mergeCell ref="A8:B8"/>
    <mergeCell ref="A10:B10"/>
    <mergeCell ref="A34:B34"/>
    <mergeCell ref="A41:B41"/>
    <mergeCell ref="A42:B42"/>
    <mergeCell ref="A35:B35"/>
    <mergeCell ref="A36:B36"/>
    <mergeCell ref="A38:B38"/>
    <mergeCell ref="A40:B40"/>
    <mergeCell ref="A46:B46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>
    <oddFooter>&amp;L&amp;F&amp;CVédőnő összesítő tábla&amp;R&amp;A</oddFooter>
  </headerFooter>
  <rowBreaks count="1" manualBreakCount="1">
    <brk id="3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Normal="75" zoomScaleSheetLayoutView="100" workbookViewId="0">
      <selection activeCell="E16" sqref="E16"/>
    </sheetView>
  </sheetViews>
  <sheetFormatPr defaultRowHeight="12.75" x14ac:dyDescent="0.2"/>
  <cols>
    <col min="1" max="1" width="12.140625" customWidth="1"/>
    <col min="2" max="2" width="74.140625" customWidth="1"/>
    <col min="3" max="5" width="15.7109375" customWidth="1"/>
  </cols>
  <sheetData>
    <row r="1" spans="1:5" ht="48.75" customHeight="1" thickBot="1" x14ac:dyDescent="0.25">
      <c r="A1" s="1186" t="s">
        <v>182</v>
      </c>
      <c r="B1" s="1187"/>
      <c r="C1" s="15" t="s">
        <v>83</v>
      </c>
      <c r="D1" s="15" t="s">
        <v>249</v>
      </c>
      <c r="E1" s="15" t="s">
        <v>297</v>
      </c>
    </row>
    <row r="2" spans="1:5" x14ac:dyDescent="0.2">
      <c r="A2" s="314" t="s">
        <v>664</v>
      </c>
      <c r="B2" s="315" t="s">
        <v>47</v>
      </c>
      <c r="C2" s="316">
        <v>95000</v>
      </c>
      <c r="D2" s="316">
        <v>108328</v>
      </c>
      <c r="E2" s="316">
        <v>120000</v>
      </c>
    </row>
    <row r="3" spans="1:5" x14ac:dyDescent="0.2">
      <c r="A3" s="314" t="s">
        <v>626</v>
      </c>
      <c r="B3" s="315" t="s">
        <v>740</v>
      </c>
      <c r="C3" s="316">
        <v>0</v>
      </c>
      <c r="D3" s="316">
        <v>5858</v>
      </c>
      <c r="E3" s="316">
        <v>8000</v>
      </c>
    </row>
    <row r="4" spans="1:5" ht="14.25" customHeight="1" thickBot="1" x14ac:dyDescent="0.25">
      <c r="A4" s="317" t="s">
        <v>573</v>
      </c>
      <c r="B4" s="318" t="s">
        <v>706</v>
      </c>
      <c r="C4" s="319">
        <v>26000</v>
      </c>
      <c r="D4" s="319">
        <v>30831</v>
      </c>
      <c r="E4" s="319">
        <v>35000</v>
      </c>
    </row>
    <row r="5" spans="1:5" ht="19.899999999999999" customHeight="1" thickBot="1" x14ac:dyDescent="0.25">
      <c r="A5" s="1188" t="s">
        <v>710</v>
      </c>
      <c r="B5" s="1188"/>
      <c r="C5" s="672">
        <f>SUM(C2:C4)</f>
        <v>121000</v>
      </c>
      <c r="D5" s="672">
        <f>SUM(D2:D4)</f>
        <v>145017</v>
      </c>
      <c r="E5" s="672">
        <f>SUM(E2:E4)</f>
        <v>163000</v>
      </c>
    </row>
    <row r="6" spans="1:5" ht="24.95" customHeight="1" thickBot="1" x14ac:dyDescent="0.25">
      <c r="A6" s="1189" t="s">
        <v>738</v>
      </c>
      <c r="B6" s="1189"/>
      <c r="C6" s="313">
        <f>SUM(C5)</f>
        <v>121000</v>
      </c>
      <c r="D6" s="313">
        <f>SUM(D5)</f>
        <v>145017</v>
      </c>
      <c r="E6" s="313">
        <f>SUM(E5)</f>
        <v>163000</v>
      </c>
    </row>
    <row r="7" spans="1:5" s="5" customFormat="1" ht="37.9" customHeight="1" thickBot="1" x14ac:dyDescent="0.25">
      <c r="A7" s="1190" t="s">
        <v>58</v>
      </c>
      <c r="B7" s="1191"/>
      <c r="C7" s="677">
        <f>SUM(C5)</f>
        <v>121000</v>
      </c>
      <c r="D7" s="677">
        <f>SUM(D5)</f>
        <v>145017</v>
      </c>
      <c r="E7" s="677">
        <f>SUM(E5)</f>
        <v>163000</v>
      </c>
    </row>
    <row r="8" spans="1:5" s="5" customFormat="1" ht="56.25" customHeight="1" thickBot="1" x14ac:dyDescent="0.25">
      <c r="A8" s="311"/>
      <c r="B8" s="311"/>
      <c r="C8" s="312"/>
      <c r="D8" s="312"/>
      <c r="E8" s="312"/>
    </row>
    <row r="9" spans="1:5" ht="63.75" customHeight="1" thickBot="1" x14ac:dyDescent="0.25">
      <c r="A9" s="1180" t="s">
        <v>720</v>
      </c>
      <c r="B9" s="1181"/>
      <c r="C9" s="13" t="s">
        <v>83</v>
      </c>
      <c r="D9" s="13" t="s">
        <v>249</v>
      </c>
      <c r="E9" s="13" t="s">
        <v>297</v>
      </c>
    </row>
    <row r="10" spans="1:5" ht="17.25" customHeight="1" thickBot="1" x14ac:dyDescent="0.25">
      <c r="A10" s="56" t="s">
        <v>316</v>
      </c>
      <c r="B10" s="673" t="s">
        <v>318</v>
      </c>
      <c r="C10" s="674">
        <v>0</v>
      </c>
      <c r="D10" s="674">
        <v>150160</v>
      </c>
      <c r="E10" s="674">
        <v>80000</v>
      </c>
    </row>
    <row r="11" spans="1:5" ht="13.5" thickBot="1" x14ac:dyDescent="0.25">
      <c r="A11" s="1182" t="s">
        <v>300</v>
      </c>
      <c r="B11" s="1183"/>
      <c r="C11" s="675">
        <f t="shared" ref="C11:E12" si="0">SUM(C10)</f>
        <v>0</v>
      </c>
      <c r="D11" s="675">
        <f t="shared" si="0"/>
        <v>150160</v>
      </c>
      <c r="E11" s="675">
        <f t="shared" si="0"/>
        <v>80000</v>
      </c>
    </row>
    <row r="12" spans="1:5" ht="26.25" customHeight="1" thickBot="1" x14ac:dyDescent="0.25">
      <c r="A12" s="1184" t="s">
        <v>317</v>
      </c>
      <c r="B12" s="1185"/>
      <c r="C12" s="676">
        <f t="shared" si="0"/>
        <v>0</v>
      </c>
      <c r="D12" s="676">
        <f t="shared" si="0"/>
        <v>150160</v>
      </c>
      <c r="E12" s="676">
        <f t="shared" si="0"/>
        <v>80000</v>
      </c>
    </row>
  </sheetData>
  <mergeCells count="7">
    <mergeCell ref="A9:B9"/>
    <mergeCell ref="A11:B11"/>
    <mergeCell ref="A12:B12"/>
    <mergeCell ref="A1:B1"/>
    <mergeCell ref="A5:B5"/>
    <mergeCell ref="A6:B6"/>
    <mergeCell ref="A7:B7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2" firstPageNumber="0" orientation="landscape" cellComments="atEnd" horizontalDpi="300" verticalDpi="300" r:id="rId1"/>
  <headerFooter alignWithMargins="0">
    <oddFooter>&amp;L&amp;F&amp;CKöztemető fentartás és működtetés&amp;R&amp;A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Normal="75" zoomScaleSheetLayoutView="75" workbookViewId="0">
      <selection activeCell="E1" sqref="E1"/>
    </sheetView>
  </sheetViews>
  <sheetFormatPr defaultRowHeight="12.75" x14ac:dyDescent="0.2"/>
  <cols>
    <col min="1" max="1" width="10.42578125" customWidth="1"/>
    <col min="2" max="2" width="67.85546875" customWidth="1"/>
    <col min="3" max="5" width="15.140625" customWidth="1"/>
  </cols>
  <sheetData>
    <row r="1" spans="1:5" ht="45" customHeight="1" thickBot="1" x14ac:dyDescent="0.25">
      <c r="A1" s="1198" t="s">
        <v>272</v>
      </c>
      <c r="B1" s="1199"/>
      <c r="C1" s="18" t="s">
        <v>83</v>
      </c>
      <c r="D1" s="18" t="s">
        <v>249</v>
      </c>
      <c r="E1" s="18" t="s">
        <v>297</v>
      </c>
    </row>
    <row r="2" spans="1:5" ht="12.75" customHeight="1" x14ac:dyDescent="0.2">
      <c r="A2" s="681">
        <v>511216</v>
      </c>
      <c r="B2" s="682" t="s">
        <v>273</v>
      </c>
      <c r="C2" s="690">
        <v>1000000</v>
      </c>
      <c r="D2" s="375">
        <v>1363478</v>
      </c>
      <c r="E2" s="375">
        <v>0</v>
      </c>
    </row>
    <row r="3" spans="1:5" ht="13.5" customHeight="1" x14ac:dyDescent="0.2">
      <c r="A3" s="680">
        <v>516226</v>
      </c>
      <c r="B3" s="683" t="s">
        <v>183</v>
      </c>
      <c r="C3" s="690"/>
      <c r="D3" s="375">
        <v>13200</v>
      </c>
      <c r="E3" s="375"/>
    </row>
    <row r="4" spans="1:5" ht="13.5" customHeight="1" thickBot="1" x14ac:dyDescent="0.25">
      <c r="A4" s="684">
        <v>516236</v>
      </c>
      <c r="B4" s="685" t="s">
        <v>184</v>
      </c>
      <c r="C4" s="690"/>
      <c r="D4" s="375">
        <v>12592</v>
      </c>
      <c r="E4" s="375"/>
    </row>
    <row r="5" spans="1:5" ht="15.75" customHeight="1" thickBot="1" x14ac:dyDescent="0.25">
      <c r="A5" s="1200" t="s">
        <v>680</v>
      </c>
      <c r="B5" s="1201"/>
      <c r="C5" s="691">
        <f>SUM(C2:C4)</f>
        <v>1000000</v>
      </c>
      <c r="D5" s="691">
        <f>SUM(D2:D4)</f>
        <v>1389270</v>
      </c>
      <c r="E5" s="691">
        <f>SUM(E2:E4)</f>
        <v>0</v>
      </c>
    </row>
    <row r="6" spans="1:5" ht="14.25" customHeight="1" x14ac:dyDescent="0.2">
      <c r="A6" s="686">
        <v>531252</v>
      </c>
      <c r="B6" s="687" t="s">
        <v>603</v>
      </c>
      <c r="C6" s="690">
        <v>120000</v>
      </c>
      <c r="D6" s="375">
        <v>187557</v>
      </c>
      <c r="E6" s="375">
        <v>0</v>
      </c>
    </row>
    <row r="7" spans="1:5" ht="14.25" customHeight="1" thickBot="1" x14ac:dyDescent="0.25">
      <c r="A7" s="688">
        <v>5342</v>
      </c>
      <c r="B7" s="689" t="s">
        <v>682</v>
      </c>
      <c r="C7" s="690">
        <v>0</v>
      </c>
      <c r="D7" s="375">
        <v>598</v>
      </c>
      <c r="E7" s="375"/>
    </row>
    <row r="8" spans="1:5" ht="17.25" customHeight="1" thickBot="1" x14ac:dyDescent="0.25">
      <c r="A8" s="1202" t="s">
        <v>683</v>
      </c>
      <c r="B8" s="1203"/>
      <c r="C8" s="692">
        <f>SUM(C6:C7)</f>
        <v>120000</v>
      </c>
      <c r="D8" s="692">
        <f>SUM(D6:D7)</f>
        <v>188155</v>
      </c>
      <c r="E8" s="692">
        <f>SUM(E6:E7)</f>
        <v>0</v>
      </c>
    </row>
    <row r="9" spans="1:5" ht="21.75" customHeight="1" thickBot="1" x14ac:dyDescent="0.25">
      <c r="A9" s="1204" t="s">
        <v>738</v>
      </c>
      <c r="B9" s="1205"/>
      <c r="C9" s="296">
        <f>SUM(C8,C5)</f>
        <v>1120000</v>
      </c>
      <c r="D9" s="296">
        <f>SUM(D8,D5)</f>
        <v>1577425</v>
      </c>
      <c r="E9" s="296">
        <f>SUM(E8,E5)</f>
        <v>0</v>
      </c>
    </row>
    <row r="10" spans="1:5" s="5" customFormat="1" ht="37.9" customHeight="1" thickBot="1" x14ac:dyDescent="0.25">
      <c r="A10" s="1194" t="s">
        <v>60</v>
      </c>
      <c r="B10" s="1195"/>
      <c r="C10" s="693">
        <f>SUM(C9)</f>
        <v>1120000</v>
      </c>
      <c r="D10" s="693">
        <f>SUM(D9)</f>
        <v>1577425</v>
      </c>
      <c r="E10" s="693">
        <f>SUM(E9)</f>
        <v>0</v>
      </c>
    </row>
    <row r="11" spans="1:5" ht="15" x14ac:dyDescent="0.25">
      <c r="A11" s="37"/>
      <c r="B11" s="37"/>
      <c r="C11" s="25"/>
      <c r="D11" s="25"/>
      <c r="E11" s="25"/>
    </row>
    <row r="12" spans="1:5" ht="15.75" thickBot="1" x14ac:dyDescent="0.3">
      <c r="A12" s="37"/>
      <c r="B12" s="37"/>
      <c r="C12" s="24"/>
      <c r="D12" s="24"/>
      <c r="E12" s="24"/>
    </row>
    <row r="13" spans="1:5" ht="54" customHeight="1" thickBot="1" x14ac:dyDescent="0.25">
      <c r="A13" s="1206" t="s">
        <v>272</v>
      </c>
      <c r="B13" s="1207"/>
      <c r="C13" s="21" t="s">
        <v>83</v>
      </c>
      <c r="D13" s="21" t="s">
        <v>249</v>
      </c>
      <c r="E13" s="21" t="s">
        <v>297</v>
      </c>
    </row>
    <row r="14" spans="1:5" ht="14.25" customHeight="1" thickBot="1" x14ac:dyDescent="0.25">
      <c r="A14" s="678">
        <v>46424</v>
      </c>
      <c r="B14" s="679" t="s">
        <v>749</v>
      </c>
      <c r="C14" s="694">
        <v>720000</v>
      </c>
      <c r="D14" s="694">
        <v>1772249</v>
      </c>
      <c r="E14" s="694">
        <v>0</v>
      </c>
    </row>
    <row r="15" spans="1:5" ht="18" customHeight="1" thickBot="1" x14ac:dyDescent="0.25">
      <c r="A15" s="1182" t="s">
        <v>757</v>
      </c>
      <c r="B15" s="1183"/>
      <c r="C15" s="695">
        <f>SUM(C14:C14)</f>
        <v>720000</v>
      </c>
      <c r="D15" s="695">
        <f>SUM(D14:D14)</f>
        <v>1772249</v>
      </c>
      <c r="E15" s="695">
        <f>SUM(E14:E14)</f>
        <v>0</v>
      </c>
    </row>
    <row r="16" spans="1:5" ht="18" customHeight="1" thickBot="1" x14ac:dyDescent="0.25">
      <c r="A16" s="1196" t="s">
        <v>728</v>
      </c>
      <c r="B16" s="1197"/>
      <c r="C16" s="696">
        <f>SUM(C15)</f>
        <v>720000</v>
      </c>
      <c r="D16" s="696">
        <f>SUM(D15)</f>
        <v>1772249</v>
      </c>
      <c r="E16" s="696">
        <f>SUM(E15)</f>
        <v>0</v>
      </c>
    </row>
    <row r="17" spans="1:5" ht="24.75" customHeight="1" thickBot="1" x14ac:dyDescent="0.25">
      <c r="A17" s="1192" t="s">
        <v>185</v>
      </c>
      <c r="B17" s="1193"/>
      <c r="C17" s="697">
        <f>SUM(C15)</f>
        <v>720000</v>
      </c>
      <c r="D17" s="697">
        <f>SUM(D15)</f>
        <v>1772249</v>
      </c>
      <c r="E17" s="697">
        <f>SUM(E15)</f>
        <v>0</v>
      </c>
    </row>
  </sheetData>
  <mergeCells count="9">
    <mergeCell ref="A17:B17"/>
    <mergeCell ref="A10:B10"/>
    <mergeCell ref="A16:B16"/>
    <mergeCell ref="A1:B1"/>
    <mergeCell ref="A5:B5"/>
    <mergeCell ref="A8:B8"/>
    <mergeCell ref="A9:B9"/>
    <mergeCell ref="A13:B13"/>
    <mergeCell ref="A15:B15"/>
  </mergeCells>
  <phoneticPr fontId="7" type="noConversion"/>
  <pageMargins left="0.74791666666666667" right="0.74791666666666667" top="0.98402777777777783" bottom="0.98402777777777772" header="0.51180555555555562" footer="0.5"/>
  <pageSetup paperSize="9" firstPageNumber="0" orientation="landscape" horizontalDpi="300" verticalDpi="300" r:id="rId1"/>
  <headerFooter alignWithMargins="0">
    <oddFooter>&amp;L&amp;F&amp;CKözhasznú foglalkoztatás&amp;R&amp;A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zoomScaleNormal="100" zoomScaleSheetLayoutView="100" workbookViewId="0">
      <selection activeCell="J6" sqref="J6"/>
    </sheetView>
  </sheetViews>
  <sheetFormatPr defaultRowHeight="12.75" x14ac:dyDescent="0.2"/>
  <cols>
    <col min="1" max="1" width="14" customWidth="1"/>
    <col min="2" max="2" width="12.7109375" customWidth="1"/>
    <col min="3" max="3" width="50.28515625" customWidth="1"/>
    <col min="4" max="4" width="15.140625" customWidth="1"/>
    <col min="5" max="6" width="14.28515625" customWidth="1"/>
  </cols>
  <sheetData>
    <row r="1" spans="1:6" ht="57" customHeight="1" thickBot="1" x14ac:dyDescent="0.25">
      <c r="A1" s="801" t="s">
        <v>61</v>
      </c>
      <c r="B1" s="1208" t="s">
        <v>62</v>
      </c>
      <c r="C1" s="1209"/>
      <c r="D1" s="18" t="s">
        <v>83</v>
      </c>
      <c r="E1" s="380" t="s">
        <v>252</v>
      </c>
      <c r="F1" s="380" t="s">
        <v>253</v>
      </c>
    </row>
    <row r="2" spans="1:6" ht="14.25" customHeight="1" thickBot="1" x14ac:dyDescent="0.25">
      <c r="A2" s="389">
        <v>8810901</v>
      </c>
      <c r="B2" s="390">
        <v>581239</v>
      </c>
      <c r="C2" s="391" t="s">
        <v>254</v>
      </c>
      <c r="D2" s="392">
        <v>0</v>
      </c>
      <c r="E2" s="388">
        <v>1119840</v>
      </c>
      <c r="F2" s="388">
        <v>0</v>
      </c>
    </row>
    <row r="3" spans="1:6" ht="12.75" customHeight="1" x14ac:dyDescent="0.2">
      <c r="A3" s="394">
        <v>8821111</v>
      </c>
      <c r="B3" s="381" t="s">
        <v>256</v>
      </c>
      <c r="C3" s="382" t="s">
        <v>724</v>
      </c>
      <c r="D3" s="251">
        <v>57000</v>
      </c>
      <c r="E3" s="251">
        <v>459945</v>
      </c>
      <c r="F3" s="251">
        <v>0</v>
      </c>
    </row>
    <row r="4" spans="1:6" ht="13.5" customHeight="1" thickBot="1" x14ac:dyDescent="0.25">
      <c r="A4" s="383">
        <v>8821111</v>
      </c>
      <c r="B4" s="384" t="s">
        <v>255</v>
      </c>
      <c r="C4" s="382" t="s">
        <v>723</v>
      </c>
      <c r="D4" s="251">
        <v>383000</v>
      </c>
      <c r="E4" s="251">
        <v>2333200</v>
      </c>
      <c r="F4" s="251">
        <v>0</v>
      </c>
    </row>
    <row r="5" spans="1:6" ht="12" customHeight="1" thickBot="1" x14ac:dyDescent="0.25">
      <c r="A5" s="385">
        <v>8821131</v>
      </c>
      <c r="B5" s="386" t="s">
        <v>257</v>
      </c>
      <c r="C5" s="387" t="s">
        <v>722</v>
      </c>
      <c r="D5" s="388">
        <v>192000</v>
      </c>
      <c r="E5" s="388">
        <v>1204300</v>
      </c>
      <c r="F5" s="388">
        <v>0</v>
      </c>
    </row>
    <row r="6" spans="1:6" ht="13.5" customHeight="1" thickBot="1" x14ac:dyDescent="0.25">
      <c r="A6" s="385">
        <v>8821151</v>
      </c>
      <c r="B6" s="386" t="s">
        <v>258</v>
      </c>
      <c r="C6" s="387" t="s">
        <v>259</v>
      </c>
      <c r="D6" s="388">
        <v>0</v>
      </c>
      <c r="E6" s="388">
        <v>194700</v>
      </c>
      <c r="F6" s="388">
        <v>0</v>
      </c>
    </row>
    <row r="7" spans="1:6" ht="12.75" customHeight="1" thickBot="1" x14ac:dyDescent="0.25">
      <c r="A7" s="385">
        <v>88211811</v>
      </c>
      <c r="B7" s="395">
        <v>581232</v>
      </c>
      <c r="C7" s="387" t="s">
        <v>260</v>
      </c>
      <c r="D7" s="396">
        <v>0</v>
      </c>
      <c r="E7" s="388">
        <v>603200</v>
      </c>
      <c r="F7" s="388">
        <v>0</v>
      </c>
    </row>
    <row r="8" spans="1:6" ht="13.5" customHeight="1" x14ac:dyDescent="0.2">
      <c r="A8" s="398">
        <v>8821221</v>
      </c>
      <c r="B8" s="395">
        <v>581222</v>
      </c>
      <c r="C8" s="399" t="s">
        <v>261</v>
      </c>
      <c r="D8" s="396">
        <v>0</v>
      </c>
      <c r="E8" s="400">
        <v>10000</v>
      </c>
      <c r="F8" s="396"/>
    </row>
    <row r="9" spans="1:6" x14ac:dyDescent="0.2">
      <c r="A9" s="398">
        <v>8821221</v>
      </c>
      <c r="B9" s="383" t="s">
        <v>262</v>
      </c>
      <c r="C9" s="401" t="s">
        <v>263</v>
      </c>
      <c r="D9" s="251">
        <v>300000</v>
      </c>
      <c r="E9" s="250">
        <v>149099</v>
      </c>
      <c r="F9" s="251"/>
    </row>
    <row r="10" spans="1:6" ht="13.5" thickBot="1" x14ac:dyDescent="0.25">
      <c r="A10" s="398">
        <v>8821221</v>
      </c>
      <c r="B10" s="393" t="s">
        <v>264</v>
      </c>
      <c r="C10" s="402" t="s">
        <v>265</v>
      </c>
      <c r="D10" s="254">
        <v>50000</v>
      </c>
      <c r="E10" s="253">
        <v>40087</v>
      </c>
      <c r="F10" s="254">
        <v>0</v>
      </c>
    </row>
    <row r="11" spans="1:6" ht="12.75" customHeight="1" x14ac:dyDescent="0.2">
      <c r="A11" s="398">
        <v>8821231</v>
      </c>
      <c r="B11" s="403" t="s">
        <v>266</v>
      </c>
      <c r="C11" s="404" t="s">
        <v>674</v>
      </c>
      <c r="D11" s="405">
        <v>300000</v>
      </c>
      <c r="E11" s="406">
        <v>145000</v>
      </c>
      <c r="F11" s="251"/>
    </row>
    <row r="12" spans="1:6" ht="15.75" customHeight="1" thickBot="1" x14ac:dyDescent="0.25">
      <c r="A12" s="414">
        <v>882124</v>
      </c>
      <c r="B12" s="378">
        <v>581232</v>
      </c>
      <c r="C12" s="379" t="s">
        <v>675</v>
      </c>
      <c r="D12" s="377">
        <v>100000</v>
      </c>
      <c r="E12" s="397"/>
      <c r="F12" s="376"/>
    </row>
    <row r="13" spans="1:6" ht="15.75" customHeight="1" x14ac:dyDescent="0.2">
      <c r="A13" s="413"/>
      <c r="B13" s="416"/>
      <c r="C13" s="419" t="s">
        <v>225</v>
      </c>
      <c r="D13" s="420"/>
      <c r="E13" s="421"/>
      <c r="F13" s="396">
        <v>197000</v>
      </c>
    </row>
    <row r="14" spans="1:6" ht="15.75" customHeight="1" x14ac:dyDescent="0.2">
      <c r="A14" s="414"/>
      <c r="B14" s="417"/>
      <c r="C14" s="422" t="s">
        <v>226</v>
      </c>
      <c r="D14" s="252"/>
      <c r="E14" s="406"/>
      <c r="F14" s="251">
        <v>500000</v>
      </c>
    </row>
    <row r="15" spans="1:6" ht="15.75" customHeight="1" thickBot="1" x14ac:dyDescent="0.25">
      <c r="A15" s="415">
        <v>882125</v>
      </c>
      <c r="B15" s="418"/>
      <c r="C15" s="423" t="s">
        <v>227</v>
      </c>
      <c r="D15" s="255">
        <v>0</v>
      </c>
      <c r="E15" s="424"/>
      <c r="F15" s="254">
        <v>350000</v>
      </c>
    </row>
    <row r="16" spans="1:6" ht="15.75" customHeight="1" thickBot="1" x14ac:dyDescent="0.25">
      <c r="A16" s="414">
        <v>8543141</v>
      </c>
      <c r="B16" s="378">
        <v>5884296</v>
      </c>
      <c r="C16" s="379" t="s">
        <v>721</v>
      </c>
      <c r="D16" s="377">
        <v>340000</v>
      </c>
      <c r="E16" s="397"/>
      <c r="F16" s="251">
        <v>260000</v>
      </c>
    </row>
    <row r="17" spans="1:6" ht="23.85" customHeight="1" thickBot="1" x14ac:dyDescent="0.25">
      <c r="A17" s="1210" t="s">
        <v>63</v>
      </c>
      <c r="B17" s="1211"/>
      <c r="C17" s="1212"/>
      <c r="D17" s="721">
        <f>SUM(D2:D16)</f>
        <v>1722000</v>
      </c>
      <c r="E17" s="721">
        <f>SUM(E2:E16)</f>
        <v>6259371</v>
      </c>
      <c r="F17" s="721">
        <f>SUM(F2:F16)</f>
        <v>1307000</v>
      </c>
    </row>
    <row r="18" spans="1:6" ht="18.75" customHeight="1" thickBot="1" x14ac:dyDescent="0.25">
      <c r="A18" s="1213" t="s">
        <v>64</v>
      </c>
      <c r="B18" s="1214"/>
      <c r="C18" s="1215"/>
      <c r="D18" s="720">
        <f>SUM(D17)</f>
        <v>1722000</v>
      </c>
      <c r="E18" s="720">
        <f>SUM(E17)</f>
        <v>6259371</v>
      </c>
      <c r="F18" s="720">
        <f>SUM(F17)</f>
        <v>1307000</v>
      </c>
    </row>
    <row r="19" spans="1:6" ht="14.25" x14ac:dyDescent="0.2">
      <c r="A19" s="1"/>
      <c r="B19" s="1"/>
      <c r="C19" s="1"/>
      <c r="D19" s="38"/>
    </row>
  </sheetData>
  <mergeCells count="3">
    <mergeCell ref="B1:C1"/>
    <mergeCell ref="A17:C17"/>
    <mergeCell ref="A18:C18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87" firstPageNumber="0" orientation="landscape" horizontalDpi="300" verticalDpi="300" r:id="rId1"/>
  <headerFooter alignWithMargins="0">
    <oddFooter>&amp;L&amp;F&amp;CSegélyek összesített kimutatása&amp;R&amp;A</oddFooter>
  </headerFooter>
  <rowBreaks count="1" manualBreakCount="1">
    <brk id="1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Normal="100" zoomScaleSheetLayoutView="100" workbookViewId="0">
      <selection activeCell="D49" sqref="D49"/>
    </sheetView>
  </sheetViews>
  <sheetFormatPr defaultRowHeight="12.75" x14ac:dyDescent="0.2"/>
  <cols>
    <col min="1" max="1" width="12.28515625" customWidth="1"/>
    <col min="2" max="2" width="87.42578125" customWidth="1"/>
    <col min="3" max="3" width="16" bestFit="1" customWidth="1"/>
    <col min="4" max="4" width="19.5703125" customWidth="1"/>
    <col min="5" max="5" width="17.85546875" customWidth="1"/>
  </cols>
  <sheetData>
    <row r="1" spans="1:5" ht="56.25" customHeight="1" thickBot="1" x14ac:dyDescent="0.25">
      <c r="A1" s="1097" t="s">
        <v>725</v>
      </c>
      <c r="B1" s="1227"/>
      <c r="C1" s="15" t="s">
        <v>83</v>
      </c>
      <c r="D1" s="15" t="s">
        <v>249</v>
      </c>
      <c r="E1" s="15" t="s">
        <v>297</v>
      </c>
    </row>
    <row r="2" spans="1:5" ht="15.75" customHeight="1" x14ac:dyDescent="0.2">
      <c r="A2" s="705" t="s">
        <v>189</v>
      </c>
      <c r="B2" s="706" t="s">
        <v>190</v>
      </c>
      <c r="C2" s="727">
        <v>0</v>
      </c>
      <c r="D2" s="727">
        <v>510750</v>
      </c>
      <c r="E2" s="727">
        <v>0</v>
      </c>
    </row>
    <row r="3" spans="1:5" ht="12" customHeight="1" x14ac:dyDescent="0.2">
      <c r="A3" s="707" t="s">
        <v>191</v>
      </c>
      <c r="B3" s="708" t="s">
        <v>192</v>
      </c>
      <c r="C3" s="728">
        <v>0</v>
      </c>
      <c r="D3" s="728">
        <v>202927</v>
      </c>
      <c r="E3" s="728">
        <v>0</v>
      </c>
    </row>
    <row r="4" spans="1:5" ht="12" customHeight="1" x14ac:dyDescent="0.2">
      <c r="A4" s="707" t="s">
        <v>195</v>
      </c>
      <c r="B4" s="708" t="s">
        <v>193</v>
      </c>
      <c r="C4" s="728">
        <v>1572000</v>
      </c>
      <c r="D4" s="728">
        <v>1572000</v>
      </c>
      <c r="E4" s="728">
        <v>1746000</v>
      </c>
    </row>
    <row r="5" spans="1:5" ht="12" customHeight="1" x14ac:dyDescent="0.2">
      <c r="A5" s="707"/>
      <c r="B5" s="708" t="s">
        <v>196</v>
      </c>
      <c r="C5" s="728">
        <v>0</v>
      </c>
      <c r="D5" s="728">
        <v>30000</v>
      </c>
      <c r="E5" s="728">
        <v>0</v>
      </c>
    </row>
    <row r="6" spans="1:5" ht="12.75" customHeight="1" thickBot="1" x14ac:dyDescent="0.25">
      <c r="A6" s="707" t="s">
        <v>194</v>
      </c>
      <c r="B6" s="708" t="s">
        <v>88</v>
      </c>
      <c r="C6" s="728">
        <v>120000</v>
      </c>
      <c r="D6" s="728">
        <v>95130</v>
      </c>
      <c r="E6" s="728">
        <v>0</v>
      </c>
    </row>
    <row r="7" spans="1:5" ht="19.899999999999999" customHeight="1" thickBot="1" x14ac:dyDescent="0.25">
      <c r="A7" s="1228" t="s">
        <v>680</v>
      </c>
      <c r="B7" s="1229"/>
      <c r="C7" s="729">
        <f>SUM(C2:C6)</f>
        <v>1692000</v>
      </c>
      <c r="D7" s="729">
        <f>SUM(D2:D6)</f>
        <v>2410807</v>
      </c>
      <c r="E7" s="729">
        <f>SUM(E2:E6)</f>
        <v>1746000</v>
      </c>
    </row>
    <row r="8" spans="1:5" ht="15.75" customHeight="1" thickBot="1" x14ac:dyDescent="0.25">
      <c r="A8" s="709" t="s">
        <v>602</v>
      </c>
      <c r="B8" s="710" t="s">
        <v>726</v>
      </c>
      <c r="C8" s="730">
        <v>424000</v>
      </c>
      <c r="D8" s="730">
        <v>509441</v>
      </c>
      <c r="E8" s="730">
        <v>471000</v>
      </c>
    </row>
    <row r="9" spans="1:5" ht="19.899999999999999" customHeight="1" thickBot="1" x14ac:dyDescent="0.25">
      <c r="A9" s="1230" t="s">
        <v>683</v>
      </c>
      <c r="B9" s="1231"/>
      <c r="C9" s="553">
        <f>SUM(C8:C8)</f>
        <v>424000</v>
      </c>
      <c r="D9" s="553">
        <f>SUM(D8:D8)</f>
        <v>509441</v>
      </c>
      <c r="E9" s="553">
        <f>SUM(E8:E8)</f>
        <v>471000</v>
      </c>
    </row>
    <row r="10" spans="1:5" x14ac:dyDescent="0.2">
      <c r="A10" s="711" t="s">
        <v>370</v>
      </c>
      <c r="B10" s="343" t="s">
        <v>70</v>
      </c>
      <c r="C10" s="731">
        <v>170000</v>
      </c>
      <c r="D10" s="731">
        <v>129430</v>
      </c>
      <c r="E10" s="258">
        <v>150000</v>
      </c>
    </row>
    <row r="11" spans="1:5" x14ac:dyDescent="0.2">
      <c r="A11" s="711">
        <v>5432</v>
      </c>
      <c r="B11" s="343" t="s">
        <v>760</v>
      </c>
      <c r="C11" s="731">
        <v>0</v>
      </c>
      <c r="D11" s="731"/>
      <c r="E11" s="258">
        <v>10000</v>
      </c>
    </row>
    <row r="12" spans="1:5" ht="14.25" customHeight="1" x14ac:dyDescent="0.2">
      <c r="A12" s="344">
        <v>54929</v>
      </c>
      <c r="B12" s="347" t="s">
        <v>739</v>
      </c>
      <c r="C12" s="731">
        <v>80000</v>
      </c>
      <c r="D12" s="731">
        <v>2638</v>
      </c>
      <c r="E12" s="258">
        <v>20000</v>
      </c>
    </row>
    <row r="13" spans="1:5" ht="14.25" customHeight="1" x14ac:dyDescent="0.2">
      <c r="A13" s="344" t="s">
        <v>620</v>
      </c>
      <c r="B13" s="347" t="s">
        <v>71</v>
      </c>
      <c r="C13" s="731">
        <v>145000</v>
      </c>
      <c r="D13" s="731">
        <v>115776</v>
      </c>
      <c r="E13" s="258">
        <v>145000</v>
      </c>
    </row>
    <row r="14" spans="1:5" ht="14.25" customHeight="1" x14ac:dyDescent="0.2">
      <c r="A14" s="344" t="s">
        <v>197</v>
      </c>
      <c r="B14" s="347" t="s">
        <v>271</v>
      </c>
      <c r="C14" s="731">
        <v>0</v>
      </c>
      <c r="D14" s="731">
        <v>105229</v>
      </c>
      <c r="E14" s="258">
        <v>100000</v>
      </c>
    </row>
    <row r="15" spans="1:5" ht="14.25" customHeight="1" x14ac:dyDescent="0.2">
      <c r="A15" s="344" t="s">
        <v>544</v>
      </c>
      <c r="B15" s="347" t="s">
        <v>694</v>
      </c>
      <c r="C15" s="731">
        <v>2000000</v>
      </c>
      <c r="D15" s="731">
        <v>2457968</v>
      </c>
      <c r="E15" s="258">
        <v>2500000</v>
      </c>
    </row>
    <row r="16" spans="1:5" ht="14.25" customHeight="1" x14ac:dyDescent="0.2">
      <c r="A16" s="344" t="s">
        <v>657</v>
      </c>
      <c r="B16" s="347" t="s">
        <v>695</v>
      </c>
      <c r="C16" s="731">
        <v>1500000</v>
      </c>
      <c r="D16" s="731">
        <v>275120</v>
      </c>
      <c r="E16" s="258">
        <v>1000000</v>
      </c>
    </row>
    <row r="17" spans="1:6" ht="14.25" customHeight="1" x14ac:dyDescent="0.2">
      <c r="A17" s="344" t="s">
        <v>664</v>
      </c>
      <c r="B17" s="347" t="s">
        <v>72</v>
      </c>
      <c r="C17" s="731">
        <v>450000</v>
      </c>
      <c r="D17" s="731">
        <v>399665</v>
      </c>
      <c r="E17" s="258">
        <v>450000</v>
      </c>
    </row>
    <row r="18" spans="1:6" ht="14.25" customHeight="1" thickBot="1" x14ac:dyDescent="0.25">
      <c r="A18" s="345">
        <v>55228</v>
      </c>
      <c r="B18" s="346" t="s">
        <v>740</v>
      </c>
      <c r="C18" s="732">
        <v>160000</v>
      </c>
      <c r="D18" s="732">
        <v>273947</v>
      </c>
      <c r="E18" s="259">
        <v>150000</v>
      </c>
    </row>
    <row r="19" spans="1:6" ht="14.25" customHeight="1" x14ac:dyDescent="0.2">
      <c r="A19" s="344" t="s">
        <v>549</v>
      </c>
      <c r="B19" s="347" t="s">
        <v>48</v>
      </c>
      <c r="C19" s="731">
        <v>100000</v>
      </c>
      <c r="D19" s="731">
        <v>148947</v>
      </c>
      <c r="E19" s="258">
        <v>149000</v>
      </c>
    </row>
    <row r="20" spans="1:6" ht="14.25" customHeight="1" x14ac:dyDescent="0.2">
      <c r="A20" s="344" t="s">
        <v>198</v>
      </c>
      <c r="B20" s="347" t="s">
        <v>701</v>
      </c>
      <c r="C20" s="731">
        <v>200000</v>
      </c>
      <c r="D20" s="731">
        <v>239971</v>
      </c>
      <c r="E20" s="258">
        <v>250000</v>
      </c>
    </row>
    <row r="21" spans="1:6" ht="14.25" customHeight="1" x14ac:dyDescent="0.2">
      <c r="A21" s="344" t="s">
        <v>551</v>
      </c>
      <c r="B21" s="347" t="s">
        <v>702</v>
      </c>
      <c r="C21" s="731">
        <v>9000</v>
      </c>
      <c r="D21" s="731">
        <v>8110</v>
      </c>
      <c r="E21" s="258">
        <v>9000</v>
      </c>
    </row>
    <row r="22" spans="1:6" ht="14.25" customHeight="1" x14ac:dyDescent="0.2">
      <c r="A22" s="344" t="s">
        <v>552</v>
      </c>
      <c r="B22" s="347" t="s">
        <v>74</v>
      </c>
      <c r="C22" s="731">
        <v>50000</v>
      </c>
      <c r="D22" s="731">
        <v>0</v>
      </c>
      <c r="E22" s="258">
        <v>50000</v>
      </c>
    </row>
    <row r="23" spans="1:6" ht="14.25" customHeight="1" thickBot="1" x14ac:dyDescent="0.25">
      <c r="A23" s="344">
        <v>552299</v>
      </c>
      <c r="B23" s="347" t="s">
        <v>73</v>
      </c>
      <c r="C23" s="731">
        <v>5000</v>
      </c>
      <c r="D23" s="731">
        <v>0</v>
      </c>
      <c r="E23" s="258">
        <v>15000</v>
      </c>
    </row>
    <row r="24" spans="1:6" ht="14.25" customHeight="1" thickBot="1" x14ac:dyDescent="0.25">
      <c r="A24" s="712">
        <v>55622</v>
      </c>
      <c r="B24" s="713" t="s">
        <v>705</v>
      </c>
      <c r="C24" s="733">
        <v>185000</v>
      </c>
      <c r="D24" s="733">
        <v>53728</v>
      </c>
      <c r="E24" s="665">
        <v>60000</v>
      </c>
    </row>
    <row r="25" spans="1:6" ht="14.25" customHeight="1" x14ac:dyDescent="0.2">
      <c r="A25" s="344" t="s">
        <v>573</v>
      </c>
      <c r="B25" s="347" t="s">
        <v>706</v>
      </c>
      <c r="C25" s="731">
        <v>1365000</v>
      </c>
      <c r="D25" s="731">
        <v>1118954</v>
      </c>
      <c r="E25" s="731">
        <v>1336000</v>
      </c>
      <c r="F25" s="630"/>
    </row>
    <row r="26" spans="1:6" ht="14.25" customHeight="1" x14ac:dyDescent="0.2">
      <c r="A26" s="344" t="s">
        <v>81</v>
      </c>
      <c r="B26" s="347" t="s">
        <v>411</v>
      </c>
      <c r="C26" s="731">
        <v>0</v>
      </c>
      <c r="D26" s="731">
        <v>5712</v>
      </c>
      <c r="E26" s="731">
        <v>0</v>
      </c>
    </row>
    <row r="27" spans="1:6" ht="14.25" customHeight="1" thickBot="1" x14ac:dyDescent="0.25">
      <c r="A27" s="191">
        <v>57327</v>
      </c>
      <c r="B27" s="714" t="s">
        <v>75</v>
      </c>
      <c r="C27" s="731">
        <v>0</v>
      </c>
      <c r="D27" s="731">
        <v>1012</v>
      </c>
      <c r="E27" s="731">
        <v>0</v>
      </c>
    </row>
    <row r="28" spans="1:6" ht="20.85" customHeight="1" thickBot="1" x14ac:dyDescent="0.25">
      <c r="A28" s="925" t="s">
        <v>710</v>
      </c>
      <c r="B28" s="1232"/>
      <c r="C28" s="734">
        <f>SUM(C10:C27)</f>
        <v>6419000</v>
      </c>
      <c r="D28" s="734">
        <f>SUM(D10:D27)</f>
        <v>5336207</v>
      </c>
      <c r="E28" s="734">
        <f>SUM(E10:E27)</f>
        <v>6394000</v>
      </c>
    </row>
    <row r="29" spans="1:6" ht="22.5" customHeight="1" thickBot="1" x14ac:dyDescent="0.25">
      <c r="A29" s="1233" t="s">
        <v>76</v>
      </c>
      <c r="B29" s="1234"/>
      <c r="C29" s="635">
        <f>SUM(C7+C9+C28)</f>
        <v>8535000</v>
      </c>
      <c r="D29" s="635">
        <f>SUM(D7+D9+D28)</f>
        <v>8256455</v>
      </c>
      <c r="E29" s="635">
        <f>SUM(E7+E9+E28)</f>
        <v>8611000</v>
      </c>
    </row>
    <row r="30" spans="1:6" x14ac:dyDescent="0.2">
      <c r="A30" s="723">
        <v>1263</v>
      </c>
      <c r="B30" s="724" t="s">
        <v>77</v>
      </c>
      <c r="C30" s="735">
        <v>730000</v>
      </c>
      <c r="D30" s="735">
        <v>0</v>
      </c>
      <c r="E30" s="735">
        <v>0</v>
      </c>
    </row>
    <row r="31" spans="1:6" ht="13.5" thickBot="1" x14ac:dyDescent="0.25">
      <c r="A31" s="725">
        <v>1811221</v>
      </c>
      <c r="B31" s="726" t="s">
        <v>711</v>
      </c>
      <c r="C31" s="736">
        <v>270000</v>
      </c>
      <c r="D31" s="736">
        <v>0</v>
      </c>
      <c r="E31" s="736">
        <v>0</v>
      </c>
    </row>
    <row r="32" spans="1:6" ht="17.850000000000001" customHeight="1" thickBot="1" x14ac:dyDescent="0.25">
      <c r="A32" s="1228" t="s">
        <v>736</v>
      </c>
      <c r="B32" s="1229"/>
      <c r="C32" s="737">
        <f>SUM(C30:C31)</f>
        <v>1000000</v>
      </c>
      <c r="D32" s="737">
        <f>SUM(D30:D31)</f>
        <v>0</v>
      </c>
      <c r="E32" s="737">
        <f>SUM(E30:E31)</f>
        <v>0</v>
      </c>
    </row>
    <row r="33" spans="1:5" ht="16.5" customHeight="1" thickBot="1" x14ac:dyDescent="0.25">
      <c r="A33" s="1225" t="s">
        <v>79</v>
      </c>
      <c r="B33" s="1226"/>
      <c r="C33" s="738">
        <f>SUM(C32)</f>
        <v>1000000</v>
      </c>
      <c r="D33" s="738">
        <f>SUM(D32)</f>
        <v>0</v>
      </c>
      <c r="E33" s="738">
        <f>SUM(E32)</f>
        <v>0</v>
      </c>
    </row>
    <row r="34" spans="1:5" s="5" customFormat="1" ht="34.9" customHeight="1" thickBot="1" x14ac:dyDescent="0.25">
      <c r="A34" s="1216" t="s">
        <v>187</v>
      </c>
      <c r="B34" s="1217"/>
      <c r="C34" s="739">
        <f>SUM(C29+C33)</f>
        <v>9535000</v>
      </c>
      <c r="D34" s="739">
        <f>SUM(D29+D33)</f>
        <v>8256455</v>
      </c>
      <c r="E34" s="739">
        <f>SUM(E32,E29)</f>
        <v>8611000</v>
      </c>
    </row>
    <row r="35" spans="1:5" s="5" customFormat="1" ht="73.7" customHeight="1" thickBot="1" x14ac:dyDescent="0.25">
      <c r="A35" s="7"/>
      <c r="B35" s="10"/>
      <c r="C35" s="11"/>
      <c r="D35" s="11"/>
      <c r="E35" s="11"/>
    </row>
    <row r="36" spans="1:5" ht="51" customHeight="1" thickBot="1" x14ac:dyDescent="0.25">
      <c r="A36" s="960" t="s">
        <v>310</v>
      </c>
      <c r="B36" s="975"/>
      <c r="C36" s="13" t="s">
        <v>84</v>
      </c>
      <c r="D36" s="13" t="s">
        <v>249</v>
      </c>
      <c r="E36" s="13" t="s">
        <v>297</v>
      </c>
    </row>
    <row r="37" spans="1:5" ht="16.899999999999999" customHeight="1" x14ac:dyDescent="0.2">
      <c r="A37" s="592" t="s">
        <v>306</v>
      </c>
      <c r="B37" s="787" t="s">
        <v>309</v>
      </c>
      <c r="C37" s="715">
        <v>5700000</v>
      </c>
      <c r="D37" s="715">
        <v>3092500</v>
      </c>
      <c r="E37" s="715">
        <v>5800000</v>
      </c>
    </row>
    <row r="38" spans="1:5" ht="16.899999999999999" customHeight="1" thickBot="1" x14ac:dyDescent="0.25">
      <c r="A38" s="596"/>
      <c r="B38" s="786" t="s">
        <v>107</v>
      </c>
      <c r="C38" s="105"/>
      <c r="D38" s="105"/>
      <c r="E38" s="105">
        <v>600000</v>
      </c>
    </row>
    <row r="39" spans="1:5" ht="16.5" customHeight="1" thickBot="1" x14ac:dyDescent="0.25">
      <c r="A39" s="1220" t="s">
        <v>308</v>
      </c>
      <c r="B39" s="1221"/>
      <c r="C39" s="718">
        <f>SUM(C37:C38)</f>
        <v>5700000</v>
      </c>
      <c r="D39" s="718">
        <f>SUM(D37:D38)</f>
        <v>3092500</v>
      </c>
      <c r="E39" s="718">
        <f>SUM(E37:E38)</f>
        <v>6400000</v>
      </c>
    </row>
    <row r="40" spans="1:5" ht="14.25" customHeight="1" thickBot="1" x14ac:dyDescent="0.25">
      <c r="A40" s="57" t="s">
        <v>321</v>
      </c>
      <c r="B40" s="57" t="s">
        <v>322</v>
      </c>
      <c r="C40" s="716">
        <v>0</v>
      </c>
      <c r="D40" s="716">
        <v>53543</v>
      </c>
      <c r="E40" s="716">
        <v>100000</v>
      </c>
    </row>
    <row r="41" spans="1:5" ht="18" customHeight="1" thickBot="1" x14ac:dyDescent="0.25">
      <c r="A41" s="1220" t="s">
        <v>320</v>
      </c>
      <c r="B41" s="1224"/>
      <c r="C41" s="719">
        <f>SUM(C40)</f>
        <v>0</v>
      </c>
      <c r="D41" s="719">
        <f>SUM(D40)</f>
        <v>53543</v>
      </c>
      <c r="E41" s="719">
        <f>SUM(E40)</f>
        <v>100000</v>
      </c>
    </row>
    <row r="42" spans="1:5" ht="18" customHeight="1" thickBot="1" x14ac:dyDescent="0.25">
      <c r="A42" s="1222" t="s">
        <v>78</v>
      </c>
      <c r="B42" s="1223"/>
      <c r="C42" s="717">
        <f>SUM(C41,C39)</f>
        <v>5700000</v>
      </c>
      <c r="D42" s="717">
        <f>SUM(D41,D39)</f>
        <v>3146043</v>
      </c>
      <c r="E42" s="717">
        <f>SUM(E41,E39)</f>
        <v>6500000</v>
      </c>
    </row>
    <row r="43" spans="1:5" ht="52.7" customHeight="1" thickBot="1" x14ac:dyDescent="0.25">
      <c r="A43" s="1218" t="s">
        <v>188</v>
      </c>
      <c r="B43" s="1219"/>
      <c r="C43" s="722">
        <f>SUM(C42)</f>
        <v>5700000</v>
      </c>
      <c r="D43" s="722">
        <f>SUM(D42)</f>
        <v>3146043</v>
      </c>
      <c r="E43" s="722">
        <f>SUM(E42)</f>
        <v>6500000</v>
      </c>
    </row>
    <row r="44" spans="1:5" x14ac:dyDescent="0.2">
      <c r="C44" s="2"/>
      <c r="D44" s="2"/>
      <c r="E44" s="2"/>
    </row>
    <row r="45" spans="1:5" x14ac:dyDescent="0.2">
      <c r="C45" s="2"/>
      <c r="D45" s="2"/>
      <c r="E45" s="2"/>
    </row>
    <row r="46" spans="1:5" x14ac:dyDescent="0.2">
      <c r="C46" s="2"/>
      <c r="D46" s="2"/>
      <c r="E46" s="2"/>
    </row>
  </sheetData>
  <mergeCells count="13">
    <mergeCell ref="A33:B33"/>
    <mergeCell ref="A1:B1"/>
    <mergeCell ref="A7:B7"/>
    <mergeCell ref="A9:B9"/>
    <mergeCell ref="A28:B28"/>
    <mergeCell ref="A29:B29"/>
    <mergeCell ref="A32:B32"/>
    <mergeCell ref="A34:B34"/>
    <mergeCell ref="A43:B43"/>
    <mergeCell ref="A36:B36"/>
    <mergeCell ref="A39:B39"/>
    <mergeCell ref="A42:B42"/>
    <mergeCell ref="A41:B41"/>
  </mergeCells>
  <phoneticPr fontId="7" type="noConversion"/>
  <printOptions horizontalCentered="1"/>
  <pageMargins left="0.78749999999999998" right="0.78749999999999998" top="0.98402777777777783" bottom="0.98402777777777795" header="0.51180555555555562" footer="0.51180555555555562"/>
  <pageSetup paperSize="9" scale="67" firstPageNumber="0" orientation="landscape" cellComments="atEnd" horizontalDpi="300" verticalDpi="300" r:id="rId1"/>
  <headerFooter alignWithMargins="0">
    <oddFooter>&amp;L&amp;F&amp;CSportlétesítmények működtetése és fejlesztése&amp;R&amp;A</oddFooter>
  </headerFooter>
  <rowBreaks count="1" manualBreakCount="1">
    <brk id="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view="pageBreakPreview" topLeftCell="A10" zoomScale="60" zoomScaleNormal="100" workbookViewId="0">
      <selection activeCell="C62" sqref="C62"/>
    </sheetView>
  </sheetViews>
  <sheetFormatPr defaultRowHeight="12.75" customHeight="1" x14ac:dyDescent="0.2"/>
  <cols>
    <col min="1" max="1" width="11.85546875" customWidth="1"/>
    <col min="2" max="2" width="66.28515625" customWidth="1"/>
    <col min="3" max="5" width="15.140625" customWidth="1"/>
    <col min="6" max="6" width="13.7109375" bestFit="1" customWidth="1"/>
  </cols>
  <sheetData>
    <row r="1" spans="1:6" ht="47.25" customHeight="1" thickBot="1" x14ac:dyDescent="0.25">
      <c r="A1" s="941" t="s">
        <v>186</v>
      </c>
      <c r="B1" s="942"/>
      <c r="C1" s="16" t="s">
        <v>84</v>
      </c>
      <c r="D1" s="15" t="s">
        <v>217</v>
      </c>
      <c r="E1" s="15" t="s">
        <v>250</v>
      </c>
    </row>
    <row r="2" spans="1:6" ht="12.75" customHeight="1" x14ac:dyDescent="0.2">
      <c r="A2" s="751" t="s">
        <v>585</v>
      </c>
      <c r="B2" s="752" t="s">
        <v>202</v>
      </c>
      <c r="C2" s="753">
        <v>2400000</v>
      </c>
      <c r="D2" s="478">
        <v>381816</v>
      </c>
      <c r="E2" s="478">
        <v>0</v>
      </c>
    </row>
    <row r="3" spans="1:6" ht="12.75" customHeight="1" x14ac:dyDescent="0.2">
      <c r="A3" s="72">
        <v>511215</v>
      </c>
      <c r="B3" s="129" t="s">
        <v>201</v>
      </c>
      <c r="C3" s="227">
        <v>0</v>
      </c>
      <c r="D3" s="104">
        <v>2160000</v>
      </c>
      <c r="E3" s="104">
        <v>2160000</v>
      </c>
    </row>
    <row r="4" spans="1:6" ht="12.75" customHeight="1" x14ac:dyDescent="0.2">
      <c r="A4" s="72" t="s">
        <v>203</v>
      </c>
      <c r="B4" s="755" t="s">
        <v>204</v>
      </c>
      <c r="C4" s="227">
        <v>80000</v>
      </c>
      <c r="D4" s="104">
        <v>109091</v>
      </c>
      <c r="E4" s="104">
        <v>0</v>
      </c>
    </row>
    <row r="5" spans="1:6" ht="12.75" customHeight="1" x14ac:dyDescent="0.2">
      <c r="A5" s="72" t="s">
        <v>596</v>
      </c>
      <c r="B5" s="755" t="s">
        <v>205</v>
      </c>
      <c r="C5" s="227">
        <v>60000</v>
      </c>
      <c r="D5" s="104">
        <v>0</v>
      </c>
      <c r="E5" s="104"/>
    </row>
    <row r="6" spans="1:6" s="4" customFormat="1" ht="12.75" customHeight="1" x14ac:dyDescent="0.2">
      <c r="A6" s="108">
        <v>514245</v>
      </c>
      <c r="B6" s="756" t="s">
        <v>106</v>
      </c>
      <c r="C6" s="227">
        <v>0</v>
      </c>
      <c r="D6" s="104">
        <v>60000</v>
      </c>
      <c r="E6" s="104">
        <v>60000</v>
      </c>
    </row>
    <row r="7" spans="1:6" ht="12.75" customHeight="1" thickBot="1" x14ac:dyDescent="0.25">
      <c r="A7" s="72">
        <v>522211</v>
      </c>
      <c r="B7" s="130" t="s">
        <v>103</v>
      </c>
      <c r="C7" s="227">
        <v>50000</v>
      </c>
      <c r="D7" s="136">
        <v>0</v>
      </c>
      <c r="E7" s="136">
        <v>0</v>
      </c>
    </row>
    <row r="8" spans="1:6" ht="12.75" customHeight="1" thickBot="1" x14ac:dyDescent="0.25">
      <c r="A8" s="943" t="s">
        <v>680</v>
      </c>
      <c r="B8" s="944"/>
      <c r="C8" s="551">
        <f>SUM(C2:C7)</f>
        <v>2590000</v>
      </c>
      <c r="D8" s="754">
        <f>SUM(D2:D7)</f>
        <v>2710907</v>
      </c>
      <c r="E8" s="754">
        <f>SUM(E2:E7)</f>
        <v>2220000</v>
      </c>
    </row>
    <row r="9" spans="1:6" ht="12.75" customHeight="1" thickBot="1" x14ac:dyDescent="0.25">
      <c r="A9" s="131">
        <v>53121</v>
      </c>
      <c r="B9" s="115" t="s">
        <v>603</v>
      </c>
      <c r="C9" s="757">
        <v>699000</v>
      </c>
      <c r="D9" s="758">
        <v>556246</v>
      </c>
      <c r="E9" s="758">
        <v>583000</v>
      </c>
      <c r="F9" s="310">
        <f>SUM(E3)*0.27</f>
        <v>583200</v>
      </c>
    </row>
    <row r="10" spans="1:6" ht="12.75" customHeight="1" thickBot="1" x14ac:dyDescent="0.25">
      <c r="A10" s="1245" t="s">
        <v>683</v>
      </c>
      <c r="B10" s="1246"/>
      <c r="C10" s="612">
        <f>SUM(C9:C9)</f>
        <v>699000</v>
      </c>
      <c r="D10" s="612">
        <f>SUM(D9:D9)</f>
        <v>556246</v>
      </c>
      <c r="E10" s="612">
        <f>SUM(E9:E9)</f>
        <v>583000</v>
      </c>
    </row>
    <row r="11" spans="1:6" ht="12.75" customHeight="1" x14ac:dyDescent="0.2">
      <c r="A11" s="759">
        <v>54211</v>
      </c>
      <c r="B11" s="760" t="s">
        <v>684</v>
      </c>
      <c r="C11" s="761">
        <v>5000</v>
      </c>
      <c r="D11" s="762">
        <v>0</v>
      </c>
      <c r="E11" s="762">
        <v>0</v>
      </c>
    </row>
    <row r="12" spans="1:6" ht="12.75" customHeight="1" x14ac:dyDescent="0.2">
      <c r="A12" s="72">
        <v>5432</v>
      </c>
      <c r="B12" s="115" t="s">
        <v>760</v>
      </c>
      <c r="C12" s="104">
        <v>40000</v>
      </c>
      <c r="D12" s="105">
        <v>41868</v>
      </c>
      <c r="E12" s="105">
        <v>40000</v>
      </c>
    </row>
    <row r="13" spans="1:6" ht="12.75" customHeight="1" x14ac:dyDescent="0.2">
      <c r="A13" s="72" t="s">
        <v>364</v>
      </c>
      <c r="B13" s="115" t="s">
        <v>91</v>
      </c>
      <c r="C13" s="104">
        <v>0</v>
      </c>
      <c r="D13" s="105">
        <v>20977</v>
      </c>
      <c r="E13" s="105">
        <v>0</v>
      </c>
    </row>
    <row r="14" spans="1:6" ht="12.75" customHeight="1" x14ac:dyDescent="0.2">
      <c r="A14" s="72">
        <v>54413</v>
      </c>
      <c r="B14" s="115" t="s">
        <v>92</v>
      </c>
      <c r="C14" s="104">
        <v>30000</v>
      </c>
      <c r="D14" s="105">
        <v>0</v>
      </c>
      <c r="E14" s="105">
        <v>10000</v>
      </c>
    </row>
    <row r="15" spans="1:6" ht="12.75" customHeight="1" x14ac:dyDescent="0.2">
      <c r="A15" s="72" t="s">
        <v>93</v>
      </c>
      <c r="B15" s="115" t="s">
        <v>94</v>
      </c>
      <c r="C15" s="104">
        <v>80000</v>
      </c>
      <c r="D15" s="105">
        <v>21124</v>
      </c>
      <c r="E15" s="105">
        <v>10000</v>
      </c>
    </row>
    <row r="16" spans="1:6" ht="12.75" customHeight="1" x14ac:dyDescent="0.2">
      <c r="A16" s="72">
        <v>54711</v>
      </c>
      <c r="B16" s="75" t="s">
        <v>95</v>
      </c>
      <c r="C16" s="104">
        <v>20000</v>
      </c>
      <c r="D16" s="105">
        <v>0</v>
      </c>
      <c r="E16" s="105">
        <v>20000</v>
      </c>
    </row>
    <row r="17" spans="1:6" ht="12.75" customHeight="1" x14ac:dyDescent="0.2">
      <c r="A17" s="72" t="s">
        <v>614</v>
      </c>
      <c r="B17" s="75" t="s">
        <v>96</v>
      </c>
      <c r="C17" s="104">
        <v>60000</v>
      </c>
      <c r="D17" s="105">
        <v>186772</v>
      </c>
      <c r="E17" s="105">
        <v>0</v>
      </c>
    </row>
    <row r="18" spans="1:6" ht="12.75" customHeight="1" x14ac:dyDescent="0.2">
      <c r="A18" s="72">
        <v>5481</v>
      </c>
      <c r="B18" s="75" t="s">
        <v>97</v>
      </c>
      <c r="C18" s="104">
        <v>30000</v>
      </c>
      <c r="D18" s="105">
        <v>0</v>
      </c>
      <c r="E18" s="105">
        <v>0</v>
      </c>
    </row>
    <row r="19" spans="1:6" ht="12.75" customHeight="1" thickBot="1" x14ac:dyDescent="0.25">
      <c r="A19" s="275" t="s">
        <v>618</v>
      </c>
      <c r="B19" s="117" t="s">
        <v>748</v>
      </c>
      <c r="C19" s="136">
        <v>120000</v>
      </c>
      <c r="D19" s="230">
        <v>85645</v>
      </c>
      <c r="E19" s="230">
        <v>50000</v>
      </c>
    </row>
    <row r="20" spans="1:6" ht="12.75" customHeight="1" x14ac:dyDescent="0.2">
      <c r="A20" s="72">
        <v>54925</v>
      </c>
      <c r="B20" s="75" t="s">
        <v>761</v>
      </c>
      <c r="C20" s="104">
        <v>0</v>
      </c>
      <c r="D20" s="105">
        <v>9268</v>
      </c>
      <c r="E20" s="105">
        <v>10000</v>
      </c>
    </row>
    <row r="21" spans="1:6" ht="12.75" customHeight="1" x14ac:dyDescent="0.2">
      <c r="A21" s="72" t="s">
        <v>620</v>
      </c>
      <c r="B21" s="75" t="s">
        <v>369</v>
      </c>
      <c r="C21" s="104">
        <v>50000</v>
      </c>
      <c r="D21" s="105">
        <v>18461</v>
      </c>
      <c r="E21" s="105">
        <v>20000</v>
      </c>
    </row>
    <row r="22" spans="1:6" ht="12.75" customHeight="1" x14ac:dyDescent="0.2">
      <c r="A22" s="72" t="s">
        <v>98</v>
      </c>
      <c r="B22" s="75" t="s">
        <v>99</v>
      </c>
      <c r="C22" s="104">
        <v>70000</v>
      </c>
      <c r="D22" s="105">
        <v>120561</v>
      </c>
      <c r="E22" s="105">
        <v>100000</v>
      </c>
    </row>
    <row r="23" spans="1:6" ht="12.75" customHeight="1" x14ac:dyDescent="0.2">
      <c r="A23" s="131" t="s">
        <v>580</v>
      </c>
      <c r="B23" s="115" t="s">
        <v>90</v>
      </c>
      <c r="C23" s="104">
        <v>30000</v>
      </c>
      <c r="D23" s="258">
        <v>0</v>
      </c>
      <c r="E23" s="104">
        <v>0</v>
      </c>
    </row>
    <row r="24" spans="1:6" ht="12.75" customHeight="1" x14ac:dyDescent="0.2">
      <c r="A24" s="131" t="s">
        <v>657</v>
      </c>
      <c r="B24" s="115" t="s">
        <v>695</v>
      </c>
      <c r="C24" s="104">
        <v>1500000</v>
      </c>
      <c r="D24" s="258">
        <v>505370</v>
      </c>
      <c r="E24" s="104">
        <v>500000</v>
      </c>
    </row>
    <row r="25" spans="1:6" ht="12.75" customHeight="1" x14ac:dyDescent="0.2">
      <c r="A25" s="131" t="s">
        <v>664</v>
      </c>
      <c r="B25" s="115" t="s">
        <v>100</v>
      </c>
      <c r="C25" s="104">
        <v>50000</v>
      </c>
      <c r="D25" s="258">
        <v>45183</v>
      </c>
      <c r="E25" s="104">
        <v>50000</v>
      </c>
    </row>
    <row r="26" spans="1:6" ht="12.75" customHeight="1" x14ac:dyDescent="0.2">
      <c r="A26" s="131" t="s">
        <v>626</v>
      </c>
      <c r="B26" s="75" t="s">
        <v>740</v>
      </c>
      <c r="C26" s="104">
        <v>100000</v>
      </c>
      <c r="D26" s="258">
        <v>37058</v>
      </c>
      <c r="E26" s="104">
        <v>50000</v>
      </c>
    </row>
    <row r="27" spans="1:6" ht="12.75" customHeight="1" x14ac:dyDescent="0.2">
      <c r="A27" s="131" t="s">
        <v>101</v>
      </c>
      <c r="B27" s="75" t="s">
        <v>763</v>
      </c>
      <c r="C27" s="104">
        <v>100000</v>
      </c>
      <c r="D27" s="258">
        <v>59740</v>
      </c>
      <c r="E27" s="104">
        <v>0</v>
      </c>
    </row>
    <row r="28" spans="1:6" ht="12.75" customHeight="1" x14ac:dyDescent="0.2">
      <c r="A28" s="131">
        <v>552296</v>
      </c>
      <c r="B28" s="75" t="s">
        <v>702</v>
      </c>
      <c r="C28" s="104">
        <v>0</v>
      </c>
      <c r="D28" s="258">
        <v>4819</v>
      </c>
      <c r="E28" s="104">
        <v>5000</v>
      </c>
    </row>
    <row r="29" spans="1:6" ht="12.75" customHeight="1" thickBot="1" x14ac:dyDescent="0.25">
      <c r="A29" s="132">
        <v>55622</v>
      </c>
      <c r="B29" s="117" t="s">
        <v>705</v>
      </c>
      <c r="C29" s="136">
        <v>0</v>
      </c>
      <c r="D29" s="259">
        <v>18962</v>
      </c>
      <c r="E29" s="136">
        <v>0</v>
      </c>
    </row>
    <row r="30" spans="1:6" ht="12.75" customHeight="1" thickBot="1" x14ac:dyDescent="0.25">
      <c r="A30" s="132">
        <v>561211</v>
      </c>
      <c r="B30" s="117" t="s">
        <v>706</v>
      </c>
      <c r="C30" s="136">
        <v>617000</v>
      </c>
      <c r="D30" s="259">
        <v>322820</v>
      </c>
      <c r="E30" s="259">
        <v>235000</v>
      </c>
      <c r="F30" s="310"/>
    </row>
    <row r="31" spans="1:6" ht="12.75" customHeight="1" x14ac:dyDescent="0.2">
      <c r="A31" s="131" t="s">
        <v>394</v>
      </c>
      <c r="B31" s="75" t="s">
        <v>707</v>
      </c>
      <c r="C31" s="104">
        <v>10000</v>
      </c>
      <c r="D31" s="258">
        <v>2389</v>
      </c>
      <c r="E31" s="258">
        <v>5000</v>
      </c>
    </row>
    <row r="32" spans="1:6" ht="12.75" customHeight="1" x14ac:dyDescent="0.2">
      <c r="A32" s="131" t="s">
        <v>399</v>
      </c>
      <c r="B32" s="75" t="s">
        <v>102</v>
      </c>
      <c r="C32" s="104"/>
      <c r="D32" s="258">
        <v>35000</v>
      </c>
      <c r="E32" s="258"/>
    </row>
    <row r="33" spans="1:6" ht="12.75" customHeight="1" x14ac:dyDescent="0.2">
      <c r="A33" s="131">
        <v>57211</v>
      </c>
      <c r="B33" s="279" t="s">
        <v>52</v>
      </c>
      <c r="C33" s="104">
        <v>20000</v>
      </c>
      <c r="D33" s="258">
        <v>11424</v>
      </c>
      <c r="E33" s="258">
        <v>16000</v>
      </c>
      <c r="F33" s="310"/>
    </row>
    <row r="34" spans="1:6" ht="12.75" customHeight="1" thickBot="1" x14ac:dyDescent="0.25">
      <c r="A34" s="763">
        <v>57223</v>
      </c>
      <c r="B34" s="764" t="s">
        <v>709</v>
      </c>
      <c r="C34" s="765">
        <v>400000</v>
      </c>
      <c r="D34" s="766">
        <v>2820</v>
      </c>
      <c r="E34" s="766">
        <v>0</v>
      </c>
    </row>
    <row r="35" spans="1:6" ht="12.75" customHeight="1" thickBot="1" x14ac:dyDescent="0.25">
      <c r="A35" s="1239" t="s">
        <v>710</v>
      </c>
      <c r="B35" s="1247"/>
      <c r="C35" s="527">
        <f>SUM(C11:C34)</f>
        <v>3332000</v>
      </c>
      <c r="D35" s="527">
        <f>SUM(D11:D34)</f>
        <v>1550261</v>
      </c>
      <c r="E35" s="527">
        <f>SUM(E11:E34)</f>
        <v>1121000</v>
      </c>
    </row>
    <row r="36" spans="1:6" ht="12.75" customHeight="1" thickBot="1" x14ac:dyDescent="0.25">
      <c r="A36" s="1243" t="s">
        <v>738</v>
      </c>
      <c r="B36" s="1244"/>
      <c r="C36" s="747">
        <f>SUM(C35,C10,C8)</f>
        <v>6621000</v>
      </c>
      <c r="D36" s="747">
        <f>SUM(D35,D10,D8)</f>
        <v>4817414</v>
      </c>
      <c r="E36" s="747">
        <f>SUM(E35,E10,E8)</f>
        <v>3924000</v>
      </c>
      <c r="F36" s="788"/>
    </row>
    <row r="37" spans="1:6" ht="12.75" customHeight="1" x14ac:dyDescent="0.2">
      <c r="A37" s="48" t="s">
        <v>199</v>
      </c>
      <c r="B37" s="741" t="s">
        <v>237</v>
      </c>
      <c r="C37" s="190">
        <v>0</v>
      </c>
      <c r="D37" s="748"/>
      <c r="E37" s="748"/>
      <c r="F37" s="789">
        <v>29038000</v>
      </c>
    </row>
    <row r="38" spans="1:6" ht="12.75" customHeight="1" x14ac:dyDescent="0.2">
      <c r="A38" s="203" t="s">
        <v>199</v>
      </c>
      <c r="B38" s="742" t="s">
        <v>239</v>
      </c>
      <c r="C38" s="235"/>
      <c r="D38" s="163">
        <v>125000</v>
      </c>
      <c r="E38" s="163">
        <v>3704000</v>
      </c>
      <c r="F38" s="789"/>
    </row>
    <row r="39" spans="1:6" ht="12.75" customHeight="1" thickBot="1" x14ac:dyDescent="0.25">
      <c r="A39" s="49" t="s">
        <v>199</v>
      </c>
      <c r="B39" s="743" t="s">
        <v>241</v>
      </c>
      <c r="C39" s="246">
        <v>0</v>
      </c>
      <c r="D39" s="749">
        <v>1275000</v>
      </c>
      <c r="E39" s="749">
        <v>9343000</v>
      </c>
      <c r="F39" s="790"/>
    </row>
    <row r="40" spans="1:6" ht="12.75" customHeight="1" x14ac:dyDescent="0.2">
      <c r="A40" s="744" t="s">
        <v>200</v>
      </c>
      <c r="B40" s="742" t="s">
        <v>238</v>
      </c>
      <c r="C40" s="235"/>
      <c r="D40" s="163">
        <v>0</v>
      </c>
      <c r="E40" s="163"/>
      <c r="F40" s="789">
        <v>7840000</v>
      </c>
    </row>
    <row r="41" spans="1:6" ht="12.75" customHeight="1" x14ac:dyDescent="0.2">
      <c r="A41" s="745" t="s">
        <v>200</v>
      </c>
      <c r="B41" s="742" t="s">
        <v>240</v>
      </c>
      <c r="C41" s="235"/>
      <c r="D41" s="163">
        <v>33750</v>
      </c>
      <c r="E41" s="163">
        <v>1000000</v>
      </c>
    </row>
    <row r="42" spans="1:6" ht="12.75" customHeight="1" thickBot="1" x14ac:dyDescent="0.25">
      <c r="A42" s="746" t="s">
        <v>200</v>
      </c>
      <c r="B42" s="743" t="s">
        <v>242</v>
      </c>
      <c r="C42" s="235"/>
      <c r="D42" s="163">
        <v>124250</v>
      </c>
      <c r="E42" s="163">
        <v>2523000</v>
      </c>
    </row>
    <row r="43" spans="1:6" ht="12.75" customHeight="1" thickBot="1" x14ac:dyDescent="0.25">
      <c r="A43" s="1241" t="s">
        <v>736</v>
      </c>
      <c r="B43" s="1242"/>
      <c r="C43" s="750">
        <f>SUM(C37:C42)</f>
        <v>0</v>
      </c>
      <c r="D43" s="750">
        <f>SUM(D37:D42)</f>
        <v>1558000</v>
      </c>
      <c r="E43" s="750">
        <f>SUM(E37:E42)</f>
        <v>16570000</v>
      </c>
    </row>
    <row r="44" spans="1:6" s="5" customFormat="1" ht="27" customHeight="1" thickBot="1" x14ac:dyDescent="0.25">
      <c r="A44" s="1235" t="s">
        <v>764</v>
      </c>
      <c r="B44" s="1236"/>
      <c r="C44" s="167">
        <f>SUM(C36+C43)</f>
        <v>6621000</v>
      </c>
      <c r="D44" s="167">
        <f>SUM(D36+D43)</f>
        <v>6375414</v>
      </c>
      <c r="E44" s="167">
        <f>SUM(E36+E43)</f>
        <v>20494000</v>
      </c>
    </row>
    <row r="45" spans="1:6" ht="12.75" customHeight="1" thickBot="1" x14ac:dyDescent="0.25">
      <c r="C45" s="2"/>
      <c r="D45" s="2"/>
      <c r="E45" s="2"/>
    </row>
    <row r="46" spans="1:6" ht="35.25" customHeight="1" thickBot="1" x14ac:dyDescent="0.25">
      <c r="A46" s="949" t="s">
        <v>186</v>
      </c>
      <c r="B46" s="950"/>
      <c r="C46" s="13" t="s">
        <v>84</v>
      </c>
      <c r="D46" s="13" t="s">
        <v>217</v>
      </c>
      <c r="E46" s="13" t="s">
        <v>250</v>
      </c>
    </row>
    <row r="47" spans="1:6" ht="12.75" customHeight="1" x14ac:dyDescent="0.2">
      <c r="A47" s="48" t="s">
        <v>295</v>
      </c>
      <c r="B47" s="45" t="s">
        <v>302</v>
      </c>
      <c r="C47" s="698">
        <v>0</v>
      </c>
      <c r="D47" s="699">
        <v>21200</v>
      </c>
      <c r="E47" s="699">
        <v>0</v>
      </c>
    </row>
    <row r="48" spans="1:6" ht="12.75" customHeight="1" thickBot="1" x14ac:dyDescent="0.25">
      <c r="A48" s="49" t="s">
        <v>299</v>
      </c>
      <c r="B48" s="46" t="s">
        <v>303</v>
      </c>
      <c r="C48" s="700">
        <v>147000</v>
      </c>
      <c r="D48" s="309">
        <v>18400</v>
      </c>
      <c r="E48" s="309">
        <v>10000</v>
      </c>
    </row>
    <row r="49" spans="1:5" ht="12.75" customHeight="1" thickBot="1" x14ac:dyDescent="0.25">
      <c r="A49" s="703" t="s">
        <v>306</v>
      </c>
      <c r="B49" s="50" t="s">
        <v>307</v>
      </c>
      <c r="C49" s="701">
        <v>50000</v>
      </c>
      <c r="D49" s="701">
        <v>590750</v>
      </c>
      <c r="E49" s="701">
        <v>250000</v>
      </c>
    </row>
    <row r="50" spans="1:5" ht="12.75" customHeight="1" thickBot="1" x14ac:dyDescent="0.25">
      <c r="A50" s="1239" t="s">
        <v>228</v>
      </c>
      <c r="B50" s="1240"/>
      <c r="C50" s="704">
        <f>SUM(C47:C49)</f>
        <v>197000</v>
      </c>
      <c r="D50" s="704">
        <f>SUM(D47:D49)</f>
        <v>630350</v>
      </c>
      <c r="E50" s="704">
        <f>SUM(E47:E49)</f>
        <v>260000</v>
      </c>
    </row>
    <row r="51" spans="1:5" ht="15.75" customHeight="1" thickBot="1" x14ac:dyDescent="0.25">
      <c r="A51" s="1237" t="s">
        <v>737</v>
      </c>
      <c r="B51" s="1238"/>
      <c r="C51" s="740">
        <f t="shared" ref="C51:E52" si="0">SUM(C50)</f>
        <v>197000</v>
      </c>
      <c r="D51" s="740">
        <f t="shared" si="0"/>
        <v>630350</v>
      </c>
      <c r="E51" s="740">
        <f t="shared" si="0"/>
        <v>260000</v>
      </c>
    </row>
    <row r="52" spans="1:5" s="5" customFormat="1" ht="32.25" customHeight="1" thickBot="1" x14ac:dyDescent="0.25">
      <c r="A52" s="962" t="s">
        <v>304</v>
      </c>
      <c r="B52" s="963"/>
      <c r="C52" s="702">
        <f t="shared" si="0"/>
        <v>197000</v>
      </c>
      <c r="D52" s="702">
        <f t="shared" si="0"/>
        <v>630350</v>
      </c>
      <c r="E52" s="702">
        <f t="shared" si="0"/>
        <v>260000</v>
      </c>
    </row>
  </sheetData>
  <mergeCells count="11">
    <mergeCell ref="A43:B43"/>
    <mergeCell ref="A36:B36"/>
    <mergeCell ref="A1:B1"/>
    <mergeCell ref="A8:B8"/>
    <mergeCell ref="A10:B10"/>
    <mergeCell ref="A35:B35"/>
    <mergeCell ref="A44:B44"/>
    <mergeCell ref="A52:B52"/>
    <mergeCell ref="A46:B46"/>
    <mergeCell ref="A51:B51"/>
    <mergeCell ref="A50:B50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&amp;L&amp;F&amp;CKözművelődési intézmények, közösségi színterek működtetése
&amp;R&amp;A</oddFooter>
  </headerFooter>
  <rowBreaks count="1" manualBreakCount="1">
    <brk id="35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F17" sqref="F17"/>
    </sheetView>
  </sheetViews>
  <sheetFormatPr defaultRowHeight="12.75" x14ac:dyDescent="0.2"/>
  <cols>
    <col min="1" max="1" width="12.140625" customWidth="1"/>
    <col min="2" max="2" width="50.7109375" customWidth="1"/>
    <col min="3" max="3" width="12.85546875" customWidth="1"/>
    <col min="4" max="4" width="12.5703125" customWidth="1"/>
    <col min="5" max="5" width="14.28515625" customWidth="1"/>
    <col min="6" max="6" width="15.140625" customWidth="1"/>
    <col min="7" max="7" width="12.140625" customWidth="1"/>
    <col min="8" max="8" width="14.28515625" customWidth="1"/>
    <col min="9" max="9" width="12.5703125" bestFit="1" customWidth="1"/>
  </cols>
  <sheetData>
    <row r="1" spans="1:9" ht="60" customHeight="1" thickBot="1" x14ac:dyDescent="0.25">
      <c r="A1" s="1007" t="s">
        <v>152</v>
      </c>
      <c r="B1" s="1008"/>
      <c r="C1" s="15" t="s">
        <v>84</v>
      </c>
      <c r="D1" s="15" t="s">
        <v>249</v>
      </c>
      <c r="E1" s="15" t="s">
        <v>250</v>
      </c>
      <c r="F1" s="16" t="s">
        <v>154</v>
      </c>
      <c r="G1" s="16" t="s">
        <v>155</v>
      </c>
      <c r="H1" s="572" t="s">
        <v>156</v>
      </c>
    </row>
    <row r="2" spans="1:9" x14ac:dyDescent="0.2">
      <c r="A2" s="131" t="s">
        <v>527</v>
      </c>
      <c r="B2" s="99" t="s">
        <v>153</v>
      </c>
      <c r="C2" s="567">
        <v>1176000</v>
      </c>
      <c r="D2" s="567">
        <v>1171000</v>
      </c>
      <c r="E2" s="258">
        <v>1218000</v>
      </c>
      <c r="F2" s="575">
        <f>SUM(E2)*0.3</f>
        <v>365400</v>
      </c>
      <c r="G2" s="575">
        <f>SUM(E2)*0.3</f>
        <v>365400</v>
      </c>
      <c r="H2" s="575">
        <f>SUM(E2)*0.4</f>
        <v>487200</v>
      </c>
      <c r="I2" s="310">
        <f t="shared" ref="I2:I7" si="0">SUM(F2:H2)</f>
        <v>1218000</v>
      </c>
    </row>
    <row r="3" spans="1:9" ht="12.75" customHeight="1" thickBot="1" x14ac:dyDescent="0.25">
      <c r="A3" s="207" t="s">
        <v>529</v>
      </c>
      <c r="B3" s="208" t="s">
        <v>746</v>
      </c>
      <c r="C3" s="567">
        <v>60000</v>
      </c>
      <c r="D3" s="567">
        <v>60000</v>
      </c>
      <c r="E3" s="258">
        <v>60000</v>
      </c>
      <c r="F3" s="576">
        <f>SUM(E3)*0.3</f>
        <v>18000</v>
      </c>
      <c r="G3" s="576">
        <f>SUM(E3*0.3)</f>
        <v>18000</v>
      </c>
      <c r="H3" s="576">
        <f>SUM(E3)*0.4</f>
        <v>24000</v>
      </c>
      <c r="I3" s="310">
        <f t="shared" si="0"/>
        <v>60000</v>
      </c>
    </row>
    <row r="4" spans="1:9" ht="13.5" thickBot="1" x14ac:dyDescent="0.25">
      <c r="A4" s="1132" t="s">
        <v>680</v>
      </c>
      <c r="B4" s="1248"/>
      <c r="C4" s="568">
        <f t="shared" ref="C4:H4" si="1">SUM(C2:C3)</f>
        <v>1236000</v>
      </c>
      <c r="D4" s="568">
        <f t="shared" si="1"/>
        <v>1231000</v>
      </c>
      <c r="E4" s="551">
        <f t="shared" si="1"/>
        <v>1278000</v>
      </c>
      <c r="F4" s="577">
        <f t="shared" si="1"/>
        <v>383400</v>
      </c>
      <c r="G4" s="577">
        <f t="shared" si="1"/>
        <v>383400</v>
      </c>
      <c r="H4" s="577">
        <f t="shared" si="1"/>
        <v>511200</v>
      </c>
      <c r="I4" s="310">
        <f t="shared" si="0"/>
        <v>1278000</v>
      </c>
    </row>
    <row r="5" spans="1:9" ht="13.5" customHeight="1" thickBot="1" x14ac:dyDescent="0.25">
      <c r="A5" s="548" t="s">
        <v>602</v>
      </c>
      <c r="B5" s="549" t="s">
        <v>603</v>
      </c>
      <c r="C5" s="569">
        <v>1465000</v>
      </c>
      <c r="D5" s="570">
        <v>1867787</v>
      </c>
      <c r="E5" s="550">
        <f>SUM(D2:D3)*0.27</f>
        <v>332370</v>
      </c>
      <c r="F5" s="573">
        <f>SUM(E5)*0.3</f>
        <v>99711</v>
      </c>
      <c r="G5" s="573">
        <f>SUM(E5)*0.3</f>
        <v>99711</v>
      </c>
      <c r="H5" s="573">
        <f>SUM(E5)*0.4</f>
        <v>132948</v>
      </c>
      <c r="I5" s="310">
        <f t="shared" si="0"/>
        <v>332370</v>
      </c>
    </row>
    <row r="6" spans="1:9" ht="13.5" thickBot="1" x14ac:dyDescent="0.25">
      <c r="A6" s="1011" t="s">
        <v>683</v>
      </c>
      <c r="B6" s="1012"/>
      <c r="C6" s="571">
        <f>SUM(C5:C5)</f>
        <v>1465000</v>
      </c>
      <c r="D6" s="571">
        <f>SUM(D5:D5)</f>
        <v>1867787</v>
      </c>
      <c r="E6" s="553">
        <f>SUM(E5:E5)</f>
        <v>332370</v>
      </c>
      <c r="F6" s="577">
        <f>SUM(F5)</f>
        <v>99711</v>
      </c>
      <c r="G6" s="577">
        <f>SUM(G5)</f>
        <v>99711</v>
      </c>
      <c r="H6" s="577">
        <f>SUM(H5)</f>
        <v>132948</v>
      </c>
      <c r="I6" s="310">
        <f t="shared" si="0"/>
        <v>332370</v>
      </c>
    </row>
    <row r="7" spans="1:9" ht="13.5" thickBot="1" x14ac:dyDescent="0.25">
      <c r="A7" s="548" t="s">
        <v>402</v>
      </c>
      <c r="B7" s="566" t="s">
        <v>403</v>
      </c>
      <c r="C7" s="569">
        <v>15800</v>
      </c>
      <c r="D7" s="570">
        <v>17913</v>
      </c>
      <c r="E7" s="550">
        <v>15800</v>
      </c>
      <c r="F7" s="574">
        <f>SUM(E7)*0.3</f>
        <v>4740</v>
      </c>
      <c r="G7" s="574">
        <f>SUM(E7)*0.3</f>
        <v>4740</v>
      </c>
      <c r="H7" s="574">
        <f>SUM(E7)*0.4</f>
        <v>6320</v>
      </c>
      <c r="I7" s="310">
        <f t="shared" si="0"/>
        <v>15800</v>
      </c>
    </row>
  </sheetData>
  <mergeCells count="3">
    <mergeCell ref="A1:B1"/>
    <mergeCell ref="A4:B4"/>
    <mergeCell ref="A6:B6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33</vt:i4>
      </vt:variant>
      <vt:variant>
        <vt:lpstr>Névvel ellátott tartományok</vt:lpstr>
      </vt:variant>
      <vt:variant>
        <vt:i4>11</vt:i4>
      </vt:variant>
    </vt:vector>
  </HeadingPairs>
  <TitlesOfParts>
    <vt:vector size="44" baseType="lpstr">
      <vt:lpstr>bevételek 2014</vt:lpstr>
      <vt:lpstr>kiadások 2014</vt:lpstr>
      <vt:lpstr>370000-1</vt:lpstr>
      <vt:lpstr>381103-1</vt:lpstr>
      <vt:lpstr>5221101</vt:lpstr>
      <vt:lpstr>5629121</vt:lpstr>
      <vt:lpstr>5629131</vt:lpstr>
      <vt:lpstr>5629171</vt:lpstr>
      <vt:lpstr>5629191</vt:lpstr>
      <vt:lpstr>konyha összesítő</vt:lpstr>
      <vt:lpstr>681000-1</vt:lpstr>
      <vt:lpstr>6800011</vt:lpstr>
      <vt:lpstr>6800021</vt:lpstr>
      <vt:lpstr>8411121</vt:lpstr>
      <vt:lpstr>8414021</vt:lpstr>
      <vt:lpstr>8414031</vt:lpstr>
      <vt:lpstr>8419139</vt:lpstr>
      <vt:lpstr>8419019</vt:lpstr>
      <vt:lpstr>8419069</vt:lpstr>
      <vt:lpstr>8419089</vt:lpstr>
      <vt:lpstr>8510131</vt:lpstr>
      <vt:lpstr>8520131</vt:lpstr>
      <vt:lpstr>8621011</vt:lpstr>
      <vt:lpstr>8623011</vt:lpstr>
      <vt:lpstr>6890411</vt:lpstr>
      <vt:lpstr>8690421</vt:lpstr>
      <vt:lpstr>védőnő összesítő</vt:lpstr>
      <vt:lpstr>9603202</vt:lpstr>
      <vt:lpstr>8904421</vt:lpstr>
      <vt:lpstr>SZOCSEGÉLYEK</vt:lpstr>
      <vt:lpstr>9311021</vt:lpstr>
      <vt:lpstr>9105021</vt:lpstr>
      <vt:lpstr>takarítónőnk</vt:lpstr>
      <vt:lpstr>'381103-1'!Nyomtatási_terület</vt:lpstr>
      <vt:lpstr>'5221101'!Nyomtatási_terület</vt:lpstr>
      <vt:lpstr>'6800011'!Nyomtatási_terület</vt:lpstr>
      <vt:lpstr>'8411121'!Nyomtatási_terület</vt:lpstr>
      <vt:lpstr>'8414021'!Nyomtatási_terület</vt:lpstr>
      <vt:lpstr>'8419019'!Nyomtatási_terület</vt:lpstr>
      <vt:lpstr>'9311021'!Nyomtatási_terület</vt:lpstr>
      <vt:lpstr>'9603202'!Nyomtatási_terület</vt:lpstr>
      <vt:lpstr>'bevételek 2014'!Nyomtatási_terület</vt:lpstr>
      <vt:lpstr>'kiadások 2014'!Nyomtatási_terület</vt:lpstr>
      <vt:lpstr>SZOCSEGÉLYEK!Nyomtatási_terület</vt:lpstr>
    </vt:vector>
  </TitlesOfParts>
  <Company>Szár Körjegyzőség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fjozsefne</cp:lastModifiedBy>
  <cp:lastPrinted>2014-02-17T15:11:58Z</cp:lastPrinted>
  <dcterms:created xsi:type="dcterms:W3CDTF">2011-04-06T08:24:15Z</dcterms:created>
  <dcterms:modified xsi:type="dcterms:W3CDTF">2014-02-17T15:12:55Z</dcterms:modified>
</cp:coreProperties>
</file>