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X:\TestületiÜlések\!Som\2018\2018.05.29\Rendelet\2018. ktgv. módosítás\"/>
    </mc:Choice>
  </mc:AlternateContent>
  <bookViews>
    <workbookView xWindow="0" yWindow="0" windowWidth="24000" windowHeight="9600" activeTab="21"/>
  </bookViews>
  <sheets>
    <sheet name="Tartalék" sheetId="43" r:id="rId1"/>
    <sheet name="1" sheetId="53" r:id="rId2"/>
    <sheet name="1a" sheetId="58" r:id="rId3"/>
    <sheet name="  1a" sheetId="51" state="hidden" r:id="rId4"/>
    <sheet name="  1b" sheetId="52" state="hidden" r:id="rId5"/>
    <sheet name="1b" sheetId="60" r:id="rId6"/>
    <sheet name="2" sheetId="5" r:id="rId7"/>
    <sheet name="2a" sheetId="6" r:id="rId8"/>
    <sheet name="2b" sheetId="7" r:id="rId9"/>
    <sheet name="2c" sheetId="15" r:id="rId10"/>
    <sheet name="3" sheetId="46" r:id="rId11"/>
    <sheet name="Fejlesztés (2012)" sheetId="48" state="hidden" r:id="rId12"/>
    <sheet name="6.sz." sheetId="24" state="hidden" r:id="rId13"/>
    <sheet name="7.sz" sheetId="28" state="hidden" r:id="rId14"/>
    <sheet name="8.sz." sheetId="30" state="hidden" r:id="rId15"/>
    <sheet name="9.sz." sheetId="27" state="hidden" r:id="rId16"/>
    <sheet name="10.sz" sheetId="34" state="hidden" r:id="rId17"/>
    <sheet name="11.sz." sheetId="33" state="hidden" r:id="rId18"/>
    <sheet name="12.sz" sheetId="26" state="hidden" r:id="rId19"/>
    <sheet name="13.sz." sheetId="35" state="hidden" r:id="rId20"/>
    <sheet name="3_m" sheetId="54" state="hidden" r:id="rId21"/>
    <sheet name="4" sheetId="55" r:id="rId22"/>
  </sheets>
  <externalReferences>
    <externalReference r:id="rId23"/>
  </externalReferences>
  <definedNames>
    <definedName name="_xlnm.Print_Titles" localSheetId="3">'  1a'!$7:$9</definedName>
    <definedName name="_xlnm.Print_Titles" localSheetId="4">'  1b'!$8:$9</definedName>
    <definedName name="_xlnm.Print_Titles" localSheetId="2">'1a'!$7:$9</definedName>
    <definedName name="_xlnm.Print_Titles" localSheetId="5">'1b'!$7:$9</definedName>
    <definedName name="_xlnm.Print_Titles" localSheetId="9">'2c'!$5:$8</definedName>
    <definedName name="_xlnm.Print_Titles" localSheetId="10">'3'!$6:$6</definedName>
    <definedName name="_xlnm.Print_Area" localSheetId="3">'  1a'!$A$1:$J$236</definedName>
    <definedName name="_xlnm.Print_Area" localSheetId="1">'1'!$A$1:$K$39</definedName>
    <definedName name="_xlnm.Print_Area" localSheetId="16">'10.sz'!$A$1:$K$51</definedName>
    <definedName name="_xlnm.Print_Area" localSheetId="2">'1a'!$A$1:$J$153</definedName>
    <definedName name="_xlnm.Print_Area" localSheetId="5">'1b'!$A$1:$G$147</definedName>
    <definedName name="_xlnm.Print_Area" localSheetId="6">'2'!$A$1:$F$59</definedName>
    <definedName name="_xlnm.Print_Area" localSheetId="8">'2b'!$A$1:$D$24</definedName>
    <definedName name="_xlnm.Print_Area" localSheetId="9">'2c'!$A$1:$W$40</definedName>
    <definedName name="_xlnm.Print_Area" localSheetId="10">'3'!$A$1:$F$112</definedName>
    <definedName name="_xlnm.Print_Area" localSheetId="20">'3_m'!$A$1:$E$320</definedName>
    <definedName name="_xlnm.Print_Area" localSheetId="13">'7.sz'!$A$1:$F$30</definedName>
    <definedName name="_xlnm.Print_Area" localSheetId="15">'9.sz.'!$A$1:$O$101</definedName>
    <definedName name="_xlnm.Print_Area" localSheetId="11">'Fejlesztés (2012)'!$A$1:$M$126</definedName>
    <definedName name="_xlnm.Print_Area" localSheetId="0">Tartalék!$A$1:$H$62</definedName>
  </definedNames>
  <calcPr calcId="162913"/>
</workbook>
</file>

<file path=xl/calcChain.xml><?xml version="1.0" encoding="utf-8"?>
<calcChain xmlns="http://schemas.openxmlformats.org/spreadsheetml/2006/main">
  <c r="D29" i="46" l="1"/>
  <c r="C29" i="46"/>
  <c r="S34" i="15" l="1"/>
  <c r="M34" i="15"/>
  <c r="D34" i="15"/>
  <c r="G34" i="15"/>
  <c r="I19" i="53" l="1"/>
  <c r="J10" i="15"/>
  <c r="O40" i="15" l="1"/>
  <c r="U40" i="15"/>
  <c r="F34" i="15"/>
  <c r="I34" i="15"/>
  <c r="O34" i="15"/>
  <c r="I10" i="15"/>
  <c r="F26" i="15"/>
  <c r="C26" i="15"/>
  <c r="F10" i="15"/>
  <c r="C10" i="15"/>
  <c r="B25" i="6"/>
  <c r="H81" i="58"/>
  <c r="H123" i="58"/>
  <c r="I81" i="58" l="1"/>
  <c r="I123" i="58" l="1"/>
  <c r="F30" i="5" l="1"/>
  <c r="C31" i="5"/>
  <c r="D31" i="5"/>
  <c r="E31" i="5"/>
  <c r="F31" i="5"/>
  <c r="C30" i="5"/>
  <c r="D30" i="5"/>
  <c r="E30" i="5"/>
  <c r="V33" i="15"/>
  <c r="P34" i="15"/>
  <c r="J34" i="15"/>
  <c r="D125" i="60"/>
  <c r="E125" i="60"/>
  <c r="F125" i="60"/>
  <c r="G10" i="15" l="1"/>
  <c r="D10" i="15"/>
  <c r="C27" i="6"/>
  <c r="D34" i="60"/>
  <c r="E34" i="60"/>
  <c r="F34" i="60"/>
  <c r="D90" i="60" l="1"/>
  <c r="E90" i="60"/>
  <c r="F90" i="60"/>
  <c r="D26" i="15" l="1"/>
  <c r="G26" i="15"/>
  <c r="F22" i="46" l="1"/>
  <c r="D123" i="60"/>
  <c r="E123" i="60"/>
  <c r="F123" i="60"/>
  <c r="C25" i="6" l="1"/>
  <c r="H27" i="15" l="1"/>
  <c r="E27" i="15"/>
  <c r="V31" i="15"/>
  <c r="E13" i="46"/>
  <c r="E29" i="46"/>
  <c r="U20" i="15"/>
  <c r="D19" i="5" s="1"/>
  <c r="V20" i="15"/>
  <c r="U21" i="15"/>
  <c r="D20" i="5" s="1"/>
  <c r="V21" i="15"/>
  <c r="U22" i="15"/>
  <c r="D21" i="5" s="1"/>
  <c r="V22" i="15"/>
  <c r="E21" i="5" s="1"/>
  <c r="U23" i="15"/>
  <c r="D22" i="5" s="1"/>
  <c r="V23" i="15"/>
  <c r="E22" i="5" s="1"/>
  <c r="C22" i="5"/>
  <c r="C21" i="5"/>
  <c r="C18" i="5"/>
  <c r="C19" i="5"/>
  <c r="E19" i="5"/>
  <c r="C20" i="5"/>
  <c r="K23" i="15"/>
  <c r="K18" i="15"/>
  <c r="C79" i="46"/>
  <c r="W21" i="15" l="1"/>
  <c r="F20" i="5" s="1"/>
  <c r="E20" i="5"/>
  <c r="W20" i="15"/>
  <c r="F19" i="5" s="1"/>
  <c r="W23" i="15"/>
  <c r="F22" i="5" s="1"/>
  <c r="W22" i="15"/>
  <c r="F21" i="5" s="1"/>
  <c r="D20" i="7"/>
  <c r="C21" i="7"/>
  <c r="B21" i="7"/>
  <c r="D13" i="7"/>
  <c r="F140" i="60"/>
  <c r="E40" i="60"/>
  <c r="E39" i="60"/>
  <c r="D40" i="60"/>
  <c r="D39" i="60"/>
  <c r="E39" i="58"/>
  <c r="I33" i="58"/>
  <c r="H33" i="58"/>
  <c r="C8" i="53" s="1"/>
  <c r="J125" i="58" l="1"/>
  <c r="F100" i="60" l="1"/>
  <c r="G100" i="60" s="1"/>
  <c r="I86" i="58"/>
  <c r="D82" i="60"/>
  <c r="E82" i="60"/>
  <c r="F82" i="60"/>
  <c r="D83" i="60"/>
  <c r="E83" i="60"/>
  <c r="F83" i="60"/>
  <c r="J83" i="58"/>
  <c r="J82" i="58"/>
  <c r="D70" i="60"/>
  <c r="E70" i="60"/>
  <c r="F70" i="60"/>
  <c r="J71" i="58"/>
  <c r="I67" i="58"/>
  <c r="H67" i="58"/>
  <c r="I18" i="58"/>
  <c r="H18" i="58"/>
  <c r="I21" i="58"/>
  <c r="H21" i="58"/>
  <c r="F137" i="60"/>
  <c r="E137" i="60"/>
  <c r="D137" i="60"/>
  <c r="D136" i="60"/>
  <c r="D124" i="60"/>
  <c r="I137" i="58"/>
  <c r="F136" i="60" s="1"/>
  <c r="H137" i="58"/>
  <c r="F108" i="60"/>
  <c r="F109" i="60"/>
  <c r="E109" i="60"/>
  <c r="E108" i="60"/>
  <c r="D109" i="60"/>
  <c r="D108" i="60"/>
  <c r="I108" i="58"/>
  <c r="H108" i="58"/>
  <c r="E33" i="60"/>
  <c r="F33" i="60"/>
  <c r="D33" i="60"/>
  <c r="D87" i="60"/>
  <c r="E87" i="60"/>
  <c r="F87" i="60"/>
  <c r="D88" i="60"/>
  <c r="E88" i="60"/>
  <c r="F88" i="60"/>
  <c r="D89" i="60"/>
  <c r="E89" i="60"/>
  <c r="F89" i="60"/>
  <c r="D78" i="60"/>
  <c r="E78" i="60"/>
  <c r="F78" i="60"/>
  <c r="I76" i="58"/>
  <c r="H76" i="58"/>
  <c r="I51" i="58"/>
  <c r="H51" i="58"/>
  <c r="J54" i="58"/>
  <c r="D53" i="60"/>
  <c r="F39" i="58"/>
  <c r="J34" i="58"/>
  <c r="D23" i="60"/>
  <c r="E23" i="60"/>
  <c r="F23" i="60"/>
  <c r="D19" i="60"/>
  <c r="E19" i="60"/>
  <c r="F19" i="60"/>
  <c r="J23" i="58"/>
  <c r="J15" i="53"/>
  <c r="Q36" i="15"/>
  <c r="Q19" i="15"/>
  <c r="R34" i="15"/>
  <c r="I17" i="53" s="1"/>
  <c r="J17" i="53"/>
  <c r="G33" i="60" l="1"/>
  <c r="G82" i="60"/>
  <c r="J108" i="58"/>
  <c r="J81" i="58"/>
  <c r="E136" i="60"/>
  <c r="G78" i="60"/>
  <c r="J33" i="58"/>
  <c r="G23" i="60"/>
  <c r="J14" i="53"/>
  <c r="K17" i="53"/>
  <c r="C29" i="5"/>
  <c r="D29" i="5"/>
  <c r="F29" i="5"/>
  <c r="V30" i="15"/>
  <c r="E29" i="5" s="1"/>
  <c r="B23" i="6" l="1"/>
  <c r="C23" i="6"/>
  <c r="D8" i="53"/>
  <c r="E8" i="53" s="1"/>
  <c r="F32" i="60" l="1"/>
  <c r="V36" i="15"/>
  <c r="V37" i="15"/>
  <c r="I145" i="58"/>
  <c r="F144" i="60" s="1"/>
  <c r="U37" i="15"/>
  <c r="U36" i="15"/>
  <c r="C34" i="53"/>
  <c r="I34" i="53"/>
  <c r="I33" i="53"/>
  <c r="O38" i="15"/>
  <c r="U38" i="15" s="1"/>
  <c r="D36" i="5" s="1"/>
  <c r="C53" i="46"/>
  <c r="F124" i="60"/>
  <c r="E124" i="60"/>
  <c r="E122" i="60" s="1"/>
  <c r="E142" i="60"/>
  <c r="F142" i="60"/>
  <c r="E144" i="60"/>
  <c r="D144" i="60"/>
  <c r="D145" i="60"/>
  <c r="D142" i="60"/>
  <c r="H117" i="58" l="1"/>
  <c r="C14" i="53" s="1"/>
  <c r="J123" i="58"/>
  <c r="G124" i="60"/>
  <c r="I15" i="53"/>
  <c r="K15" i="53" s="1"/>
  <c r="I14" i="53"/>
  <c r="K14" i="53" s="1"/>
  <c r="W37" i="15"/>
  <c r="W36" i="15"/>
  <c r="F34" i="5" s="1"/>
  <c r="F122" i="60"/>
  <c r="G122" i="60" s="1"/>
  <c r="I117" i="58" l="1"/>
  <c r="D14" i="53" s="1"/>
  <c r="E14" i="53" l="1"/>
  <c r="C35" i="5"/>
  <c r="D35" i="5"/>
  <c r="J34" i="53"/>
  <c r="P38" i="15"/>
  <c r="D34" i="53"/>
  <c r="C36" i="5"/>
  <c r="C34" i="5"/>
  <c r="D34" i="5"/>
  <c r="E35" i="5" l="1"/>
  <c r="J77" i="58"/>
  <c r="J87" i="58"/>
  <c r="J88" i="58"/>
  <c r="V38" i="15"/>
  <c r="E36" i="5" l="1"/>
  <c r="W38" i="15"/>
  <c r="F36" i="5" s="1"/>
  <c r="K33" i="53"/>
  <c r="E34" i="5"/>
  <c r="C32" i="5"/>
  <c r="H86" i="58"/>
  <c r="D53" i="46"/>
  <c r="E105" i="60" l="1"/>
  <c r="F105" i="60"/>
  <c r="D105" i="60"/>
  <c r="D77" i="60"/>
  <c r="E77" i="60"/>
  <c r="F77" i="60"/>
  <c r="F43" i="58"/>
  <c r="E43" i="58"/>
  <c r="Q28" i="15"/>
  <c r="K12" i="15"/>
  <c r="D19" i="7"/>
  <c r="D9" i="6"/>
  <c r="J141" i="58"/>
  <c r="G77" i="60" l="1"/>
  <c r="E32" i="60"/>
  <c r="J86" i="58"/>
  <c r="J76" i="58"/>
  <c r="G32" i="60" l="1"/>
  <c r="U27" i="15"/>
  <c r="V27" i="15"/>
  <c r="E26" i="5" s="1"/>
  <c r="C26" i="5"/>
  <c r="K27" i="15"/>
  <c r="D101" i="60"/>
  <c r="F101" i="60"/>
  <c r="G87" i="60" l="1"/>
  <c r="W27" i="15"/>
  <c r="F26" i="5" s="1"/>
  <c r="D26" i="5"/>
  <c r="I14" i="58" l="1"/>
  <c r="H14" i="58"/>
  <c r="D14" i="7" l="1"/>
  <c r="B15" i="7"/>
  <c r="H26" i="15"/>
  <c r="J15" i="58"/>
  <c r="J27" i="58" l="1"/>
  <c r="I29" i="58"/>
  <c r="N25" i="15"/>
  <c r="I140" i="58" l="1"/>
  <c r="H140" i="58"/>
  <c r="I26" i="58"/>
  <c r="F25" i="60" s="1"/>
  <c r="E26" i="15"/>
  <c r="C15" i="7"/>
  <c r="A146" i="60"/>
  <c r="D140" i="60"/>
  <c r="D139" i="60"/>
  <c r="D18" i="60"/>
  <c r="D76" i="60"/>
  <c r="D80" i="60"/>
  <c r="D81" i="60"/>
  <c r="D85" i="60"/>
  <c r="D86" i="60"/>
  <c r="D92" i="60"/>
  <c r="D95" i="60"/>
  <c r="D97" i="60"/>
  <c r="D99" i="60"/>
  <c r="D100" i="60"/>
  <c r="D103" i="60"/>
  <c r="D107" i="60"/>
  <c r="D47" i="60"/>
  <c r="D51" i="60"/>
  <c r="D52" i="60"/>
  <c r="D57" i="60"/>
  <c r="D58" i="60"/>
  <c r="D60" i="60"/>
  <c r="D61" i="60"/>
  <c r="D63" i="60"/>
  <c r="D67" i="60"/>
  <c r="D68" i="60"/>
  <c r="D69" i="60"/>
  <c r="D14" i="60"/>
  <c r="D15" i="60"/>
  <c r="D16" i="60"/>
  <c r="D21" i="60"/>
  <c r="D22" i="60"/>
  <c r="D25" i="60"/>
  <c r="D26" i="60"/>
  <c r="D28" i="60"/>
  <c r="D74" i="60"/>
  <c r="E69" i="60"/>
  <c r="F69" i="60"/>
  <c r="E74" i="60"/>
  <c r="F74" i="60"/>
  <c r="E81" i="60"/>
  <c r="F81" i="60"/>
  <c r="E86" i="60"/>
  <c r="F86" i="60"/>
  <c r="E95" i="60"/>
  <c r="F95" i="60"/>
  <c r="E97" i="60"/>
  <c r="F97" i="60"/>
  <c r="E103" i="60"/>
  <c r="F103" i="60"/>
  <c r="E47" i="60"/>
  <c r="F47" i="60"/>
  <c r="E51" i="60"/>
  <c r="F51" i="60"/>
  <c r="E52" i="60"/>
  <c r="F52" i="60"/>
  <c r="E58" i="60"/>
  <c r="F58" i="60"/>
  <c r="E61" i="60"/>
  <c r="F61" i="60"/>
  <c r="E67" i="60"/>
  <c r="F67" i="60"/>
  <c r="E68" i="60"/>
  <c r="F68" i="60"/>
  <c r="E15" i="60"/>
  <c r="F15" i="60"/>
  <c r="F16" i="60"/>
  <c r="E18" i="60"/>
  <c r="F18" i="60"/>
  <c r="E22" i="60"/>
  <c r="F22" i="60"/>
  <c r="E26" i="60"/>
  <c r="F26" i="60"/>
  <c r="F28" i="60"/>
  <c r="E118" i="60"/>
  <c r="F118" i="60"/>
  <c r="F116" i="60" s="1"/>
  <c r="A4" i="60"/>
  <c r="J53" i="58"/>
  <c r="J59" i="58"/>
  <c r="J62" i="58"/>
  <c r="V29" i="15"/>
  <c r="E28" i="5" s="1"/>
  <c r="U29" i="15"/>
  <c r="T12" i="15"/>
  <c r="K26" i="15"/>
  <c r="K24" i="15"/>
  <c r="C27" i="5"/>
  <c r="K10" i="15"/>
  <c r="H10" i="15"/>
  <c r="E10" i="15"/>
  <c r="I31" i="58"/>
  <c r="F30" i="60" s="1"/>
  <c r="H31" i="58"/>
  <c r="E30" i="60" s="1"/>
  <c r="G81" i="60" l="1"/>
  <c r="C33" i="53"/>
  <c r="H136" i="58"/>
  <c r="H135" i="58" s="1"/>
  <c r="D33" i="53"/>
  <c r="I136" i="58"/>
  <c r="D28" i="5"/>
  <c r="J140" i="58"/>
  <c r="G61" i="60"/>
  <c r="G51" i="60"/>
  <c r="G22" i="60"/>
  <c r="G15" i="60"/>
  <c r="G68" i="60"/>
  <c r="G26" i="60"/>
  <c r="G58" i="60"/>
  <c r="G52" i="60"/>
  <c r="G86" i="60"/>
  <c r="E66" i="60"/>
  <c r="H64" i="58"/>
  <c r="E63" i="60" s="1"/>
  <c r="H61" i="58"/>
  <c r="E60" i="60" s="1"/>
  <c r="H58" i="58"/>
  <c r="E57" i="60" s="1"/>
  <c r="F50" i="60"/>
  <c r="I58" i="58"/>
  <c r="F57" i="60" s="1"/>
  <c r="I61" i="58"/>
  <c r="F60" i="60" s="1"/>
  <c r="F66" i="60"/>
  <c r="I64" i="58"/>
  <c r="F63" i="60" s="1"/>
  <c r="G60" i="60" l="1"/>
  <c r="J136" i="58"/>
  <c r="I135" i="58"/>
  <c r="I56" i="58"/>
  <c r="F55" i="60" s="1"/>
  <c r="G57" i="60"/>
  <c r="G66" i="60"/>
  <c r="H56" i="58"/>
  <c r="H29" i="58"/>
  <c r="H26" i="58"/>
  <c r="E21" i="60"/>
  <c r="F21" i="60"/>
  <c r="J69" i="58"/>
  <c r="E50" i="60"/>
  <c r="G50" i="60" s="1"/>
  <c r="G11" i="55"/>
  <c r="E11" i="55"/>
  <c r="D91" i="46"/>
  <c r="C91" i="46"/>
  <c r="D83" i="46"/>
  <c r="C83" i="46"/>
  <c r="D79" i="46"/>
  <c r="D74" i="46"/>
  <c r="C74" i="46"/>
  <c r="D57" i="46"/>
  <c r="C57" i="46"/>
  <c r="D49" i="46"/>
  <c r="C49" i="46"/>
  <c r="D45" i="46"/>
  <c r="C45" i="46"/>
  <c r="D41" i="46"/>
  <c r="C41" i="46"/>
  <c r="D37" i="46"/>
  <c r="C37" i="46"/>
  <c r="D33" i="46"/>
  <c r="C33" i="46"/>
  <c r="F29" i="46"/>
  <c r="D17" i="46"/>
  <c r="C17" i="46"/>
  <c r="D13" i="46"/>
  <c r="C13" i="46"/>
  <c r="D9" i="46"/>
  <c r="C9" i="46"/>
  <c r="C85" i="46" l="1"/>
  <c r="I24" i="53" s="1"/>
  <c r="D85" i="46"/>
  <c r="J24" i="53" s="1"/>
  <c r="D59" i="46"/>
  <c r="H12" i="58"/>
  <c r="C6" i="53" s="1"/>
  <c r="C59" i="46"/>
  <c r="E33" i="53"/>
  <c r="J135" i="58"/>
  <c r="G21" i="60"/>
  <c r="E28" i="60"/>
  <c r="J26" i="58"/>
  <c r="E25" i="60"/>
  <c r="G25" i="60" s="1"/>
  <c r="E55" i="60"/>
  <c r="G55" i="60" s="1"/>
  <c r="F14" i="60"/>
  <c r="I12" i="58"/>
  <c r="D6" i="53" s="1"/>
  <c r="J22" i="53" l="1"/>
  <c r="F59" i="46"/>
  <c r="C87" i="46"/>
  <c r="I22" i="53"/>
  <c r="F12" i="60"/>
  <c r="I10" i="58"/>
  <c r="D87" i="46"/>
  <c r="E140" i="60"/>
  <c r="G140" i="60" s="1"/>
  <c r="F131" i="58"/>
  <c r="F130" i="60" s="1"/>
  <c r="E131" i="58"/>
  <c r="E130" i="60" s="1"/>
  <c r="F129" i="58"/>
  <c r="F128" i="60" s="1"/>
  <c r="E129" i="58"/>
  <c r="E128" i="60" s="1"/>
  <c r="F140" i="58"/>
  <c r="F139" i="60" s="1"/>
  <c r="F113" i="58"/>
  <c r="F112" i="60" s="1"/>
  <c r="E113" i="58"/>
  <c r="E112" i="60" s="1"/>
  <c r="F107" i="60"/>
  <c r="E107" i="60"/>
  <c r="I100" i="58"/>
  <c r="F99" i="60" s="1"/>
  <c r="H100" i="58"/>
  <c r="E99" i="60" s="1"/>
  <c r="I93" i="58"/>
  <c r="H93" i="58"/>
  <c r="E85" i="60"/>
  <c r="F80" i="60"/>
  <c r="E80" i="60"/>
  <c r="F76" i="60"/>
  <c r="E76" i="60"/>
  <c r="J67" i="58"/>
  <c r="J61" i="58"/>
  <c r="J58" i="58"/>
  <c r="J52" i="58"/>
  <c r="J51" i="58"/>
  <c r="I47" i="58"/>
  <c r="H47" i="58"/>
  <c r="F42" i="60"/>
  <c r="E42" i="60"/>
  <c r="F38" i="60"/>
  <c r="E38" i="60"/>
  <c r="J22" i="58"/>
  <c r="J21" i="58"/>
  <c r="E16" i="60"/>
  <c r="I9" i="58"/>
  <c r="J8" i="58"/>
  <c r="I8" i="58"/>
  <c r="F8" i="60" s="1"/>
  <c r="H8" i="58"/>
  <c r="E8" i="60" s="1"/>
  <c r="A4" i="58"/>
  <c r="G107" i="60" l="1"/>
  <c r="G80" i="60"/>
  <c r="E112" i="58"/>
  <c r="E111" i="60" s="1"/>
  <c r="F112" i="58"/>
  <c r="F111" i="60" s="1"/>
  <c r="F87" i="46"/>
  <c r="F92" i="60"/>
  <c r="I72" i="58"/>
  <c r="D12" i="53" s="1"/>
  <c r="E92" i="60"/>
  <c r="H72" i="58"/>
  <c r="C12" i="53" s="1"/>
  <c r="K22" i="53"/>
  <c r="F46" i="60"/>
  <c r="I45" i="58"/>
  <c r="D10" i="53" s="1"/>
  <c r="E46" i="60"/>
  <c r="H45" i="58"/>
  <c r="C10" i="53" s="1"/>
  <c r="G99" i="60"/>
  <c r="G76" i="60"/>
  <c r="F10" i="60"/>
  <c r="F85" i="60"/>
  <c r="G85" i="60" s="1"/>
  <c r="F136" i="58"/>
  <c r="F135" i="60" s="1"/>
  <c r="E37" i="58"/>
  <c r="E36" i="60" s="1"/>
  <c r="E128" i="58"/>
  <c r="E127" i="60" s="1"/>
  <c r="E140" i="58"/>
  <c r="E139" i="60" s="1"/>
  <c r="G139" i="60" s="1"/>
  <c r="F128" i="58"/>
  <c r="F127" i="60" s="1"/>
  <c r="J56" i="58"/>
  <c r="J100" i="58"/>
  <c r="F37" i="58"/>
  <c r="F36" i="60" s="1"/>
  <c r="E12" i="53" l="1"/>
  <c r="E10" i="53"/>
  <c r="D21" i="53"/>
  <c r="E72" i="60"/>
  <c r="F72" i="60"/>
  <c r="I134" i="58"/>
  <c r="J72" i="58"/>
  <c r="E44" i="60"/>
  <c r="E14" i="60"/>
  <c r="G14" i="60" s="1"/>
  <c r="J14" i="58"/>
  <c r="E134" i="58"/>
  <c r="J45" i="58"/>
  <c r="F44" i="60"/>
  <c r="C21" i="53"/>
  <c r="D22" i="53"/>
  <c r="F135" i="58"/>
  <c r="E136" i="58"/>
  <c r="E135" i="60" s="1"/>
  <c r="G135" i="60" s="1"/>
  <c r="C22" i="53"/>
  <c r="F134" i="58"/>
  <c r="G72" i="60" l="1"/>
  <c r="F133" i="60"/>
  <c r="G44" i="60"/>
  <c r="E12" i="60"/>
  <c r="G12" i="60" s="1"/>
  <c r="H10" i="58"/>
  <c r="F134" i="60"/>
  <c r="F147" i="58"/>
  <c r="I147" i="58"/>
  <c r="J12" i="58"/>
  <c r="E135" i="58"/>
  <c r="E10" i="60" l="1"/>
  <c r="G10" i="60" s="1"/>
  <c r="H134" i="58"/>
  <c r="H147" i="58" s="1"/>
  <c r="E147" i="58"/>
  <c r="E134" i="60"/>
  <c r="G134" i="60" s="1"/>
  <c r="F146" i="60"/>
  <c r="J10" i="58"/>
  <c r="D25" i="6"/>
  <c r="D13" i="6"/>
  <c r="D19" i="6"/>
  <c r="D10" i="6"/>
  <c r="E133" i="60" l="1"/>
  <c r="G133" i="60" s="1"/>
  <c r="J134" i="58"/>
  <c r="E21" i="53"/>
  <c r="E146" i="60" l="1"/>
  <c r="G146" i="60" s="1"/>
  <c r="J147" i="58"/>
  <c r="S40" i="15"/>
  <c r="R40" i="15"/>
  <c r="P40" i="15"/>
  <c r="M40" i="15"/>
  <c r="J12" i="53" s="1"/>
  <c r="L34" i="15"/>
  <c r="L40" i="15" s="1"/>
  <c r="I12" i="53" s="1"/>
  <c r="I40" i="15"/>
  <c r="I10" i="53" s="1"/>
  <c r="G40" i="15"/>
  <c r="J8" i="53" s="1"/>
  <c r="F40" i="15"/>
  <c r="I8" i="53" s="1"/>
  <c r="D40" i="15"/>
  <c r="C34" i="15"/>
  <c r="C17" i="5"/>
  <c r="C23" i="5"/>
  <c r="C24" i="5"/>
  <c r="C25" i="5"/>
  <c r="C28" i="5"/>
  <c r="K12" i="53" l="1"/>
  <c r="K8" i="53"/>
  <c r="C40" i="15"/>
  <c r="U34" i="15"/>
  <c r="Q40" i="15"/>
  <c r="N40" i="15"/>
  <c r="T40" i="15"/>
  <c r="H40" i="15"/>
  <c r="T34" i="15"/>
  <c r="Q34" i="15"/>
  <c r="N34" i="15"/>
  <c r="H34" i="15"/>
  <c r="E34" i="15"/>
  <c r="U18" i="15" l="1"/>
  <c r="D17" i="5" s="1"/>
  <c r="V18" i="15"/>
  <c r="E17" i="5" s="1"/>
  <c r="U19" i="15"/>
  <c r="D18" i="5" s="1"/>
  <c r="V19" i="15"/>
  <c r="E18" i="5" s="1"/>
  <c r="U24" i="15"/>
  <c r="D23" i="5" s="1"/>
  <c r="V24" i="15"/>
  <c r="E23" i="5" s="1"/>
  <c r="U25" i="15"/>
  <c r="D24" i="5" s="1"/>
  <c r="V25" i="15"/>
  <c r="U26" i="15"/>
  <c r="D25" i="5" s="1"/>
  <c r="V26" i="15"/>
  <c r="U28" i="15"/>
  <c r="V28" i="15"/>
  <c r="E27" i="5" s="1"/>
  <c r="U15" i="15"/>
  <c r="V15" i="15"/>
  <c r="V12" i="15"/>
  <c r="U12" i="15"/>
  <c r="V10" i="15"/>
  <c r="U10" i="15"/>
  <c r="W19" i="15" l="1"/>
  <c r="F18" i="5" s="1"/>
  <c r="D27" i="5"/>
  <c r="W28" i="15"/>
  <c r="F27" i="5" s="1"/>
  <c r="W12" i="15"/>
  <c r="E25" i="5"/>
  <c r="W26" i="15"/>
  <c r="F25" i="5" s="1"/>
  <c r="E24" i="5"/>
  <c r="W25" i="15"/>
  <c r="F24" i="5" s="1"/>
  <c r="W24" i="15"/>
  <c r="F23" i="5" s="1"/>
  <c r="W18" i="15"/>
  <c r="F17" i="5" s="1"/>
  <c r="V34" i="15"/>
  <c r="V40" i="15" s="1"/>
  <c r="W10" i="15"/>
  <c r="K34" i="15" l="1"/>
  <c r="J40" i="15"/>
  <c r="D23" i="6"/>
  <c r="J39" i="51"/>
  <c r="J40" i="51"/>
  <c r="K40" i="15" l="1"/>
  <c r="J10" i="53"/>
  <c r="K10" i="53" s="1"/>
  <c r="E6" i="53"/>
  <c r="I101" i="51"/>
  <c r="H101" i="51"/>
  <c r="I99" i="51"/>
  <c r="H99" i="51"/>
  <c r="I92" i="51"/>
  <c r="H92" i="51"/>
  <c r="I89" i="51"/>
  <c r="H89" i="51"/>
  <c r="H87" i="51" s="1"/>
  <c r="I87" i="51" l="1"/>
  <c r="I84" i="51"/>
  <c r="H84" i="51"/>
  <c r="H77" i="51"/>
  <c r="I78" i="51"/>
  <c r="I77" i="51" s="1"/>
  <c r="I75" i="51"/>
  <c r="H75" i="51"/>
  <c r="I73" i="51"/>
  <c r="H73" i="51"/>
  <c r="I64" i="51"/>
  <c r="H64" i="51"/>
  <c r="H63" i="51" s="1"/>
  <c r="I63" i="51" l="1"/>
  <c r="I57" i="51"/>
  <c r="I52" i="51"/>
  <c r="I51" i="51"/>
  <c r="I50" i="51"/>
  <c r="J59" i="51"/>
  <c r="I59" i="51"/>
  <c r="H59" i="51"/>
  <c r="H49" i="51" s="1"/>
  <c r="H48" i="51" s="1"/>
  <c r="H39" i="51"/>
  <c r="I31" i="51"/>
  <c r="I21" i="51"/>
  <c r="I16" i="51"/>
  <c r="I14" i="51"/>
  <c r="H40" i="51"/>
  <c r="I44" i="51"/>
  <c r="H44" i="51"/>
  <c r="I49" i="51" l="1"/>
  <c r="I48" i="51" s="1"/>
  <c r="I12" i="51"/>
  <c r="I38" i="51" l="1"/>
  <c r="I11" i="51" s="1"/>
  <c r="I105" i="51" s="1"/>
  <c r="H38" i="51"/>
  <c r="H30" i="51"/>
  <c r="H31" i="51"/>
  <c r="H21" i="51"/>
  <c r="H16" i="51"/>
  <c r="H14" i="51"/>
  <c r="C129" i="52"/>
  <c r="D129" i="52"/>
  <c r="E129" i="52"/>
  <c r="C130" i="52"/>
  <c r="D130" i="52"/>
  <c r="E130" i="52"/>
  <c r="C131" i="52"/>
  <c r="D131" i="52"/>
  <c r="E131" i="52"/>
  <c r="C132" i="52"/>
  <c r="D132" i="52"/>
  <c r="E132" i="52"/>
  <c r="C133" i="52"/>
  <c r="D133" i="52"/>
  <c r="E133" i="52"/>
  <c r="C134" i="52"/>
  <c r="D134" i="52"/>
  <c r="E134" i="52"/>
  <c r="F131" i="52" l="1"/>
  <c r="F134" i="52"/>
  <c r="F132" i="52"/>
  <c r="F133" i="52"/>
  <c r="F130" i="52"/>
  <c r="F129" i="52"/>
  <c r="C292" i="52" l="1"/>
  <c r="C283" i="52"/>
  <c r="D283" i="52"/>
  <c r="E283" i="52"/>
  <c r="C284" i="52"/>
  <c r="D284" i="52"/>
  <c r="E284" i="52"/>
  <c r="C285" i="52"/>
  <c r="D285" i="52"/>
  <c r="E285" i="52"/>
  <c r="C286" i="52"/>
  <c r="D286" i="52"/>
  <c r="E286" i="52"/>
  <c r="C287" i="52"/>
  <c r="D287" i="52"/>
  <c r="E287" i="52"/>
  <c r="C288" i="52"/>
  <c r="D288" i="52"/>
  <c r="E288" i="52"/>
  <c r="C289" i="52"/>
  <c r="C290" i="52"/>
  <c r="D290" i="52"/>
  <c r="E282" i="52"/>
  <c r="D282" i="52"/>
  <c r="C282" i="52"/>
  <c r="C280" i="52"/>
  <c r="D278" i="52"/>
  <c r="E278" i="52"/>
  <c r="C278" i="52"/>
  <c r="C276" i="52"/>
  <c r="C247" i="52"/>
  <c r="D247" i="52"/>
  <c r="E247" i="52"/>
  <c r="C248" i="52"/>
  <c r="D248" i="52"/>
  <c r="E248" i="52"/>
  <c r="C245" i="52"/>
  <c r="D245" i="52"/>
  <c r="E245" i="52"/>
  <c r="C246" i="52"/>
  <c r="D246" i="52"/>
  <c r="E246" i="52"/>
  <c r="C237" i="52"/>
  <c r="D237" i="52"/>
  <c r="E237" i="52"/>
  <c r="C238" i="52"/>
  <c r="D238" i="52"/>
  <c r="E238" i="52"/>
  <c r="C239" i="52"/>
  <c r="D239" i="52"/>
  <c r="E239" i="52"/>
  <c r="C240" i="52"/>
  <c r="D240" i="52"/>
  <c r="E240" i="52"/>
  <c r="C241" i="52"/>
  <c r="D241" i="52"/>
  <c r="E241" i="52"/>
  <c r="C242" i="52"/>
  <c r="D242" i="52"/>
  <c r="E242" i="52"/>
  <c r="C243" i="52"/>
  <c r="D243" i="52"/>
  <c r="E243" i="52"/>
  <c r="C244" i="52"/>
  <c r="D244" i="52"/>
  <c r="E244" i="52"/>
  <c r="D236" i="52"/>
  <c r="C236" i="52"/>
  <c r="C190" i="52"/>
  <c r="D190" i="52"/>
  <c r="E190" i="52"/>
  <c r="C139" i="52"/>
  <c r="D139" i="52"/>
  <c r="E139" i="52"/>
  <c r="C140" i="52"/>
  <c r="D140" i="52"/>
  <c r="E140" i="52"/>
  <c r="C100" i="52"/>
  <c r="C101" i="52"/>
  <c r="C102" i="52"/>
  <c r="C103" i="52"/>
  <c r="C74" i="52"/>
  <c r="C75" i="52"/>
  <c r="C76" i="52"/>
  <c r="C77" i="52"/>
  <c r="C78" i="52"/>
  <c r="C65" i="52"/>
  <c r="D65" i="52"/>
  <c r="E65" i="52"/>
  <c r="C66" i="52"/>
  <c r="D66" i="52"/>
  <c r="E66" i="52"/>
  <c r="C67" i="52"/>
  <c r="D67" i="52"/>
  <c r="E67" i="52"/>
  <c r="C68" i="52"/>
  <c r="D68" i="52"/>
  <c r="E68" i="52"/>
  <c r="C69" i="52"/>
  <c r="D69" i="52"/>
  <c r="E69" i="52"/>
  <c r="C57" i="52"/>
  <c r="C58" i="52"/>
  <c r="C59" i="52"/>
  <c r="C60" i="52"/>
  <c r="F237" i="52" l="1"/>
  <c r="F190" i="52"/>
  <c r="F278" i="52"/>
  <c r="F282" i="52"/>
  <c r="F245" i="52"/>
  <c r="F242" i="52"/>
  <c r="F240" i="52"/>
  <c r="F247" i="52"/>
  <c r="F238" i="52"/>
  <c r="F139" i="52"/>
  <c r="F140" i="52"/>
  <c r="F244" i="52"/>
  <c r="F246" i="52"/>
  <c r="F248" i="52"/>
  <c r="F285" i="52"/>
  <c r="F243" i="52"/>
  <c r="F241" i="52"/>
  <c r="F239" i="52"/>
  <c r="F286" i="52"/>
  <c r="F287" i="52"/>
  <c r="F288" i="52"/>
  <c r="F284" i="52"/>
  <c r="F283" i="52"/>
  <c r="F67" i="52"/>
  <c r="F65" i="52"/>
  <c r="F68" i="52"/>
  <c r="F66" i="52"/>
  <c r="F69" i="52"/>
  <c r="C44" i="52"/>
  <c r="D44" i="52"/>
  <c r="E44" i="52"/>
  <c r="I232" i="51"/>
  <c r="H232" i="51"/>
  <c r="F232" i="51"/>
  <c r="E232" i="51"/>
  <c r="E235" i="51" s="1"/>
  <c r="H192" i="51"/>
  <c r="J8" i="51"/>
  <c r="F44" i="52" l="1"/>
  <c r="I235" i="51"/>
  <c r="E289" i="52"/>
  <c r="H235" i="51"/>
  <c r="D292" i="52" s="1"/>
  <c r="D289" i="52"/>
  <c r="F289" i="52" l="1"/>
  <c r="C156" i="52"/>
  <c r="D156" i="52"/>
  <c r="E156" i="52"/>
  <c r="F156" i="52" l="1"/>
  <c r="C183" i="52" l="1"/>
  <c r="D183" i="52"/>
  <c r="E183" i="52"/>
  <c r="C184" i="52"/>
  <c r="D184" i="52"/>
  <c r="E184" i="52"/>
  <c r="C185" i="52"/>
  <c r="D185" i="52"/>
  <c r="E185" i="52"/>
  <c r="C186" i="52"/>
  <c r="D186" i="52"/>
  <c r="E186" i="52"/>
  <c r="C187" i="52"/>
  <c r="D187" i="52"/>
  <c r="E187" i="52"/>
  <c r="C188" i="52"/>
  <c r="D188" i="52"/>
  <c r="E188" i="52"/>
  <c r="C189" i="52"/>
  <c r="D189" i="52"/>
  <c r="E189" i="52"/>
  <c r="C191" i="52"/>
  <c r="D191" i="52"/>
  <c r="E191" i="52"/>
  <c r="C192" i="52"/>
  <c r="D192" i="52"/>
  <c r="E192" i="52"/>
  <c r="C193" i="52"/>
  <c r="D193" i="52"/>
  <c r="E193" i="52"/>
  <c r="C194" i="52"/>
  <c r="D194" i="52"/>
  <c r="E194" i="52"/>
  <c r="C195" i="52"/>
  <c r="D195" i="52"/>
  <c r="E195" i="52"/>
  <c r="C196" i="52"/>
  <c r="D196" i="52"/>
  <c r="E196" i="52"/>
  <c r="C197" i="52"/>
  <c r="D197" i="52"/>
  <c r="E197" i="52"/>
  <c r="C198" i="52"/>
  <c r="D198" i="52"/>
  <c r="E198" i="52"/>
  <c r="C199" i="52"/>
  <c r="D199" i="52"/>
  <c r="E199" i="52"/>
  <c r="C200" i="52"/>
  <c r="D200" i="52"/>
  <c r="E200" i="52"/>
  <c r="C201" i="52"/>
  <c r="D201" i="52"/>
  <c r="E201" i="52"/>
  <c r="C202" i="52"/>
  <c r="D202" i="52"/>
  <c r="E202" i="52"/>
  <c r="C203" i="52"/>
  <c r="D203" i="52"/>
  <c r="E203" i="52"/>
  <c r="C204" i="52"/>
  <c r="D204" i="52"/>
  <c r="E204" i="52"/>
  <c r="C205" i="52"/>
  <c r="D205" i="52"/>
  <c r="E205" i="52"/>
  <c r="C206" i="52"/>
  <c r="D206" i="52"/>
  <c r="C207" i="52"/>
  <c r="D207" i="52"/>
  <c r="E207" i="52"/>
  <c r="C208" i="52"/>
  <c r="D208" i="52"/>
  <c r="E208" i="52"/>
  <c r="C209" i="52"/>
  <c r="D209" i="52"/>
  <c r="E209" i="52"/>
  <c r="C210" i="52"/>
  <c r="D210" i="52"/>
  <c r="E210" i="52"/>
  <c r="C157" i="52"/>
  <c r="D157" i="52"/>
  <c r="F183" i="52" l="1"/>
  <c r="F192" i="52"/>
  <c r="F209" i="52"/>
  <c r="F189" i="52"/>
  <c r="F187" i="52"/>
  <c r="F185" i="52"/>
  <c r="F205" i="52"/>
  <c r="F203" i="52"/>
  <c r="F201" i="52"/>
  <c r="F199" i="52"/>
  <c r="F197" i="52"/>
  <c r="F195" i="52"/>
  <c r="F191" i="52"/>
  <c r="F207" i="52"/>
  <c r="F193" i="52"/>
  <c r="F188" i="52"/>
  <c r="F186" i="52"/>
  <c r="F204" i="52"/>
  <c r="F202" i="52"/>
  <c r="F200" i="52"/>
  <c r="F198" i="52"/>
  <c r="F196" i="52"/>
  <c r="F194" i="52"/>
  <c r="F210" i="52"/>
  <c r="F208" i="52"/>
  <c r="F184" i="52"/>
  <c r="E157" i="52" l="1"/>
  <c r="F157" i="52" s="1"/>
  <c r="I179" i="51" l="1"/>
  <c r="E236" i="52" s="1"/>
  <c r="F236" i="52" s="1"/>
  <c r="C229" i="52" l="1"/>
  <c r="C230" i="52"/>
  <c r="C231" i="52"/>
  <c r="C232" i="52"/>
  <c r="I192" i="51" l="1"/>
  <c r="C25" i="52"/>
  <c r="C26" i="52"/>
  <c r="C27" i="52"/>
  <c r="C28" i="52"/>
  <c r="C29" i="52"/>
  <c r="C30" i="52"/>
  <c r="C150" i="52" l="1"/>
  <c r="D150" i="52"/>
  <c r="E150" i="52"/>
  <c r="C151" i="52"/>
  <c r="D151" i="52"/>
  <c r="E151" i="52"/>
  <c r="C152" i="52"/>
  <c r="D152" i="52"/>
  <c r="C153" i="52"/>
  <c r="D153" i="52"/>
  <c r="E153" i="52"/>
  <c r="C154" i="52"/>
  <c r="D154" i="52"/>
  <c r="E154" i="52"/>
  <c r="C155" i="52"/>
  <c r="D155" i="52"/>
  <c r="C158" i="52"/>
  <c r="D158" i="52"/>
  <c r="C159" i="52"/>
  <c r="D159" i="52"/>
  <c r="C160" i="52"/>
  <c r="D160" i="52"/>
  <c r="E160" i="52"/>
  <c r="C161" i="52"/>
  <c r="D161" i="52"/>
  <c r="E161" i="52"/>
  <c r="C162" i="52"/>
  <c r="D162" i="52"/>
  <c r="E162" i="52"/>
  <c r="C163" i="52"/>
  <c r="D163" i="52"/>
  <c r="E163" i="52"/>
  <c r="F151" i="52" l="1"/>
  <c r="F162" i="52"/>
  <c r="F160" i="52"/>
  <c r="F150" i="52"/>
  <c r="F154" i="52"/>
  <c r="F163" i="52"/>
  <c r="F161" i="52"/>
  <c r="F153" i="52"/>
  <c r="E159" i="52"/>
  <c r="F159" i="52" s="1"/>
  <c r="E158" i="52"/>
  <c r="F158" i="52" s="1"/>
  <c r="E155" i="52" l="1"/>
  <c r="F155" i="52" s="1"/>
  <c r="F205" i="51"/>
  <c r="F206" i="51" s="1"/>
  <c r="E206" i="52"/>
  <c r="F206" i="52" s="1"/>
  <c r="E130" i="51"/>
  <c r="H20" i="51"/>
  <c r="H12" i="51" s="1"/>
  <c r="H11" i="51" s="1"/>
  <c r="H105" i="51" s="1"/>
  <c r="E152" i="52" l="1"/>
  <c r="F152" i="52" s="1"/>
  <c r="E149" i="52" l="1"/>
  <c r="C144" i="52"/>
  <c r="D144" i="52"/>
  <c r="E144" i="52"/>
  <c r="C145" i="52"/>
  <c r="D145" i="52"/>
  <c r="E145" i="52"/>
  <c r="C146" i="52"/>
  <c r="D146" i="52"/>
  <c r="E146" i="52"/>
  <c r="C147" i="52"/>
  <c r="D147" i="52"/>
  <c r="E147" i="52"/>
  <c r="C148" i="52"/>
  <c r="D148" i="52"/>
  <c r="E148" i="52"/>
  <c r="K5" i="53"/>
  <c r="F9" i="5"/>
  <c r="G231" i="51"/>
  <c r="G233" i="51"/>
  <c r="F220" i="52"/>
  <c r="F221" i="52"/>
  <c r="F222" i="52"/>
  <c r="F223" i="52"/>
  <c r="F224" i="52"/>
  <c r="J176" i="51"/>
  <c r="J168" i="51"/>
  <c r="F211" i="52"/>
  <c r="F212" i="52"/>
  <c r="F213" i="52"/>
  <c r="F214" i="52"/>
  <c r="F215" i="52"/>
  <c r="C149" i="52"/>
  <c r="D149" i="52"/>
  <c r="C164" i="52"/>
  <c r="D164" i="52"/>
  <c r="E164" i="52"/>
  <c r="C165" i="52"/>
  <c r="D165" i="52"/>
  <c r="E165" i="52"/>
  <c r="C166" i="52"/>
  <c r="D166" i="52"/>
  <c r="E166" i="52"/>
  <c r="C167" i="52"/>
  <c r="D167" i="52"/>
  <c r="E167" i="52"/>
  <c r="C168" i="52"/>
  <c r="D168" i="52"/>
  <c r="E168" i="52"/>
  <c r="C169" i="52"/>
  <c r="D169" i="52"/>
  <c r="E169" i="52"/>
  <c r="C170" i="52"/>
  <c r="D170" i="52"/>
  <c r="E170" i="52"/>
  <c r="C172" i="52"/>
  <c r="C173" i="52"/>
  <c r="D173" i="52"/>
  <c r="E173" i="52"/>
  <c r="C174" i="52"/>
  <c r="D174" i="52"/>
  <c r="E174" i="52"/>
  <c r="C175" i="52"/>
  <c r="D175" i="52"/>
  <c r="E175" i="52"/>
  <c r="C176" i="52"/>
  <c r="D176" i="52"/>
  <c r="E176" i="52"/>
  <c r="C177" i="52"/>
  <c r="D177" i="52"/>
  <c r="E177" i="52"/>
  <c r="C180" i="52"/>
  <c r="C181" i="52"/>
  <c r="D181" i="52"/>
  <c r="E181" i="52"/>
  <c r="C182" i="52"/>
  <c r="D182" i="52"/>
  <c r="E182" i="52"/>
  <c r="G115" i="51"/>
  <c r="F56" i="52"/>
  <c r="F57" i="52"/>
  <c r="F58" i="52"/>
  <c r="F59" i="52"/>
  <c r="F60" i="52"/>
  <c r="F26" i="52"/>
  <c r="F27" i="52"/>
  <c r="F28" i="52"/>
  <c r="F29" i="52"/>
  <c r="F30" i="52"/>
  <c r="F177" i="52" l="1"/>
  <c r="F175" i="52"/>
  <c r="F173" i="52"/>
  <c r="F170" i="52"/>
  <c r="F168" i="52"/>
  <c r="F166" i="52"/>
  <c r="F148" i="52"/>
  <c r="F146" i="52"/>
  <c r="F144" i="52"/>
  <c r="F164" i="52"/>
  <c r="F145" i="52"/>
  <c r="F147" i="52"/>
  <c r="F182" i="52"/>
  <c r="F176" i="52"/>
  <c r="F174" i="52"/>
  <c r="F169" i="52"/>
  <c r="F167" i="52"/>
  <c r="F165" i="52"/>
  <c r="F149" i="52"/>
  <c r="F181" i="52"/>
  <c r="C50" i="52" l="1"/>
  <c r="D50" i="52"/>
  <c r="E50" i="52"/>
  <c r="F50" i="52" l="1"/>
  <c r="P129" i="51"/>
  <c r="L8" i="15" l="1"/>
  <c r="G8" i="15"/>
  <c r="J8" i="15" s="1"/>
  <c r="R7" i="15"/>
  <c r="O7" i="15"/>
  <c r="G7" i="15"/>
  <c r="J7" i="15" s="1"/>
  <c r="P7" i="15" s="1"/>
  <c r="S7" i="15" s="1"/>
  <c r="F7" i="15"/>
  <c r="I7" i="15" s="1"/>
  <c r="L7" i="15" s="1"/>
  <c r="P8" i="15" l="1"/>
  <c r="S8" i="15" s="1"/>
  <c r="M8" i="15"/>
  <c r="M7" i="15"/>
  <c r="C250" i="52"/>
  <c r="C259" i="52" l="1"/>
  <c r="D259" i="52"/>
  <c r="E259" i="52"/>
  <c r="C260" i="52"/>
  <c r="D260" i="52"/>
  <c r="E260" i="52"/>
  <c r="C261" i="52"/>
  <c r="D261" i="52"/>
  <c r="E261" i="52"/>
  <c r="F259" i="52" l="1"/>
  <c r="F260" i="52"/>
  <c r="F261" i="52"/>
  <c r="C258" i="52" l="1"/>
  <c r="D258" i="52"/>
  <c r="E258" i="52"/>
  <c r="F258" i="52" l="1"/>
  <c r="J320" i="54" l="1"/>
  <c r="G320" i="54"/>
  <c r="D320" i="54"/>
  <c r="C320" i="54"/>
  <c r="I318" i="54"/>
  <c r="E318" i="54"/>
  <c r="I317" i="54"/>
  <c r="E317" i="54"/>
  <c r="I316" i="54"/>
  <c r="E316" i="54"/>
  <c r="I315" i="54"/>
  <c r="E315" i="54"/>
  <c r="D309" i="54"/>
  <c r="C309" i="54"/>
  <c r="E300" i="54"/>
  <c r="E298" i="54"/>
  <c r="D295" i="54"/>
  <c r="E295" i="54" s="1"/>
  <c r="C295" i="54"/>
  <c r="E290" i="54"/>
  <c r="C287" i="54"/>
  <c r="C311" i="54" s="1"/>
  <c r="E284" i="54"/>
  <c r="D282" i="54"/>
  <c r="D287" i="54" s="1"/>
  <c r="E281" i="54"/>
  <c r="D279" i="54"/>
  <c r="C279" i="54"/>
  <c r="D274" i="54"/>
  <c r="C274" i="54"/>
  <c r="D264" i="54"/>
  <c r="C264" i="54"/>
  <c r="D245" i="54"/>
  <c r="C245" i="54"/>
  <c r="D225" i="54"/>
  <c r="E225" i="54" s="1"/>
  <c r="C225" i="54"/>
  <c r="E213" i="54"/>
  <c r="D209" i="54"/>
  <c r="C209" i="54"/>
  <c r="D189" i="54"/>
  <c r="C189" i="54"/>
  <c r="D173" i="54"/>
  <c r="C173" i="54"/>
  <c r="D156" i="54"/>
  <c r="C156" i="54"/>
  <c r="D154" i="54"/>
  <c r="C154" i="54"/>
  <c r="C133" i="54"/>
  <c r="D83" i="54"/>
  <c r="D133" i="54" s="1"/>
  <c r="E133" i="54" s="1"/>
  <c r="E79" i="54"/>
  <c r="E78" i="54"/>
  <c r="E77" i="54"/>
  <c r="E76" i="54"/>
  <c r="E75" i="54"/>
  <c r="E74" i="54"/>
  <c r="E72" i="54"/>
  <c r="E71" i="54"/>
  <c r="E70" i="54"/>
  <c r="E69" i="54"/>
  <c r="E68" i="54"/>
  <c r="D64" i="54"/>
  <c r="E50" i="54"/>
  <c r="C49" i="54"/>
  <c r="C64" i="54" s="1"/>
  <c r="E47" i="54"/>
  <c r="E46" i="54"/>
  <c r="E45" i="54"/>
  <c r="E44" i="54"/>
  <c r="E43" i="54"/>
  <c r="E42" i="54"/>
  <c r="E41" i="54"/>
  <c r="E40" i="54"/>
  <c r="E39" i="54"/>
  <c r="E38" i="54"/>
  <c r="E37" i="54"/>
  <c r="E36" i="54"/>
  <c r="D32" i="54"/>
  <c r="C32" i="54"/>
  <c r="E26" i="54"/>
  <c r="E23" i="54"/>
  <c r="E21" i="54"/>
  <c r="E20" i="54"/>
  <c r="E19" i="54"/>
  <c r="E18" i="54"/>
  <c r="E17" i="54"/>
  <c r="E16" i="54"/>
  <c r="E15" i="54"/>
  <c r="E14" i="54"/>
  <c r="E13" i="54"/>
  <c r="E12" i="54"/>
  <c r="E11" i="54"/>
  <c r="E10" i="54"/>
  <c r="E9" i="54"/>
  <c r="E8" i="54"/>
  <c r="A3" i="54"/>
  <c r="E320" i="54" l="1"/>
  <c r="C276" i="54"/>
  <c r="C313" i="54" s="1"/>
  <c r="E309" i="54"/>
  <c r="D276" i="54"/>
  <c r="D311" i="54"/>
  <c r="E311" i="54" s="1"/>
  <c r="E287" i="54"/>
  <c r="E64" i="54"/>
  <c r="E32" i="54"/>
  <c r="E49" i="54"/>
  <c r="D313" i="54" l="1"/>
  <c r="G311" i="54"/>
  <c r="E276" i="54"/>
  <c r="G319" i="54" l="1"/>
  <c r="G3" i="54" s="1"/>
  <c r="E313" i="54"/>
  <c r="C211" i="52" l="1"/>
  <c r="D211" i="52"/>
  <c r="E211" i="52"/>
  <c r="C212" i="52"/>
  <c r="D212" i="52"/>
  <c r="E212" i="52"/>
  <c r="C213" i="52"/>
  <c r="D213" i="52"/>
  <c r="E213" i="52"/>
  <c r="C214" i="52"/>
  <c r="D214" i="52"/>
  <c r="E214" i="52"/>
  <c r="C215" i="52"/>
  <c r="D215" i="52"/>
  <c r="E215" i="52"/>
  <c r="P32" i="24" l="1"/>
  <c r="P27" i="24"/>
  <c r="B38" i="5" l="1"/>
  <c r="L48" i="34" l="1"/>
  <c r="L40" i="34"/>
  <c r="L17" i="34"/>
  <c r="E9" i="52"/>
  <c r="E8" i="52"/>
  <c r="D8" i="52"/>
  <c r="A4" i="51"/>
  <c r="A4" i="52" s="1"/>
  <c r="N20" i="27"/>
  <c r="J228" i="51" l="1"/>
  <c r="G125" i="51"/>
  <c r="J205" i="51"/>
  <c r="G132" i="51"/>
  <c r="L49" i="34"/>
  <c r="R9" i="24"/>
  <c r="R10" i="24"/>
  <c r="R11" i="24"/>
  <c r="R12" i="24"/>
  <c r="R13" i="24"/>
  <c r="R14" i="24"/>
  <c r="R17" i="24"/>
  <c r="R18" i="24"/>
  <c r="R19" i="24"/>
  <c r="R20" i="24"/>
  <c r="R21" i="24"/>
  <c r="R22" i="24"/>
  <c r="R25" i="24"/>
  <c r="R26" i="24"/>
  <c r="R30" i="24"/>
  <c r="R31" i="24"/>
  <c r="I32" i="24"/>
  <c r="J32" i="24"/>
  <c r="K32" i="24"/>
  <c r="L32" i="24"/>
  <c r="M32" i="24"/>
  <c r="O32" i="24"/>
  <c r="J27" i="24"/>
  <c r="K27" i="24"/>
  <c r="M27" i="24"/>
  <c r="O27" i="24"/>
  <c r="C27" i="24"/>
  <c r="E27" i="24"/>
  <c r="B27" i="24"/>
  <c r="N38" i="27"/>
  <c r="J38" i="27"/>
  <c r="I38" i="27"/>
  <c r="H38" i="27"/>
  <c r="G38" i="27"/>
  <c r="F38" i="27"/>
  <c r="E38" i="27"/>
  <c r="O9" i="27"/>
  <c r="G126" i="51" l="1"/>
  <c r="J19" i="35"/>
  <c r="B29" i="33" l="1"/>
  <c r="F9" i="33"/>
  <c r="G25" i="33" l="1"/>
  <c r="G23" i="33"/>
  <c r="E29" i="33"/>
  <c r="D29" i="33"/>
  <c r="C29" i="33"/>
  <c r="E22" i="33"/>
  <c r="D22" i="33"/>
  <c r="C22" i="33"/>
  <c r="C30" i="33" s="1"/>
  <c r="C32" i="33" s="1"/>
  <c r="B22" i="33"/>
  <c r="B30" i="33" s="1"/>
  <c r="B32" i="33" s="1"/>
  <c r="E30" i="33" l="1"/>
  <c r="E32" i="33" s="1"/>
  <c r="D30" i="33"/>
  <c r="D32" i="33" s="1"/>
  <c r="C94" i="27"/>
  <c r="B94" i="27"/>
  <c r="C91" i="27"/>
  <c r="B91" i="27"/>
  <c r="C88" i="27"/>
  <c r="B88" i="27"/>
  <c r="C85" i="27"/>
  <c r="C84" i="27"/>
  <c r="C83" i="27"/>
  <c r="C82" i="27"/>
  <c r="C86" i="27" s="1"/>
  <c r="B82" i="27"/>
  <c r="C75" i="27"/>
  <c r="E70" i="27"/>
  <c r="C67" i="27"/>
  <c r="C79" i="27" s="1"/>
  <c r="C66" i="27"/>
  <c r="C78" i="27" s="1"/>
  <c r="C63" i="27"/>
  <c r="C74" i="27" s="1"/>
  <c r="C62" i="27"/>
  <c r="C73" i="27" s="1"/>
  <c r="C61" i="27"/>
  <c r="C72" i="27" s="1"/>
  <c r="C76" i="27" s="1"/>
  <c r="O56" i="27"/>
  <c r="O55" i="27"/>
  <c r="O54" i="27"/>
  <c r="O53" i="27"/>
  <c r="O52" i="27"/>
  <c r="O51" i="27"/>
  <c r="O50" i="27"/>
  <c r="O49" i="27"/>
  <c r="H48" i="27"/>
  <c r="O48" i="27" s="1"/>
  <c r="N47" i="27"/>
  <c r="M47" i="27"/>
  <c r="L47" i="27"/>
  <c r="K47" i="27"/>
  <c r="J47" i="27"/>
  <c r="I47" i="27"/>
  <c r="G47" i="27"/>
  <c r="F47" i="27"/>
  <c r="E47" i="27"/>
  <c r="D47" i="27"/>
  <c r="C47" i="27"/>
  <c r="O46" i="27"/>
  <c r="K45" i="27"/>
  <c r="J45" i="27"/>
  <c r="I45" i="27"/>
  <c r="H45" i="27"/>
  <c r="G45" i="27"/>
  <c r="O44" i="27"/>
  <c r="N43" i="27"/>
  <c r="K43" i="27"/>
  <c r="G43" i="27"/>
  <c r="D43" i="27"/>
  <c r="O42" i="27"/>
  <c r="O41" i="27"/>
  <c r="O40" i="27"/>
  <c r="O39" i="27"/>
  <c r="M38" i="27"/>
  <c r="M34" i="27" s="1"/>
  <c r="L38" i="27"/>
  <c r="K38" i="27"/>
  <c r="D38" i="27"/>
  <c r="D34" i="27" s="1"/>
  <c r="D57" i="27" s="1"/>
  <c r="C38" i="27"/>
  <c r="C34" i="27" s="1"/>
  <c r="C57" i="27" s="1"/>
  <c r="O37" i="27"/>
  <c r="O36" i="27"/>
  <c r="O35" i="27"/>
  <c r="N34" i="27"/>
  <c r="L34" i="27"/>
  <c r="K34" i="27"/>
  <c r="K57" i="27" s="1"/>
  <c r="J34" i="27"/>
  <c r="I34" i="27"/>
  <c r="H34" i="27"/>
  <c r="G34" i="27"/>
  <c r="G57" i="27" s="1"/>
  <c r="F34" i="27"/>
  <c r="E34" i="27"/>
  <c r="O29" i="27"/>
  <c r="O28" i="27"/>
  <c r="O27" i="27"/>
  <c r="O26" i="27"/>
  <c r="O25" i="27"/>
  <c r="O24" i="27"/>
  <c r="O23" i="27"/>
  <c r="O22" i="27"/>
  <c r="M21" i="27"/>
  <c r="M20" i="27" s="1"/>
  <c r="L21" i="27"/>
  <c r="L20" i="27" s="1"/>
  <c r="K21" i="27"/>
  <c r="K20" i="27" s="1"/>
  <c r="J21" i="27"/>
  <c r="J20" i="27" s="1"/>
  <c r="I21" i="27"/>
  <c r="I20" i="27" s="1"/>
  <c r="H21" i="27"/>
  <c r="H20" i="27" s="1"/>
  <c r="G21" i="27"/>
  <c r="G20" i="27" s="1"/>
  <c r="F21" i="27"/>
  <c r="F20" i="27" s="1"/>
  <c r="E21" i="27"/>
  <c r="E20" i="27" s="1"/>
  <c r="D21" i="27"/>
  <c r="C21" i="27"/>
  <c r="C20" i="27" s="1"/>
  <c r="O19" i="27"/>
  <c r="O18" i="27"/>
  <c r="O17" i="27"/>
  <c r="O16" i="27"/>
  <c r="N15" i="27"/>
  <c r="M15" i="27"/>
  <c r="L15" i="27"/>
  <c r="K15" i="27"/>
  <c r="J15" i="27"/>
  <c r="I15" i="27"/>
  <c r="H15" i="27"/>
  <c r="G15" i="27"/>
  <c r="F15" i="27"/>
  <c r="E15" i="27"/>
  <c r="D15" i="27"/>
  <c r="C15" i="27"/>
  <c r="O14" i="27"/>
  <c r="O13" i="27"/>
  <c r="O12" i="27"/>
  <c r="O11" i="27"/>
  <c r="O10" i="27"/>
  <c r="O8" i="27"/>
  <c r="N7" i="27"/>
  <c r="M7" i="27"/>
  <c r="L7" i="27"/>
  <c r="K7" i="27"/>
  <c r="J7" i="27"/>
  <c r="I7" i="27"/>
  <c r="H7" i="27"/>
  <c r="G7" i="27"/>
  <c r="F7" i="27"/>
  <c r="E7" i="27"/>
  <c r="D7" i="27"/>
  <c r="C7" i="27"/>
  <c r="K40" i="34"/>
  <c r="K48" i="34"/>
  <c r="K17" i="34"/>
  <c r="I26" i="34"/>
  <c r="N57" i="27" l="1"/>
  <c r="F57" i="27"/>
  <c r="H47" i="27"/>
  <c r="H57" i="27" s="1"/>
  <c r="O15" i="27"/>
  <c r="E57" i="27"/>
  <c r="I57" i="27"/>
  <c r="M57" i="27"/>
  <c r="C32" i="27"/>
  <c r="C58" i="27" s="1"/>
  <c r="D31" i="27" s="1"/>
  <c r="L57" i="27"/>
  <c r="O21" i="27"/>
  <c r="D20" i="27"/>
  <c r="O20" i="27" s="1"/>
  <c r="O32" i="27" s="1"/>
  <c r="J57" i="27"/>
  <c r="O38" i="27"/>
  <c r="O43" i="27"/>
  <c r="O45" i="27"/>
  <c r="O47" i="27"/>
  <c r="O7" i="27"/>
  <c r="C80" i="27"/>
  <c r="C97" i="27" s="1"/>
  <c r="O34" i="27"/>
  <c r="C64" i="27"/>
  <c r="C68" i="27"/>
  <c r="K49" i="34"/>
  <c r="C70" i="27" l="1"/>
  <c r="O57" i="27"/>
  <c r="D32" i="27"/>
  <c r="D58" i="27" s="1"/>
  <c r="E31" i="27" s="1"/>
  <c r="E32" i="27" s="1"/>
  <c r="E58" i="27" s="1"/>
  <c r="F31" i="27" s="1"/>
  <c r="F32" i="27" l="1"/>
  <c r="F58" i="27" s="1"/>
  <c r="G31" i="27" s="1"/>
  <c r="G32" i="27" l="1"/>
  <c r="G58" i="27" s="1"/>
  <c r="H31" i="27" s="1"/>
  <c r="D10" i="28"/>
  <c r="D9" i="28"/>
  <c r="H32" i="27" l="1"/>
  <c r="H58" i="27" s="1"/>
  <c r="I31" i="27" s="1"/>
  <c r="D24" i="28"/>
  <c r="D23" i="28"/>
  <c r="D22" i="28"/>
  <c r="D8" i="28"/>
  <c r="I32" i="27" l="1"/>
  <c r="I58" i="27" s="1"/>
  <c r="J31" i="27" s="1"/>
  <c r="G11" i="30"/>
  <c r="E11" i="30"/>
  <c r="J32" i="27" l="1"/>
  <c r="J58" i="27" s="1"/>
  <c r="K31" i="27" s="1"/>
  <c r="L26" i="24"/>
  <c r="L25" i="24"/>
  <c r="K15" i="24"/>
  <c r="L27" i="24" l="1"/>
  <c r="K32" i="27"/>
  <c r="K58" i="27" s="1"/>
  <c r="L31" i="27" s="1"/>
  <c r="L32" i="27" l="1"/>
  <c r="L58" i="27" s="1"/>
  <c r="M31" i="27" s="1"/>
  <c r="M32" i="27" l="1"/>
  <c r="M58" i="27" s="1"/>
  <c r="N31" i="27" s="1"/>
  <c r="C253" i="52"/>
  <c r="D253" i="52"/>
  <c r="E253" i="52"/>
  <c r="F253" i="52" l="1"/>
  <c r="N32" i="27"/>
  <c r="N58" i="27" s="1"/>
  <c r="D21" i="7" l="1"/>
  <c r="C24" i="7" l="1"/>
  <c r="C43" i="52" l="1"/>
  <c r="C45" i="52"/>
  <c r="C46" i="52"/>
  <c r="C47" i="52"/>
  <c r="C48" i="52"/>
  <c r="C49" i="52"/>
  <c r="E178" i="52" l="1"/>
  <c r="D178" i="52"/>
  <c r="E171" i="52"/>
  <c r="D171" i="52"/>
  <c r="D138" i="52"/>
  <c r="E138" i="52"/>
  <c r="C138" i="52"/>
  <c r="C267" i="52"/>
  <c r="C268" i="52"/>
  <c r="C269" i="52"/>
  <c r="C270" i="52"/>
  <c r="C271" i="52"/>
  <c r="C272" i="52"/>
  <c r="C266" i="52"/>
  <c r="C265" i="52"/>
  <c r="C252" i="52"/>
  <c r="C254" i="52"/>
  <c r="C255" i="52"/>
  <c r="C256" i="52"/>
  <c r="C257" i="52"/>
  <c r="C251" i="52"/>
  <c r="C235" i="52"/>
  <c r="C228" i="52"/>
  <c r="C227" i="52"/>
  <c r="C220" i="52"/>
  <c r="C221" i="52"/>
  <c r="C222" i="52"/>
  <c r="C223" i="52"/>
  <c r="C224" i="52"/>
  <c r="C219" i="52"/>
  <c r="C218" i="52"/>
  <c r="C143" i="52"/>
  <c r="C142" i="52"/>
  <c r="C137" i="52"/>
  <c r="C128" i="52"/>
  <c r="C127" i="52"/>
  <c r="C108" i="52"/>
  <c r="C109" i="52"/>
  <c r="C107" i="52"/>
  <c r="C106" i="52"/>
  <c r="C93" i="52"/>
  <c r="C94" i="52"/>
  <c r="C95" i="52"/>
  <c r="C96" i="52"/>
  <c r="C97" i="52"/>
  <c r="C98" i="52"/>
  <c r="C99" i="52"/>
  <c r="C92" i="52"/>
  <c r="C91" i="52"/>
  <c r="C83" i="52"/>
  <c r="C84" i="52"/>
  <c r="C85" i="52"/>
  <c r="C86" i="52"/>
  <c r="C87" i="52"/>
  <c r="C88" i="52"/>
  <c r="C82" i="52"/>
  <c r="C81" i="52"/>
  <c r="C73" i="52"/>
  <c r="C72" i="52"/>
  <c r="C64" i="52"/>
  <c r="C63" i="52"/>
  <c r="C55" i="52"/>
  <c r="C56" i="52"/>
  <c r="C54" i="52"/>
  <c r="C53" i="52"/>
  <c r="C34" i="52"/>
  <c r="C35" i="52"/>
  <c r="C36" i="52"/>
  <c r="C37" i="52"/>
  <c r="C38" i="52"/>
  <c r="C39" i="52"/>
  <c r="C40" i="52"/>
  <c r="C41" i="52"/>
  <c r="C42" i="52"/>
  <c r="C33" i="52"/>
  <c r="C32" i="52"/>
  <c r="C22" i="52"/>
  <c r="C23" i="52"/>
  <c r="C24" i="52"/>
  <c r="C21" i="52"/>
  <c r="C20" i="52"/>
  <c r="C13" i="52"/>
  <c r="C14" i="52"/>
  <c r="C15" i="52"/>
  <c r="C16" i="52"/>
  <c r="C17" i="52"/>
  <c r="C12" i="52"/>
  <c r="C11" i="52"/>
  <c r="B10" i="52"/>
  <c r="D266" i="52"/>
  <c r="D267" i="52"/>
  <c r="D268" i="52"/>
  <c r="D269" i="52"/>
  <c r="D270" i="52"/>
  <c r="D271" i="52"/>
  <c r="D272" i="52"/>
  <c r="D251" i="52"/>
  <c r="D252" i="52"/>
  <c r="D254" i="52"/>
  <c r="D255" i="52"/>
  <c r="D256" i="52"/>
  <c r="D257" i="52"/>
  <c r="D228" i="52"/>
  <c r="D229" i="52"/>
  <c r="D230" i="52"/>
  <c r="D231" i="52"/>
  <c r="D232" i="52"/>
  <c r="D219" i="52"/>
  <c r="D220" i="52"/>
  <c r="D221" i="52"/>
  <c r="D222" i="52"/>
  <c r="D223" i="52"/>
  <c r="D224" i="52"/>
  <c r="D143" i="52"/>
  <c r="D128" i="52"/>
  <c r="D107" i="52"/>
  <c r="D108" i="52"/>
  <c r="D109" i="52"/>
  <c r="D92" i="52"/>
  <c r="D93" i="52"/>
  <c r="D94" i="52"/>
  <c r="D95" i="52"/>
  <c r="D96" i="52"/>
  <c r="D97" i="52"/>
  <c r="D98" i="52"/>
  <c r="D99" i="52"/>
  <c r="D100" i="52"/>
  <c r="D101" i="52"/>
  <c r="D102" i="52"/>
  <c r="D103" i="52"/>
  <c r="D82" i="52"/>
  <c r="D83" i="52"/>
  <c r="D84" i="52"/>
  <c r="D85" i="52"/>
  <c r="D86" i="52"/>
  <c r="D87" i="52"/>
  <c r="D88" i="52"/>
  <c r="D73" i="52"/>
  <c r="D74" i="52"/>
  <c r="D75" i="52"/>
  <c r="D76" i="52"/>
  <c r="D77" i="52"/>
  <c r="D78" i="52"/>
  <c r="D64" i="52"/>
  <c r="D54" i="52"/>
  <c r="D55" i="52"/>
  <c r="D56" i="52"/>
  <c r="D57" i="52"/>
  <c r="D58" i="52"/>
  <c r="D59" i="52"/>
  <c r="D60" i="52"/>
  <c r="D34" i="52"/>
  <c r="D35" i="52"/>
  <c r="D36" i="52"/>
  <c r="D37" i="52"/>
  <c r="D38" i="52"/>
  <c r="D39" i="52"/>
  <c r="D40" i="52"/>
  <c r="D41" i="52"/>
  <c r="D42" i="52"/>
  <c r="D43" i="52"/>
  <c r="D45" i="52"/>
  <c r="D46" i="52"/>
  <c r="D47" i="52"/>
  <c r="D48" i="52"/>
  <c r="D49" i="52"/>
  <c r="D21" i="52"/>
  <c r="D22" i="52"/>
  <c r="D23" i="52"/>
  <c r="D24" i="52"/>
  <c r="D25" i="52"/>
  <c r="D26" i="52"/>
  <c r="D27" i="52"/>
  <c r="D28" i="52"/>
  <c r="D29" i="52"/>
  <c r="D30" i="52"/>
  <c r="D12" i="52"/>
  <c r="D13" i="52"/>
  <c r="D14" i="52"/>
  <c r="D15" i="52"/>
  <c r="D16" i="52"/>
  <c r="D17" i="52"/>
  <c r="E267" i="52"/>
  <c r="F267" i="52" s="1"/>
  <c r="E268" i="52"/>
  <c r="F268" i="52" s="1"/>
  <c r="E269" i="52"/>
  <c r="F269" i="52" s="1"/>
  <c r="E270" i="52"/>
  <c r="F270" i="52" s="1"/>
  <c r="E271" i="52"/>
  <c r="F271" i="52" s="1"/>
  <c r="E272" i="52"/>
  <c r="F272" i="52" s="1"/>
  <c r="E266" i="52"/>
  <c r="E252" i="52"/>
  <c r="F252" i="52" s="1"/>
  <c r="E254" i="52"/>
  <c r="F254" i="52" s="1"/>
  <c r="E255" i="52"/>
  <c r="F255" i="52" s="1"/>
  <c r="E256" i="52"/>
  <c r="F256" i="52" s="1"/>
  <c r="E257" i="52"/>
  <c r="E251" i="52"/>
  <c r="E229" i="52"/>
  <c r="F229" i="52" s="1"/>
  <c r="E230" i="52"/>
  <c r="F230" i="52" s="1"/>
  <c r="E231" i="52"/>
  <c r="F231" i="52" s="1"/>
  <c r="E232" i="52"/>
  <c r="F232" i="52" s="1"/>
  <c r="E228" i="52"/>
  <c r="E220" i="52"/>
  <c r="E221" i="52"/>
  <c r="E222" i="52"/>
  <c r="E223" i="52"/>
  <c r="E224" i="52"/>
  <c r="E219" i="52"/>
  <c r="E143" i="52"/>
  <c r="E128" i="52"/>
  <c r="E108" i="52"/>
  <c r="F108" i="52" s="1"/>
  <c r="E109" i="52"/>
  <c r="F109" i="52" s="1"/>
  <c r="E93" i="52"/>
  <c r="E94" i="52"/>
  <c r="E95" i="52"/>
  <c r="E96" i="52"/>
  <c r="E97" i="52"/>
  <c r="E98" i="52"/>
  <c r="E99" i="52"/>
  <c r="E100" i="52"/>
  <c r="E101" i="52"/>
  <c r="E102" i="52"/>
  <c r="E103" i="52"/>
  <c r="E92" i="52"/>
  <c r="E83" i="52"/>
  <c r="E84" i="52"/>
  <c r="E85" i="52"/>
  <c r="E86" i="52"/>
  <c r="E87" i="52"/>
  <c r="E88" i="52"/>
  <c r="E82" i="52"/>
  <c r="E74" i="52"/>
  <c r="E75" i="52"/>
  <c r="E76" i="52"/>
  <c r="E77" i="52"/>
  <c r="E78" i="52"/>
  <c r="E73" i="52"/>
  <c r="E64" i="52"/>
  <c r="E55" i="52"/>
  <c r="E56" i="52"/>
  <c r="E57" i="52"/>
  <c r="E58" i="52"/>
  <c r="E59" i="52"/>
  <c r="E60" i="52"/>
  <c r="E54" i="52"/>
  <c r="E34" i="52"/>
  <c r="F34" i="52" s="1"/>
  <c r="E35" i="52"/>
  <c r="F35" i="52" s="1"/>
  <c r="E36" i="52"/>
  <c r="F36" i="52" s="1"/>
  <c r="E37" i="52"/>
  <c r="F37" i="52" s="1"/>
  <c r="E38" i="52"/>
  <c r="F38" i="52" s="1"/>
  <c r="E39" i="52"/>
  <c r="F39" i="52" s="1"/>
  <c r="E40" i="52"/>
  <c r="F40" i="52" s="1"/>
  <c r="E41" i="52"/>
  <c r="F41" i="52" s="1"/>
  <c r="E42" i="52"/>
  <c r="F42" i="52" s="1"/>
  <c r="E43" i="52"/>
  <c r="F43" i="52" s="1"/>
  <c r="E45" i="52"/>
  <c r="F45" i="52" s="1"/>
  <c r="E46" i="52"/>
  <c r="F46" i="52" s="1"/>
  <c r="E47" i="52"/>
  <c r="F47" i="52" s="1"/>
  <c r="E48" i="52"/>
  <c r="F48" i="52" s="1"/>
  <c r="E49" i="52"/>
  <c r="F49" i="52" s="1"/>
  <c r="E33" i="52"/>
  <c r="E22" i="52"/>
  <c r="F22" i="52" s="1"/>
  <c r="E23" i="52"/>
  <c r="F23" i="52" s="1"/>
  <c r="E24" i="52"/>
  <c r="F24" i="52" s="1"/>
  <c r="E25" i="52"/>
  <c r="F25" i="52" s="1"/>
  <c r="E26" i="52"/>
  <c r="E27" i="52"/>
  <c r="E28" i="52"/>
  <c r="E29" i="52"/>
  <c r="E30" i="52"/>
  <c r="E21" i="52"/>
  <c r="E13" i="52"/>
  <c r="E14" i="52"/>
  <c r="E15" i="52"/>
  <c r="E16" i="52"/>
  <c r="E17" i="52"/>
  <c r="E12" i="52"/>
  <c r="F219" i="52" l="1"/>
  <c r="F21" i="52"/>
  <c r="F82" i="52"/>
  <c r="F54" i="52"/>
  <c r="F251" i="52"/>
  <c r="F78" i="52"/>
  <c r="F76" i="52"/>
  <c r="F74" i="52"/>
  <c r="F88" i="52"/>
  <c r="F86" i="52"/>
  <c r="F84" i="52"/>
  <c r="F92" i="52"/>
  <c r="F102" i="52"/>
  <c r="F100" i="52"/>
  <c r="F98" i="52"/>
  <c r="F96" i="52"/>
  <c r="F94" i="52"/>
  <c r="F128" i="52"/>
  <c r="F228" i="52"/>
  <c r="F55" i="52"/>
  <c r="F73" i="52"/>
  <c r="F77" i="52"/>
  <c r="F75" i="52"/>
  <c r="F87" i="52"/>
  <c r="F85" i="52"/>
  <c r="F83" i="52"/>
  <c r="F103" i="52"/>
  <c r="F101" i="52"/>
  <c r="F99" i="52"/>
  <c r="F97" i="52"/>
  <c r="F95" i="52"/>
  <c r="F93" i="52"/>
  <c r="F143" i="52"/>
  <c r="F266" i="52"/>
  <c r="F138" i="52"/>
  <c r="F171" i="52"/>
  <c r="F178" i="52"/>
  <c r="F257" i="52"/>
  <c r="F12" i="52"/>
  <c r="F13" i="52"/>
  <c r="F14" i="52"/>
  <c r="F17" i="52"/>
  <c r="F15" i="52"/>
  <c r="F16" i="52"/>
  <c r="D141" i="52"/>
  <c r="E141" i="52"/>
  <c r="F64" i="52"/>
  <c r="F141" i="52" l="1"/>
  <c r="A3" i="15"/>
  <c r="A5" i="7"/>
  <c r="A4" i="6"/>
  <c r="A3" i="5"/>
  <c r="D9" i="48"/>
  <c r="C9" i="48"/>
  <c r="I8" i="48"/>
  <c r="H8" i="48"/>
  <c r="B119" i="48"/>
  <c r="A119" i="48"/>
  <c r="B118" i="48"/>
  <c r="A118" i="48"/>
  <c r="B117" i="48"/>
  <c r="A117" i="48"/>
  <c r="L8" i="48"/>
  <c r="M8" i="48"/>
  <c r="E5" i="48"/>
  <c r="F5" i="48"/>
  <c r="E6" i="48"/>
  <c r="F6" i="48"/>
  <c r="E7" i="48"/>
  <c r="F7" i="48"/>
  <c r="F4" i="48"/>
  <c r="E4" i="48"/>
  <c r="D8" i="48"/>
  <c r="C8" i="48"/>
  <c r="D7" i="48"/>
  <c r="C7" i="48"/>
  <c r="D6" i="48"/>
  <c r="C6" i="48"/>
  <c r="D5" i="48"/>
  <c r="C5" i="48"/>
  <c r="D4" i="48"/>
  <c r="C4" i="48"/>
  <c r="B116" i="48"/>
  <c r="A116" i="48"/>
  <c r="A112" i="48"/>
  <c r="B112" i="48"/>
  <c r="A113" i="48"/>
  <c r="B113" i="48"/>
  <c r="A114" i="48"/>
  <c r="B114" i="48"/>
  <c r="A115" i="48"/>
  <c r="B115" i="48"/>
  <c r="B111" i="48"/>
  <c r="A111" i="48"/>
  <c r="A109" i="48"/>
  <c r="B109" i="48"/>
  <c r="A110" i="48"/>
  <c r="B110" i="48"/>
  <c r="B108" i="48"/>
  <c r="A108" i="48"/>
  <c r="A107" i="48"/>
  <c r="B107" i="48"/>
  <c r="B106" i="48"/>
  <c r="A106" i="48"/>
  <c r="A99" i="48"/>
  <c r="B99" i="48"/>
  <c r="A100" i="48"/>
  <c r="B100" i="48"/>
  <c r="A101" i="48"/>
  <c r="B101" i="48"/>
  <c r="A102" i="48"/>
  <c r="B102" i="48"/>
  <c r="A103" i="48"/>
  <c r="B103" i="48"/>
  <c r="A104" i="48"/>
  <c r="B104" i="48"/>
  <c r="A105" i="48"/>
  <c r="B105" i="48"/>
  <c r="B98" i="48"/>
  <c r="A98" i="48"/>
  <c r="D3" i="48"/>
  <c r="C3" i="48"/>
  <c r="A85" i="48"/>
  <c r="B85" i="48"/>
  <c r="A86" i="48"/>
  <c r="B86" i="48"/>
  <c r="A87" i="48"/>
  <c r="B87" i="48"/>
  <c r="A88" i="48"/>
  <c r="B88" i="48"/>
  <c r="A89" i="48"/>
  <c r="B89" i="48"/>
  <c r="A90" i="48"/>
  <c r="B90" i="48"/>
  <c r="A91" i="48"/>
  <c r="B91" i="48"/>
  <c r="A92" i="48"/>
  <c r="B92" i="48"/>
  <c r="A93" i="48"/>
  <c r="B93" i="48"/>
  <c r="A94" i="48"/>
  <c r="B94" i="48"/>
  <c r="A95" i="48"/>
  <c r="B95" i="48"/>
  <c r="A96" i="48"/>
  <c r="B96" i="48"/>
  <c r="A97" i="48"/>
  <c r="B97" i="48"/>
  <c r="B84" i="48"/>
  <c r="A84" i="48"/>
  <c r="A80" i="48"/>
  <c r="B80" i="48"/>
  <c r="A81" i="48"/>
  <c r="B81" i="48"/>
  <c r="A82" i="48"/>
  <c r="B82" i="48"/>
  <c r="A83" i="48"/>
  <c r="B83" i="48"/>
  <c r="A67" i="48"/>
  <c r="B67" i="48"/>
  <c r="A68" i="48"/>
  <c r="B68" i="48"/>
  <c r="A69" i="48"/>
  <c r="B69" i="48"/>
  <c r="A70" i="48"/>
  <c r="B70" i="48"/>
  <c r="A71" i="48"/>
  <c r="B71" i="48"/>
  <c r="A72" i="48"/>
  <c r="B72" i="48"/>
  <c r="A73" i="48"/>
  <c r="B73" i="48"/>
  <c r="A74" i="48"/>
  <c r="B74" i="48"/>
  <c r="A76" i="48"/>
  <c r="B76" i="48"/>
  <c r="A77" i="48"/>
  <c r="B77" i="48"/>
  <c r="A78" i="48"/>
  <c r="B78" i="48"/>
  <c r="A79" i="48"/>
  <c r="B79" i="48"/>
  <c r="A61" i="48"/>
  <c r="B61" i="48"/>
  <c r="A62" i="48"/>
  <c r="B62" i="48"/>
  <c r="A63" i="48"/>
  <c r="B63" i="48"/>
  <c r="A64" i="48"/>
  <c r="B64" i="48"/>
  <c r="A65" i="48"/>
  <c r="B65" i="48"/>
  <c r="A66" i="48"/>
  <c r="B66" i="48"/>
  <c r="A42" i="48"/>
  <c r="B42" i="48"/>
  <c r="A43" i="48"/>
  <c r="B43" i="48"/>
  <c r="A44" i="48"/>
  <c r="B44" i="48"/>
  <c r="A45" i="48"/>
  <c r="B45" i="48"/>
  <c r="A46" i="48"/>
  <c r="B46" i="48"/>
  <c r="A47" i="48"/>
  <c r="B47" i="48"/>
  <c r="A48" i="48"/>
  <c r="B48" i="48"/>
  <c r="A49" i="48"/>
  <c r="B49" i="48"/>
  <c r="A50" i="48"/>
  <c r="B50" i="48"/>
  <c r="A51" i="48"/>
  <c r="B51" i="48"/>
  <c r="A52" i="48"/>
  <c r="B52" i="48"/>
  <c r="A53" i="48"/>
  <c r="B53" i="48"/>
  <c r="A54" i="48"/>
  <c r="B54" i="48"/>
  <c r="A55" i="48"/>
  <c r="B55" i="48"/>
  <c r="A56" i="48"/>
  <c r="B56" i="48"/>
  <c r="A57" i="48"/>
  <c r="B57" i="48"/>
  <c r="A58" i="48"/>
  <c r="B58" i="48"/>
  <c r="A59" i="48"/>
  <c r="B59" i="48"/>
  <c r="A60" i="48"/>
  <c r="B60" i="48"/>
  <c r="B41" i="48"/>
  <c r="A41" i="48"/>
  <c r="A36" i="48"/>
  <c r="B36" i="48"/>
  <c r="A37" i="48"/>
  <c r="B37" i="48"/>
  <c r="A38" i="48"/>
  <c r="B38" i="48"/>
  <c r="A40" i="48"/>
  <c r="B40" i="48"/>
  <c r="A35" i="48"/>
  <c r="B35" i="48"/>
  <c r="A22" i="48"/>
  <c r="B22" i="48"/>
  <c r="A23" i="48"/>
  <c r="B23" i="48"/>
  <c r="A24" i="48"/>
  <c r="B24" i="48"/>
  <c r="A25" i="48"/>
  <c r="B25" i="48"/>
  <c r="A26" i="48"/>
  <c r="B26" i="48"/>
  <c r="A27" i="48"/>
  <c r="B27" i="48"/>
  <c r="A28" i="48"/>
  <c r="B28" i="48"/>
  <c r="A29" i="48"/>
  <c r="B29" i="48"/>
  <c r="A30" i="48"/>
  <c r="B30" i="48"/>
  <c r="A31" i="48"/>
  <c r="B31" i="48"/>
  <c r="A32" i="48"/>
  <c r="B32" i="48"/>
  <c r="A33" i="48"/>
  <c r="B33" i="48"/>
  <c r="A34" i="48"/>
  <c r="B34" i="48"/>
  <c r="B21" i="48"/>
  <c r="A21" i="48"/>
  <c r="I7" i="48"/>
  <c r="H7" i="48"/>
  <c r="A13" i="48"/>
  <c r="B13" i="48"/>
  <c r="A14" i="48"/>
  <c r="B14" i="48"/>
  <c r="A15" i="48"/>
  <c r="B15" i="48"/>
  <c r="A16" i="48"/>
  <c r="B16" i="48"/>
  <c r="A17" i="48"/>
  <c r="B17" i="48"/>
  <c r="A18" i="48"/>
  <c r="B18" i="48"/>
  <c r="A19" i="48"/>
  <c r="B19" i="48"/>
  <c r="A20" i="48"/>
  <c r="B20" i="48"/>
  <c r="B12" i="48"/>
  <c r="A12" i="48"/>
  <c r="A7" i="48"/>
  <c r="B7" i="48"/>
  <c r="A8" i="48"/>
  <c r="B8" i="48"/>
  <c r="A9" i="48"/>
  <c r="B9" i="48"/>
  <c r="A10" i="48"/>
  <c r="B10" i="48"/>
  <c r="A11" i="48"/>
  <c r="B11" i="48"/>
  <c r="B6" i="48"/>
  <c r="A6" i="48"/>
  <c r="H6" i="48"/>
  <c r="I6" i="48"/>
  <c r="I5" i="48"/>
  <c r="H5" i="48"/>
  <c r="M3" i="48"/>
  <c r="M4" i="48"/>
  <c r="M5" i="48"/>
  <c r="M6" i="48"/>
  <c r="M7" i="48"/>
  <c r="L3" i="48"/>
  <c r="L4" i="48"/>
  <c r="L5" i="48"/>
  <c r="L6" i="48"/>
  <c r="L7" i="48"/>
  <c r="D124" i="48" l="1"/>
  <c r="M124" i="48"/>
  <c r="E51" i="52" l="1"/>
  <c r="D33" i="52" l="1"/>
  <c r="F33" i="52" s="1"/>
  <c r="D51" i="52" l="1"/>
  <c r="F51" i="52" s="1"/>
  <c r="J42" i="26" l="1"/>
  <c r="J33" i="26"/>
  <c r="A4" i="26"/>
  <c r="J44" i="26" l="1"/>
  <c r="G230" i="51" l="1"/>
  <c r="J5" i="53"/>
  <c r="I5" i="53"/>
  <c r="G229" i="51" l="1"/>
  <c r="G235" i="51" l="1"/>
  <c r="I216" i="51"/>
  <c r="F216" i="51"/>
  <c r="I205" i="51"/>
  <c r="E249" i="52"/>
  <c r="I176" i="51"/>
  <c r="E233" i="52" s="1"/>
  <c r="I168" i="51"/>
  <c r="I132" i="51"/>
  <c r="I159" i="51" s="1"/>
  <c r="F125" i="51"/>
  <c r="F115" i="51"/>
  <c r="E79" i="52" s="1"/>
  <c r="F110" i="51"/>
  <c r="E31" i="52"/>
  <c r="H216" i="51"/>
  <c r="E216" i="51"/>
  <c r="H205" i="51"/>
  <c r="E205" i="51"/>
  <c r="D249" i="52"/>
  <c r="H176" i="51"/>
  <c r="H168" i="51"/>
  <c r="H132" i="51"/>
  <c r="E132" i="51"/>
  <c r="E125" i="51"/>
  <c r="E115" i="51"/>
  <c r="D79" i="52" s="1"/>
  <c r="E110" i="51"/>
  <c r="D31" i="52"/>
  <c r="I9" i="51"/>
  <c r="I8" i="51"/>
  <c r="H8" i="51"/>
  <c r="H159" i="51" l="1"/>
  <c r="H219" i="51" s="1"/>
  <c r="H223" i="51" s="1"/>
  <c r="D70" i="52"/>
  <c r="F249" i="52"/>
  <c r="F31" i="52"/>
  <c r="F79" i="52"/>
  <c r="O129" i="51"/>
  <c r="I219" i="51"/>
  <c r="I223" i="51" s="1"/>
  <c r="E70" i="52"/>
  <c r="G205" i="51"/>
  <c r="G159" i="51"/>
  <c r="J192" i="51"/>
  <c r="G216" i="51"/>
  <c r="J132" i="51"/>
  <c r="D61" i="52"/>
  <c r="E126" i="51"/>
  <c r="E159" i="51" s="1"/>
  <c r="E89" i="52"/>
  <c r="F126" i="51"/>
  <c r="F159" i="51" s="1"/>
  <c r="E61" i="52"/>
  <c r="F61" i="52" s="1"/>
  <c r="E225" i="52"/>
  <c r="D18" i="52"/>
  <c r="D135" i="52"/>
  <c r="E273" i="52"/>
  <c r="E104" i="52"/>
  <c r="E18" i="52"/>
  <c r="D104" i="52"/>
  <c r="D89" i="52"/>
  <c r="D225" i="52"/>
  <c r="E135" i="52"/>
  <c r="E262" i="52"/>
  <c r="D110" i="52"/>
  <c r="D233" i="52"/>
  <c r="F233" i="52" s="1"/>
  <c r="E206" i="51"/>
  <c r="D262" i="52"/>
  <c r="F262" i="52" s="1"/>
  <c r="E217" i="51"/>
  <c r="D273" i="52"/>
  <c r="F217" i="51"/>
  <c r="F135" i="52" l="1"/>
  <c r="J159" i="51"/>
  <c r="J219" i="51" s="1"/>
  <c r="F70" i="52"/>
  <c r="E219" i="51"/>
  <c r="E223" i="51" s="1"/>
  <c r="E160" i="51"/>
  <c r="D216" i="52"/>
  <c r="F160" i="51"/>
  <c r="D28" i="53"/>
  <c r="E216" i="52"/>
  <c r="F18" i="52"/>
  <c r="F104" i="52"/>
  <c r="F89" i="52"/>
  <c r="F273" i="52"/>
  <c r="F225" i="52"/>
  <c r="G219" i="51"/>
  <c r="G206" i="51"/>
  <c r="G160" i="51"/>
  <c r="G217" i="51"/>
  <c r="E107" i="52"/>
  <c r="F107" i="52" s="1"/>
  <c r="F132" i="51"/>
  <c r="F219" i="51" s="1"/>
  <c r="F223" i="51" s="1"/>
  <c r="E280" i="52" s="1"/>
  <c r="C28" i="53"/>
  <c r="F216" i="52" l="1"/>
  <c r="C31" i="53"/>
  <c r="C36" i="53" s="1"/>
  <c r="D31" i="53"/>
  <c r="D36" i="53" s="1"/>
  <c r="D276" i="52"/>
  <c r="D280" i="52"/>
  <c r="F280" i="52" s="1"/>
  <c r="E276" i="52"/>
  <c r="L132" i="51"/>
  <c r="E110" i="52"/>
  <c r="F110" i="52" s="1"/>
  <c r="F276" i="52" l="1"/>
  <c r="L219" i="51"/>
  <c r="I4" i="48" l="1"/>
  <c r="I3" i="48"/>
  <c r="F3" i="48"/>
  <c r="F124" i="48" s="1"/>
  <c r="B5" i="48"/>
  <c r="B4" i="48"/>
  <c r="B3" i="48"/>
  <c r="B124" i="48" l="1"/>
  <c r="I124" i="48"/>
  <c r="C60" i="43"/>
  <c r="G60" i="43" l="1"/>
  <c r="G9" i="43"/>
  <c r="F233" i="51" s="1"/>
  <c r="E290" i="52" l="1"/>
  <c r="F290" i="52" s="1"/>
  <c r="F235" i="51"/>
  <c r="E292" i="52" s="1"/>
  <c r="F292" i="52" s="1"/>
  <c r="B27" i="6"/>
  <c r="D27" i="6" s="1"/>
  <c r="F7" i="5" s="1"/>
  <c r="H41" i="34" l="1"/>
  <c r="H48" i="34" s="1"/>
  <c r="J42" i="34"/>
  <c r="H40" i="34"/>
  <c r="H26" i="34"/>
  <c r="H17" i="34"/>
  <c r="H49" i="34" l="1"/>
  <c r="H50" i="34"/>
  <c r="Q17" i="24"/>
  <c r="G45" i="34"/>
  <c r="Q18" i="24"/>
  <c r="Q19" i="24"/>
  <c r="Q20" i="24"/>
  <c r="Q21" i="24"/>
  <c r="Q22" i="24"/>
  <c r="Q25" i="24"/>
  <c r="Q26" i="24"/>
  <c r="Q30" i="24"/>
  <c r="Q32" i="24" s="1"/>
  <c r="Q31" i="24"/>
  <c r="P23" i="24"/>
  <c r="P15" i="24"/>
  <c r="J15" i="24"/>
  <c r="H15" i="24"/>
  <c r="E12" i="24"/>
  <c r="L12" i="24" s="1"/>
  <c r="E13" i="24"/>
  <c r="L13" i="24" s="1"/>
  <c r="E14" i="24"/>
  <c r="L14" i="24" s="1"/>
  <c r="J23" i="24"/>
  <c r="H23" i="24"/>
  <c r="I23" i="24"/>
  <c r="E28" i="28"/>
  <c r="F28" i="28"/>
  <c r="G28" i="28"/>
  <c r="C28" i="28"/>
  <c r="E7" i="28"/>
  <c r="D7" i="28"/>
  <c r="G24" i="33"/>
  <c r="G26" i="33"/>
  <c r="G27" i="33"/>
  <c r="G31" i="33"/>
  <c r="G15" i="33"/>
  <c r="G16" i="33"/>
  <c r="G17" i="33"/>
  <c r="G18" i="33"/>
  <c r="G19" i="33"/>
  <c r="G20" i="33"/>
  <c r="G14" i="33"/>
  <c r="G9" i="33"/>
  <c r="G11" i="33"/>
  <c r="G12" i="33"/>
  <c r="G13" i="33"/>
  <c r="G8" i="33"/>
  <c r="F29" i="33"/>
  <c r="F22" i="33"/>
  <c r="G46" i="34"/>
  <c r="G44" i="34"/>
  <c r="A5" i="48"/>
  <c r="A4" i="48"/>
  <c r="H4" i="48"/>
  <c r="H3" i="48"/>
  <c r="A3" i="48"/>
  <c r="E3" i="48"/>
  <c r="K124" i="48"/>
  <c r="I33" i="26"/>
  <c r="I42" i="26"/>
  <c r="Q27" i="24" l="1"/>
  <c r="Q14" i="24"/>
  <c r="Q13" i="24"/>
  <c r="D28" i="28"/>
  <c r="Q12" i="24"/>
  <c r="G38" i="34"/>
  <c r="F30" i="33"/>
  <c r="F32" i="33" s="1"/>
  <c r="I44" i="26"/>
  <c r="E15" i="5"/>
  <c r="C8" i="7"/>
  <c r="D60" i="43"/>
  <c r="D15" i="5"/>
  <c r="G12" i="34"/>
  <c r="G14" i="34"/>
  <c r="D15" i="7"/>
  <c r="C8" i="28"/>
  <c r="C7" i="28"/>
  <c r="C10" i="28"/>
  <c r="F10" i="28" s="1"/>
  <c r="G19" i="28"/>
  <c r="C9" i="28"/>
  <c r="F9" i="28" s="1"/>
  <c r="J48" i="34"/>
  <c r="J10" i="34"/>
  <c r="J17" i="34" s="1"/>
  <c r="J40" i="34"/>
  <c r="I17" i="34"/>
  <c r="I40" i="34"/>
  <c r="I48" i="34"/>
  <c r="I50" i="34" s="1"/>
  <c r="O23" i="24"/>
  <c r="N23" i="24"/>
  <c r="M23" i="24"/>
  <c r="K23" i="24"/>
  <c r="G23" i="24"/>
  <c r="F23" i="24"/>
  <c r="O15" i="24"/>
  <c r="N15" i="24"/>
  <c r="M15" i="24"/>
  <c r="I15" i="24"/>
  <c r="G15" i="24"/>
  <c r="F15" i="24"/>
  <c r="B15" i="24"/>
  <c r="C15" i="24"/>
  <c r="D15" i="24"/>
  <c r="E11" i="24"/>
  <c r="E10" i="24"/>
  <c r="E9" i="24"/>
  <c r="E7" i="5"/>
  <c r="G33" i="43"/>
  <c r="G22" i="33"/>
  <c r="F62" i="43"/>
  <c r="H33" i="26"/>
  <c r="H42" i="26"/>
  <c r="E9" i="5"/>
  <c r="U7" i="15"/>
  <c r="D9" i="5"/>
  <c r="D19" i="28"/>
  <c r="E19" i="28"/>
  <c r="E30" i="28" s="1"/>
  <c r="G35" i="34"/>
  <c r="G34" i="34"/>
  <c r="G30" i="34"/>
  <c r="G31" i="34"/>
  <c r="G32" i="34"/>
  <c r="G37" i="34"/>
  <c r="G11" i="34"/>
  <c r="G33" i="26"/>
  <c r="G42" i="26"/>
  <c r="B10" i="15"/>
  <c r="B11" i="15"/>
  <c r="B12" i="15"/>
  <c r="B14" i="15"/>
  <c r="B17" i="15"/>
  <c r="B9" i="15"/>
  <c r="C8" i="6"/>
  <c r="C9" i="7" s="1"/>
  <c r="F33" i="26"/>
  <c r="F42" i="26"/>
  <c r="E33" i="26"/>
  <c r="E42" i="26"/>
  <c r="D24" i="26"/>
  <c r="D33" i="26" s="1"/>
  <c r="D42" i="26"/>
  <c r="C24" i="26"/>
  <c r="C33" i="26" s="1"/>
  <c r="C42" i="26"/>
  <c r="A3" i="33"/>
  <c r="C44" i="26" l="1"/>
  <c r="D30" i="28"/>
  <c r="D32" i="5"/>
  <c r="R23" i="24"/>
  <c r="E44" i="26"/>
  <c r="R15" i="24"/>
  <c r="I6" i="53"/>
  <c r="I21" i="53" s="1"/>
  <c r="F19" i="28"/>
  <c r="F30" i="28" s="1"/>
  <c r="B24" i="7"/>
  <c r="D24" i="7" s="1"/>
  <c r="L10" i="24"/>
  <c r="Q10" i="24" s="1"/>
  <c r="L9" i="24"/>
  <c r="Q9" i="24" s="1"/>
  <c r="L11" i="24"/>
  <c r="Q11" i="24" s="1"/>
  <c r="F44" i="26"/>
  <c r="G44" i="26"/>
  <c r="G22" i="34"/>
  <c r="G30" i="33"/>
  <c r="H44" i="26"/>
  <c r="D44" i="26"/>
  <c r="G62" i="43"/>
  <c r="C62" i="43"/>
  <c r="J19" i="53" s="1"/>
  <c r="K19" i="53" s="1"/>
  <c r="D7" i="5"/>
  <c r="B125" i="48"/>
  <c r="B126" i="48" s="1"/>
  <c r="G47" i="34"/>
  <c r="G25" i="34"/>
  <c r="G40" i="34"/>
  <c r="E15" i="24"/>
  <c r="G30" i="28"/>
  <c r="C19" i="28"/>
  <c r="C30" i="28" s="1"/>
  <c r="G29" i="33"/>
  <c r="J49" i="34"/>
  <c r="I49" i="34"/>
  <c r="G42" i="34"/>
  <c r="I28" i="53"/>
  <c r="V7" i="15"/>
  <c r="I31" i="53" l="1"/>
  <c r="Q15" i="24"/>
  <c r="G32" i="33"/>
  <c r="J28" i="53"/>
  <c r="K28" i="53" s="1"/>
  <c r="G41" i="34"/>
  <c r="G48" i="34" s="1"/>
  <c r="E32" i="5"/>
  <c r="G21" i="34"/>
  <c r="V8" i="15"/>
  <c r="W34" i="15" l="1"/>
  <c r="F32" i="5" s="1"/>
  <c r="W40" i="15"/>
  <c r="G23" i="34"/>
  <c r="G20" i="34"/>
  <c r="G19" i="34"/>
  <c r="J6" i="53" l="1"/>
  <c r="J21" i="53" s="1"/>
  <c r="J31" i="53" s="1"/>
  <c r="E40" i="15"/>
  <c r="D63" i="43"/>
  <c r="D64" i="43" s="1"/>
  <c r="J227" i="51"/>
  <c r="I36" i="53"/>
  <c r="G10" i="34"/>
  <c r="G18" i="34"/>
  <c r="G13" i="34"/>
  <c r="K21" i="53" l="1"/>
  <c r="K6" i="53"/>
  <c r="J235" i="51"/>
  <c r="D38" i="5"/>
  <c r="G17" i="34"/>
  <c r="G49" i="34" s="1"/>
  <c r="G26" i="34"/>
  <c r="G50" i="34" s="1"/>
  <c r="F38" i="5" l="1"/>
  <c r="J36" i="53"/>
  <c r="J18" i="34"/>
  <c r="K31" i="53" l="1"/>
  <c r="E31" i="53"/>
  <c r="E36" i="53"/>
  <c r="E38" i="5"/>
  <c r="J19" i="34"/>
  <c r="J26" i="34" s="1"/>
  <c r="J50" i="34" s="1"/>
  <c r="K18" i="34"/>
  <c r="K36" i="53" l="1"/>
  <c r="K37" i="53" s="1"/>
  <c r="J38" i="53"/>
  <c r="L18" i="34"/>
  <c r="K19" i="34"/>
  <c r="K26" i="34" s="1"/>
  <c r="K50" i="34" s="1"/>
  <c r="L19" i="34" l="1"/>
  <c r="L26" i="34" s="1"/>
  <c r="L50" i="34" s="1"/>
  <c r="L15" i="24"/>
  <c r="Q23" i="24"/>
  <c r="L23" i="24"/>
  <c r="J37" i="53" l="1"/>
  <c r="J39" i="53"/>
</calcChain>
</file>

<file path=xl/sharedStrings.xml><?xml version="1.0" encoding="utf-8"?>
<sst xmlns="http://schemas.openxmlformats.org/spreadsheetml/2006/main" count="1556" uniqueCount="968">
  <si>
    <t>Állategészségügyi és mg-i feladat</t>
  </si>
  <si>
    <t>Vízrendezés, belvízelvezetés</t>
  </si>
  <si>
    <t>Köztisztasági feladatok</t>
  </si>
  <si>
    <t>Temetőfenntartás</t>
  </si>
  <si>
    <t>Környezetvédelmi vizsgálatok</t>
  </si>
  <si>
    <t>Összesen</t>
  </si>
  <si>
    <t>Fenntartási költségek összesen</t>
  </si>
  <si>
    <t>Pályázati Alapok összesen</t>
  </si>
  <si>
    <t>I. Pályázati Alapok</t>
  </si>
  <si>
    <t>1. Közoktatási pályázati alapok</t>
  </si>
  <si>
    <t>Rendezvények összesen</t>
  </si>
  <si>
    <t>Mindösszesen</t>
  </si>
  <si>
    <t>KIADÁSOK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</si>
  <si>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</si>
  <si>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</si>
  <si>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</si>
  <si>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</si>
  <si>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</si>
  <si>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</si>
  <si>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</si>
  <si>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</si>
  <si>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</si>
  <si>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Tartalék</t>
  </si>
  <si>
    <t>Adósságszolgálat</t>
  </si>
  <si>
    <t>terv</t>
  </si>
  <si>
    <t xml:space="preserve">Iskolatej program finanszírozás </t>
  </si>
  <si>
    <t xml:space="preserve">                   SIÓFOK VÁROS ÖNKORMÁNYZATÁNAK BEVÉTELEI</t>
  </si>
  <si>
    <t>2007.évi</t>
  </si>
  <si>
    <t>Kórház struktúra váltás</t>
  </si>
  <si>
    <t xml:space="preserve">Kötvény </t>
  </si>
  <si>
    <t>2012. év</t>
  </si>
  <si>
    <t>Könyvtár átépítés</t>
  </si>
  <si>
    <t xml:space="preserve">Axel Springer Kft. </t>
  </si>
  <si>
    <t>Média</t>
  </si>
  <si>
    <t>Beruházás (1)</t>
  </si>
  <si>
    <t>Felújítás (2)</t>
  </si>
  <si>
    <t>Hosszú lejáratú hitel és kötvény kamata</t>
  </si>
  <si>
    <t>Kórház Sürgősségi Ellátás</t>
  </si>
  <si>
    <t xml:space="preserve">Közhasznú foglalkoztatottak </t>
  </si>
  <si>
    <r>
      <t>m</t>
    </r>
    <r>
      <rPr>
        <vertAlign val="superscript"/>
        <sz val="11"/>
        <rFont val="Times New Roman"/>
        <family val="1"/>
        <charset val="238"/>
      </rPr>
      <t>2</t>
    </r>
  </si>
  <si>
    <r>
      <t>m</t>
    </r>
    <r>
      <rPr>
        <vertAlign val="superscript"/>
        <sz val="11"/>
        <rFont val="Times New Roman"/>
        <family val="1"/>
        <charset val="238"/>
      </rPr>
      <t>2</t>
    </r>
    <r>
      <rPr>
        <sz val="10"/>
        <rFont val="Arial"/>
        <family val="2"/>
        <charset val="238"/>
      </rPr>
      <t/>
    </r>
  </si>
  <si>
    <t>Egyéb kiadások, támogatások előirányzata (3)</t>
  </si>
  <si>
    <t>lakásépítés összegét (5)</t>
  </si>
  <si>
    <t>Panelfelújítás</t>
  </si>
  <si>
    <t>közvilágítás korszerűsítés</t>
  </si>
  <si>
    <t>13. sz. melléklet</t>
  </si>
  <si>
    <t>Működési kiadás</t>
  </si>
  <si>
    <t>int</t>
  </si>
  <si>
    <t>átvett pénzeszköz</t>
  </si>
  <si>
    <t>Intézményi szinten</t>
  </si>
  <si>
    <t>összességében</t>
  </si>
  <si>
    <t>mérleg</t>
  </si>
  <si>
    <t>Felhalmozási</t>
  </si>
  <si>
    <t>öszesen</t>
  </si>
  <si>
    <t>Mérlegben</t>
  </si>
  <si>
    <t>17.</t>
  </si>
  <si>
    <t>18.</t>
  </si>
  <si>
    <t>19.</t>
  </si>
  <si>
    <t>20.</t>
  </si>
  <si>
    <t>21.</t>
  </si>
  <si>
    <t>22.</t>
  </si>
  <si>
    <t>23.</t>
  </si>
  <si>
    <t>26.</t>
  </si>
  <si>
    <t>Összesen:</t>
  </si>
  <si>
    <t>Megnevezés</t>
  </si>
  <si>
    <t>Hitel felvétel</t>
  </si>
  <si>
    <t>Utána</t>
  </si>
  <si>
    <t>H i t e l e k:</t>
  </si>
  <si>
    <t xml:space="preserve">CIB Kiliti szennyvízre    </t>
  </si>
  <si>
    <t>CIB Útépítésre</t>
  </si>
  <si>
    <t>ERSTE Útépítésre</t>
  </si>
  <si>
    <t xml:space="preserve">VOLKSBANK </t>
  </si>
  <si>
    <t>H i t e l e k   összesen:</t>
  </si>
  <si>
    <t>K a m a t o k :</t>
  </si>
  <si>
    <t xml:space="preserve">        - CIB útépítésre</t>
  </si>
  <si>
    <t xml:space="preserve">        - ERSTE útépítésre</t>
  </si>
  <si>
    <t xml:space="preserve">        - VOLKSBANK</t>
  </si>
  <si>
    <t>K a m a t o k  összesen:</t>
  </si>
  <si>
    <t>7. sz. melléklet</t>
  </si>
  <si>
    <t xml:space="preserve">                         Siófok Város Önkormányzatának több éves kihatással járó feladatai</t>
  </si>
  <si>
    <t>Beruházás megnevezése</t>
  </si>
  <si>
    <t xml:space="preserve">Tervezett összeg </t>
  </si>
  <si>
    <t>8.sz.melléklet</t>
  </si>
  <si>
    <t xml:space="preserve">              Létszám  ( fő  )</t>
  </si>
  <si>
    <t>9.sz.melléklet</t>
  </si>
  <si>
    <t>Január</t>
  </si>
  <si>
    <t>Február</t>
  </si>
  <si>
    <t>Március</t>
  </si>
  <si>
    <t>Április</t>
  </si>
  <si>
    <t>Május</t>
  </si>
  <si>
    <t>Június</t>
  </si>
  <si>
    <t>Július</t>
  </si>
  <si>
    <t>Auguszt.</t>
  </si>
  <si>
    <t>Szeptemb.</t>
  </si>
  <si>
    <t>Október</t>
  </si>
  <si>
    <t>November</t>
  </si>
  <si>
    <t>December</t>
  </si>
  <si>
    <t>Bevételek</t>
  </si>
  <si>
    <t>Saját bevétel</t>
  </si>
  <si>
    <t>Előző havi záró pénzállomány</t>
  </si>
  <si>
    <t>Kiadások</t>
  </si>
  <si>
    <t>Működési kiadások</t>
  </si>
  <si>
    <t>Felújítási kiadások</t>
  </si>
  <si>
    <t>Fejlesztési kiadások</t>
  </si>
  <si>
    <t>Tartalék felhasználás</t>
  </si>
  <si>
    <t>10. sz. melléklet</t>
  </si>
  <si>
    <t>I. Működési bevételek és kiadások</t>
  </si>
  <si>
    <t>Intézményi működési bevételek</t>
  </si>
  <si>
    <t xml:space="preserve">Önkormányzatok sajátos működési bevételei </t>
  </si>
  <si>
    <t>Működési célú pénzesz.átvétel áth-on kivülről</t>
  </si>
  <si>
    <t>Támogatásértékű működési bevétel</t>
  </si>
  <si>
    <t>Műk.-i célú előző évi pénzmaradvány igénybevétel</t>
  </si>
  <si>
    <t>Működési célú bevételek összesen:</t>
  </si>
  <si>
    <t>Személyi juttatások</t>
  </si>
  <si>
    <t>Munkaadókat terhelő járulékok</t>
  </si>
  <si>
    <t>Dologi kiadások és egyéb folyó kiadások</t>
  </si>
  <si>
    <t>Működési célú pénzeszk. átadás, egyéb tám</t>
  </si>
  <si>
    <t>Támogatásértékű működési kiadás</t>
  </si>
  <si>
    <t xml:space="preserve">Ellátottak pénzbeli juttatása </t>
  </si>
  <si>
    <t>Rövid lejáratú hitel visszafiz.</t>
  </si>
  <si>
    <t>Tartalékok</t>
  </si>
  <si>
    <t>Működési célú kiadások összesen</t>
  </si>
  <si>
    <t>II. Felhalmozási célú bevételek  és kiadások</t>
  </si>
  <si>
    <t>Önkorm. felhalm. és tőke jellegű bevételei</t>
  </si>
  <si>
    <t>Önkorm.sajátos felhalm. és tőke bevételei</t>
  </si>
  <si>
    <t xml:space="preserve">Felhalm.célú pénzeszk.áth-on kívül                           </t>
  </si>
  <si>
    <t>Támogatásértékű felhalmozási bevétel</t>
  </si>
  <si>
    <t>Felhalm.célú bevételek összesen</t>
  </si>
  <si>
    <t>Felhalm. kiadások áfa-val együtt</t>
  </si>
  <si>
    <t>Felújítási kiadások áfa-val együtt</t>
  </si>
  <si>
    <t>Felhalm.célú kölcsönök nyújtása és törleszt</t>
  </si>
  <si>
    <t xml:space="preserve">Hosszú lejáratú hitel visszafizetése                                </t>
  </si>
  <si>
    <t>Felhalmozási célú kiadások összesen</t>
  </si>
  <si>
    <t>Önkormányzat bevételei összesen</t>
  </si>
  <si>
    <t>Önkormányzat kiadásai összesen</t>
  </si>
  <si>
    <t>-</t>
  </si>
  <si>
    <t>11.sz.melléklet</t>
  </si>
  <si>
    <t>2008. év</t>
  </si>
  <si>
    <t>Jogcím</t>
  </si>
  <si>
    <t>Lakott külterülettel kapcsolatos feladatok</t>
  </si>
  <si>
    <t>Üdülőhelyi feladatok</t>
  </si>
  <si>
    <t>Pénzbeli szociális juttatások</t>
  </si>
  <si>
    <t>Szociális és gyermekjóléti alapszolgáltatás feladatai</t>
  </si>
  <si>
    <t>Szociális és gyermekvédelmi bentlakásos és átmeneti elhelyezés</t>
  </si>
  <si>
    <t>Hajléktalanok átmeneti intézményei</t>
  </si>
  <si>
    <t>Kiliti Viziközmű társulat</t>
  </si>
  <si>
    <t>Gyermekek napközbeni ellátása</t>
  </si>
  <si>
    <t>Közoktatási alaphozzájárulás</t>
  </si>
  <si>
    <t>Közoktatási kiegészítő hozzájárulások</t>
  </si>
  <si>
    <t>Helyi közművelődési és közgyűjteményi feladatok</t>
  </si>
  <si>
    <t>Pedagógiai szakszolgálat</t>
  </si>
  <si>
    <t>Helyi önkormányzat hivatásos tűzoltóságok támogatása</t>
  </si>
  <si>
    <t>Mindösszesen:</t>
  </si>
  <si>
    <t xml:space="preserve">                                  Normatív támogatás                                   </t>
  </si>
  <si>
    <t>Pályázat útján eladásra kijelölt ingatlanok</t>
  </si>
  <si>
    <t xml:space="preserve">       T e r v</t>
  </si>
  <si>
    <t>2006.évi</t>
  </si>
  <si>
    <t>I/ Felnőtt segélyezés</t>
  </si>
  <si>
    <t>1./ Rendszeres felnőtt segélyezés</t>
  </si>
  <si>
    <t xml:space="preserve">  - Aktív korú nem foglalkoztatottak</t>
  </si>
  <si>
    <t xml:space="preserve">  - Időskorúak járadéka</t>
  </si>
  <si>
    <t xml:space="preserve">  - Átmeneti szociális segély</t>
  </si>
  <si>
    <t xml:space="preserve">  - Munkanélküli jöv.pótló tám.</t>
  </si>
  <si>
    <t xml:space="preserve">        egészségügyi hozzájárulás</t>
  </si>
  <si>
    <t xml:space="preserve">  - Lakásfenntartási támogatás</t>
  </si>
  <si>
    <t xml:space="preserve">  - Ápolási díj</t>
  </si>
  <si>
    <t xml:space="preserve">  - Temetési segély, köztemetés</t>
  </si>
  <si>
    <t xml:space="preserve">  - Méltányossági közggyógyellátás</t>
  </si>
  <si>
    <t xml:space="preserve">  - Mozgáskorlátozottak közlekedési tám.</t>
  </si>
  <si>
    <t xml:space="preserve">     Felnőtt segélyezés összesen:</t>
  </si>
  <si>
    <t>II./ Gyermeksegélyezés</t>
  </si>
  <si>
    <t xml:space="preserve">  - Rendszeres gyermekvédelmi támogatás</t>
  </si>
  <si>
    <t xml:space="preserve">  - Rendkívüli gyermekvédelmi támogatás</t>
  </si>
  <si>
    <t xml:space="preserve">  - Tartásdíj megelőlegezés</t>
  </si>
  <si>
    <t xml:space="preserve">  - Otthonteremtési támogatás</t>
  </si>
  <si>
    <t xml:space="preserve">     Gyermeksegélyezés összesen:</t>
  </si>
  <si>
    <t xml:space="preserve">     Segélyezés összesen:</t>
  </si>
  <si>
    <t xml:space="preserve">             Szociális és gyermekvédelmi ellátások </t>
  </si>
  <si>
    <t>A működési és fejlesztési célú bevételek és kiadások</t>
  </si>
  <si>
    <t>Kezdeti</t>
  </si>
  <si>
    <t>Céltartalék</t>
  </si>
  <si>
    <t>+</t>
  </si>
  <si>
    <t>összesen</t>
  </si>
  <si>
    <t>Alakulása</t>
  </si>
  <si>
    <t>ERSTE Infrastuktúra fejl.</t>
  </si>
  <si>
    <t>Viziközmütől átvállalt</t>
  </si>
  <si>
    <t xml:space="preserve">        - ERSTE infrastrukt.</t>
  </si>
  <si>
    <t xml:space="preserve">      -Viziközműtől átvállalt</t>
  </si>
  <si>
    <t>Fordított ÁFA</t>
  </si>
  <si>
    <t>2009.évi</t>
  </si>
  <si>
    <t>2009. év</t>
  </si>
  <si>
    <t>Vált. %</t>
  </si>
  <si>
    <t>2010.évi</t>
  </si>
  <si>
    <t>2012. évre</t>
  </si>
  <si>
    <t>Különbség</t>
  </si>
  <si>
    <t>ÖNKORMÁNYZAT ÖSSZESEN:</t>
  </si>
  <si>
    <t>Vagyon értékesítés</t>
  </si>
  <si>
    <t>hrsz.</t>
  </si>
  <si>
    <t>Kötvény</t>
  </si>
  <si>
    <t>.december 31.</t>
  </si>
  <si>
    <t>Diáksport</t>
  </si>
  <si>
    <t xml:space="preserve"> 2005.évi</t>
  </si>
  <si>
    <t>2011. évre</t>
  </si>
  <si>
    <t>FELÚJÍTÁS</t>
  </si>
  <si>
    <t>FEJLESZTÉS</t>
  </si>
  <si>
    <t>Felhalmozási kiadások</t>
  </si>
  <si>
    <t>BERUHÁZÁS ÖSSZESEN</t>
  </si>
  <si>
    <t>BERUHÁZÁS</t>
  </si>
  <si>
    <t>MŰKÖDÉS</t>
  </si>
  <si>
    <t>MŰKÖDÉS ÖSSZESEN:</t>
  </si>
  <si>
    <t>BERUHÁZÁS/MŰKÖDÉS EGYÜTTESEN</t>
  </si>
  <si>
    <t>2010. év</t>
  </si>
  <si>
    <t xml:space="preserve">3.sz </t>
  </si>
  <si>
    <t>ebből városüzemeltetés</t>
  </si>
  <si>
    <t>intézmény</t>
  </si>
  <si>
    <t xml:space="preserve">Kórház </t>
  </si>
  <si>
    <t>beruházási osztály</t>
  </si>
  <si>
    <t>Tűzoltóság</t>
  </si>
  <si>
    <t>intézményi</t>
  </si>
  <si>
    <t>Intézményi</t>
  </si>
  <si>
    <t>Bahart</t>
  </si>
  <si>
    <t>maradék</t>
  </si>
  <si>
    <t>29.</t>
  </si>
  <si>
    <t>Fonyódi erdőfelújítás</t>
  </si>
  <si>
    <t>Kórház sürgősségi ellátás pályázat</t>
  </si>
  <si>
    <t>33.</t>
  </si>
  <si>
    <t>35.</t>
  </si>
  <si>
    <t>36.</t>
  </si>
  <si>
    <t>Fejlesztési</t>
  </si>
  <si>
    <t>Működési</t>
  </si>
  <si>
    <t>2008.évi</t>
  </si>
  <si>
    <t>I. Áthúzódó beruházások</t>
  </si>
  <si>
    <t>10.</t>
  </si>
  <si>
    <t>11.</t>
  </si>
  <si>
    <t>12.</t>
  </si>
  <si>
    <t>13.</t>
  </si>
  <si>
    <t>14.</t>
  </si>
  <si>
    <t>15.</t>
  </si>
  <si>
    <t>16.</t>
  </si>
  <si>
    <t xml:space="preserve">   </t>
  </si>
  <si>
    <t>Kiadások összesen</t>
  </si>
  <si>
    <t>BEVÉTELEK</t>
  </si>
  <si>
    <t>Támogatás</t>
  </si>
  <si>
    <t>Kórház</t>
  </si>
  <si>
    <t>Pénzmaradvány</t>
  </si>
  <si>
    <t>1./</t>
  </si>
  <si>
    <t>Átvett pénzeszközök</t>
  </si>
  <si>
    <t>Siófoki Hírek</t>
  </si>
  <si>
    <t>2./</t>
  </si>
  <si>
    <t>Balaton-parti Kft.</t>
  </si>
  <si>
    <t>Nem lakás céljára szolgáló helyiségek</t>
  </si>
  <si>
    <t>Közterület használat</t>
  </si>
  <si>
    <t>3./</t>
  </si>
  <si>
    <t>Értékesítés</t>
  </si>
  <si>
    <t>4./</t>
  </si>
  <si>
    <t>5./</t>
  </si>
  <si>
    <t>Kiszámlázott ÁFA</t>
  </si>
  <si>
    <t>Visszaigényelt ÁFA</t>
  </si>
  <si>
    <t>6./</t>
  </si>
  <si>
    <t>Helyi iparűzési adó</t>
  </si>
  <si>
    <t>Gépjárműadó</t>
  </si>
  <si>
    <t>Bírság, pótlék</t>
  </si>
  <si>
    <t>7./</t>
  </si>
  <si>
    <t>Lakástámogatás törlesztő részlet</t>
  </si>
  <si>
    <t>Munkáltatói támogatás részlet</t>
  </si>
  <si>
    <t>Viziközmű társulat</t>
  </si>
  <si>
    <t>8./</t>
  </si>
  <si>
    <t>9./</t>
  </si>
  <si>
    <t>Közművelődés</t>
  </si>
  <si>
    <t>Szociálpolitikai feladatok</t>
  </si>
  <si>
    <t>Egyéb feladatok</t>
  </si>
  <si>
    <t>Szakfeladat megnevezése</t>
  </si>
  <si>
    <t>Zöldterületek, parkok fenntartása</t>
  </si>
  <si>
    <t>Közutak, hidak, járdák, parkolók</t>
  </si>
  <si>
    <t>Építés és településfejlesztés</t>
  </si>
  <si>
    <t>Közvilágítás</t>
  </si>
  <si>
    <t>ebből</t>
  </si>
  <si>
    <t>FEJLESZTÉS/FELÚJÍTÁS ÖSSZESEN:</t>
  </si>
  <si>
    <t>24.</t>
  </si>
  <si>
    <t>25.</t>
  </si>
  <si>
    <t>27.</t>
  </si>
  <si>
    <t>Egyéb bérleti díj</t>
  </si>
  <si>
    <t>Talajterhelési díj</t>
  </si>
  <si>
    <t>28.</t>
  </si>
  <si>
    <t>30.</t>
  </si>
  <si>
    <t>31.</t>
  </si>
  <si>
    <t>32.</t>
  </si>
  <si>
    <t>34.</t>
  </si>
  <si>
    <t>37.</t>
  </si>
  <si>
    <t>38.</t>
  </si>
  <si>
    <t>Panel felújítás</t>
  </si>
  <si>
    <t>II. Pályázott beruházások</t>
  </si>
  <si>
    <t>Déli tehermentesítő út és híd</t>
  </si>
  <si>
    <t>intézményi beruházások (4)</t>
  </si>
  <si>
    <t>1/A. sz. melléklet</t>
  </si>
  <si>
    <t>Hull.gazd.haszn.díj-áthúzódó 2010-ről déli területek</t>
  </si>
  <si>
    <t>2011. évi terv</t>
  </si>
  <si>
    <t>Kórház struktúraváltás pályázat</t>
  </si>
  <si>
    <t>Építményadó</t>
  </si>
  <si>
    <t>III. Egyéb beruházások</t>
  </si>
  <si>
    <t>IV. Útépítések/Járdaépítések</t>
  </si>
  <si>
    <t>V. Vízépítések</t>
  </si>
  <si>
    <t>VI. Hídépítések</t>
  </si>
  <si>
    <t>VII. Parkoló építések</t>
  </si>
  <si>
    <t>VIII. Tervezési feladatok</t>
  </si>
  <si>
    <t>IX. Egyéb fejlesztés</t>
  </si>
  <si>
    <t>2011.évi</t>
  </si>
  <si>
    <t xml:space="preserve">  - Aktív korúak bérpótló támogatása</t>
  </si>
  <si>
    <t xml:space="preserve">  - Aktív korúak rendszeres szociális segélye</t>
  </si>
  <si>
    <t xml:space="preserve">                              méltányos</t>
  </si>
  <si>
    <t xml:space="preserve">                              normatív</t>
  </si>
  <si>
    <t xml:space="preserve">                              alanyi</t>
  </si>
  <si>
    <t xml:space="preserve">  - Óvodáztatási támogatás</t>
  </si>
  <si>
    <t>12.sz.melléklet</t>
  </si>
  <si>
    <t>2013. évre</t>
  </si>
  <si>
    <t>Hitel</t>
  </si>
  <si>
    <t>2013. év</t>
  </si>
  <si>
    <t>Ész-Ker Kft.</t>
  </si>
  <si>
    <t>2009-ig</t>
  </si>
  <si>
    <t>Hitel törlesztés tény</t>
  </si>
  <si>
    <t>Hitel törlesztés várható</t>
  </si>
  <si>
    <t>Kötvény "Siófok Jövőjéért" II. felvét:</t>
  </si>
  <si>
    <t>Kötvény "Siófok Jövőjéért" felvét:</t>
  </si>
  <si>
    <t>Kötvény "Siófok Jövőjéért":</t>
  </si>
  <si>
    <t>Kötvény "Siófok Jövőjéért" II. :</t>
  </si>
  <si>
    <t>Kötvény kamata</t>
  </si>
  <si>
    <t>Támogatási kölcsön igénybevétele, visszatérülése</t>
  </si>
  <si>
    <t>Államháztartáson kívülre irányuló (6)</t>
  </si>
  <si>
    <t>2011.évre</t>
  </si>
  <si>
    <t>Önkorm.költségvetési tám.</t>
  </si>
  <si>
    <t xml:space="preserve"> - értékesített tárgyi eszközök és immat.javak áfa-ja</t>
  </si>
  <si>
    <t>Turisztikai Szolgáltatások Fejlesztése Siófok Város emblematikus jelképében a Víztoronyban DDOP-2.1.1/D-09-2010-0001</t>
  </si>
  <si>
    <t>2012. évi koncepció</t>
  </si>
  <si>
    <t>2012. évi</t>
  </si>
  <si>
    <t>%</t>
  </si>
  <si>
    <t>10./</t>
  </si>
  <si>
    <t>11./</t>
  </si>
  <si>
    <t>12./</t>
  </si>
  <si>
    <t>13./</t>
  </si>
  <si>
    <t>14./</t>
  </si>
  <si>
    <t>15./</t>
  </si>
  <si>
    <t>1/B. sz. melléklet</t>
  </si>
  <si>
    <t>Osztalék- és hozambevétel</t>
  </si>
  <si>
    <t>Munkáltatót terhelő járulékok</t>
  </si>
  <si>
    <t>Ellátottak pénzbeli juttatása</t>
  </si>
  <si>
    <t>MŰKÖDÉSI CÉLÚ BEVÉTELEK</t>
  </si>
  <si>
    <t>MŰKÖDÉSI CÉLÚ KIADÁSOK</t>
  </si>
  <si>
    <t>Felújítások</t>
  </si>
  <si>
    <t>FELHALMOZÁSI CÉLÚ BEVÉTELEK</t>
  </si>
  <si>
    <t>FELHALMOZÁSI CÉLÚ KIADÁSOK</t>
  </si>
  <si>
    <t>Működési célú tartalék</t>
  </si>
  <si>
    <t>BEVÉTELEK MINDÖSSZESEN</t>
  </si>
  <si>
    <t>KIADÁSOK MINDÖSSZESEN</t>
  </si>
  <si>
    <t>Turisztikai szolgáltatások fejlesztése a Víztoronyban DDOP.2.1.1/D2010-0001</t>
  </si>
  <si>
    <t>Siófok hőközpont hőigényének kielégítése biomassza felhaszn. KEOP-4.2.0/B/09-2010-0047</t>
  </si>
  <si>
    <t>39.</t>
  </si>
  <si>
    <t>40.</t>
  </si>
  <si>
    <t>41.</t>
  </si>
  <si>
    <t>42.</t>
  </si>
  <si>
    <t>43.</t>
  </si>
  <si>
    <t>X. Parkok és zöldfelületek</t>
  </si>
  <si>
    <t>XI. Közvilágítás</t>
  </si>
  <si>
    <t>Aluljáró lépcsőinek felújítása</t>
  </si>
  <si>
    <t>Marosi körforgalom kisajátítás MÁV</t>
  </si>
  <si>
    <t>56.</t>
  </si>
  <si>
    <t>FEJLESZTÉS ÖSSZESEN ( I-XI. összesen):</t>
  </si>
  <si>
    <t>XII. Áthúzódó felújítások</t>
  </si>
  <si>
    <t>XIII. Intézményi felújítások</t>
  </si>
  <si>
    <t>XIV. Egyéb felújítási feladatok</t>
  </si>
  <si>
    <t>Tószabályozás</t>
  </si>
  <si>
    <t>Informatika</t>
  </si>
  <si>
    <t>Kisajátítások, kártalanítási összegek</t>
  </si>
  <si>
    <t>Egyéb kisösszegű bevételek</t>
  </si>
  <si>
    <t>Hulladékártalmatlanítási díj</t>
  </si>
  <si>
    <t>Útalap bevétele</t>
  </si>
  <si>
    <t>Osztalék AVE ZÖLDFOK Zrt.</t>
  </si>
  <si>
    <t>BAHART Zrt.</t>
  </si>
  <si>
    <t>Postaköltség</t>
  </si>
  <si>
    <t>Siófoki új tehermentesítő út létesítése KÖZOP-3.5.0.-09-11-2011-0012</t>
  </si>
  <si>
    <t>Továbbszámlázott szolgáltatás</t>
  </si>
  <si>
    <t>Helyi és térségi jelentőségű vízvédelmi rendsz.rekonstr.</t>
  </si>
  <si>
    <t>MINDÖSSZESEN</t>
  </si>
  <si>
    <t>Hajléktalan szálló bővítés</t>
  </si>
  <si>
    <t>Közvilágítás korszerűsítés KEOP-5.3.0/A/09-2010-0358</t>
  </si>
  <si>
    <t>II. Rendezvények</t>
  </si>
  <si>
    <t>Közvilágítás egyéb költségek (műszaki ellenőr, könyvvizsgálat, nyilvánosság, szakhatóság)</t>
  </si>
  <si>
    <t>Helyi és térségi jelentőségű vízvédelmi rendszerek rekonstrukciója egyéb költségek (műszaki ellenőr)</t>
  </si>
  <si>
    <t>Siófok Vilma majori árok kapacitás bővítése DDOP-5.1.5/B-09-2009-0024</t>
  </si>
  <si>
    <t>Siófok Vilma majori árok kapacitás bővítése egyéb költségek (műszaki ellenőr, könyvvizsgálat)</t>
  </si>
  <si>
    <t>BAHART részvény vásárlás (Szántód)</t>
  </si>
  <si>
    <t>BAHART részvény vásárlás (Balatonszemes)</t>
  </si>
  <si>
    <t>BAHART részvény vásárlás (Balatonudvari)</t>
  </si>
  <si>
    <t>BAHART részvény vásárlás (Tihany)</t>
  </si>
  <si>
    <t>Galérius Fürdő ingatlanvásárlás</t>
  </si>
  <si>
    <t xml:space="preserve">        Hitel: tőke</t>
  </si>
  <si>
    <t xml:space="preserve">                  kamat</t>
  </si>
  <si>
    <t xml:space="preserve">                  kötvény</t>
  </si>
  <si>
    <t xml:space="preserve">                  kötvény kamat</t>
  </si>
  <si>
    <t>Helyi és térségi jelentőségű vízvédelmi rendszerek rekonstrukciója DDOP-5.1.5/B-11-2011-0030</t>
  </si>
  <si>
    <t>Siófoki Bányász SE</t>
  </si>
  <si>
    <t>Rendelőintézet hibáinak kijavítása</t>
  </si>
  <si>
    <t>ezerFt-ban</t>
  </si>
  <si>
    <t xml:space="preserve">                            ezerFt-ban</t>
  </si>
  <si>
    <t>Idegenforgalmi kiegészítő támogatás</t>
  </si>
  <si>
    <t>FELÚJÍTÁS ÖSSZESEN  (XII-XIV. összesen)</t>
  </si>
  <si>
    <t>MOK + külföldi pótdíjak behajtása programfejlesztés</t>
  </si>
  <si>
    <t>Víztorony felső szint informatikai kialakítása</t>
  </si>
  <si>
    <t>Könyvtár belsőépítészet kialakítása</t>
  </si>
  <si>
    <t>Déli tehermentesítő egyéb költségei (szimulációs vizsgálat, könyvvizsgálói díj)</t>
  </si>
  <si>
    <t>Tulajdonviszonyok rendezése a déli tehermentesítőnél (telekvásárlás, bérleti szerződés)</t>
  </si>
  <si>
    <t>Déli tehermentesítő tervezési díj (eng. terv + kiviteli terv)</t>
  </si>
  <si>
    <t>Fűtésrendszer korszerűsítés a Perczel Mór Gimnáziumban - KEOP pályázat javítása</t>
  </si>
  <si>
    <t>Sió parti kerékpárút helyreállítása</t>
  </si>
  <si>
    <t>Intézmények energetikai vizsgálata</t>
  </si>
  <si>
    <t>Illegális szemétlerakók bekamerázása</t>
  </si>
  <si>
    <t>Gimnázium energetikai szakvéleménye</t>
  </si>
  <si>
    <t xml:space="preserve">     szociális segélye (90%) </t>
  </si>
  <si>
    <t xml:space="preserve">  - Egészségkárosodottak rendszeres </t>
  </si>
  <si>
    <t xml:space="preserve">  - Térítési díj</t>
  </si>
  <si>
    <t>Siófok 8985/12 hrsz.-ú ingatlan megvétele</t>
  </si>
  <si>
    <t>Önkormányzati lakások folyamatos felújítása</t>
  </si>
  <si>
    <t>16./</t>
  </si>
  <si>
    <t>Víztorony bérleti díj (földszint)</t>
  </si>
  <si>
    <t>Víztorony bérleti díj (felső szint)</t>
  </si>
  <si>
    <t>KIKK-Kreatív Innovációk a Kultúrán keresztül TÁMOP-3.2.3/A-11/1</t>
  </si>
  <si>
    <t>Helyi és térségi turisztikai desztinációs menedzsment szervezetek létrehozása és fejlesztése        DDOP-2.1.3/C-11</t>
  </si>
  <si>
    <t>ÖNKORMÁNYZAT KIADÁSAI</t>
  </si>
  <si>
    <t>Intézmények közműveinek leválasztása</t>
  </si>
  <si>
    <t>I.</t>
  </si>
  <si>
    <t>Siófok Fő tér 5. I/2 szám alatti bérlakás bérleti szerződés megszüntetése</t>
  </si>
  <si>
    <t>Siófok, Szent L.-Halápi-Csúszda u. Balaton közti helyi építési szabályzatának módosítása</t>
  </si>
  <si>
    <t>Siófok, Köztársaság u. 10. bérlakás bérleti szerződés megszüntetése</t>
  </si>
  <si>
    <t>Ringló u járda tervezés</t>
  </si>
  <si>
    <t xml:space="preserve">Római Katolikus Egyház </t>
  </si>
  <si>
    <t>Dél-Balatoni Szennyvíztársulástól önrész visszatérítés</t>
  </si>
  <si>
    <t>Önkormányzat</t>
  </si>
  <si>
    <t>ÖNKORMÁNYZAT ÖSSZES BEVÉTELE</t>
  </si>
  <si>
    <t>ÖNKORMÁNYZAT ÖSSZES KIADÁSA</t>
  </si>
  <si>
    <t>Önkormányzat fejlesztési feladatai</t>
  </si>
  <si>
    <t xml:space="preserve">        - CIB sz.vízre</t>
  </si>
  <si>
    <t>Állomány 2011.</t>
  </si>
  <si>
    <t>LÉTSZÁM ADATOK</t>
  </si>
  <si>
    <t>2011. év végéig</t>
  </si>
  <si>
    <t>2014. év</t>
  </si>
  <si>
    <t xml:space="preserve">                              alanyi (38.350.-Ft/fő)</t>
  </si>
  <si>
    <t xml:space="preserve">                              alanyi (29.500.-Ft/fő)</t>
  </si>
  <si>
    <t>Üzemeltetési jog visszafizetése Zöldfok Zrt.-nek ISPA projekt elszámolása után</t>
  </si>
  <si>
    <t>Siófok, Köztársaság u. 8.</t>
  </si>
  <si>
    <t>kollégium, udvar</t>
  </si>
  <si>
    <t>2/A Ordacsehi</t>
  </si>
  <si>
    <t>091/7</t>
  </si>
  <si>
    <t>ha</t>
  </si>
  <si>
    <t>szemétlerakó telep</t>
  </si>
  <si>
    <t>68.800.000</t>
  </si>
  <si>
    <t>091/9</t>
  </si>
  <si>
    <t>saját használatú út</t>
  </si>
  <si>
    <t>091/10</t>
  </si>
  <si>
    <t>2/B Balatonkeresztúr</t>
  </si>
  <si>
    <t>2/C Siófok</t>
  </si>
  <si>
    <t>3377/1</t>
  </si>
  <si>
    <t>beépítetlen terület</t>
  </si>
  <si>
    <t>A 2/A/B/C  alatt felsorolt ingatlanok együttesen értékesítendők</t>
  </si>
  <si>
    <t>ÖNKORMÁNYZAT</t>
  </si>
  <si>
    <t>2014. évre</t>
  </si>
  <si>
    <t xml:space="preserve"> - fordított áfa</t>
  </si>
  <si>
    <t xml:space="preserve"> - felhalmozási áfa visszatérülése</t>
  </si>
  <si>
    <t>Siófok, Batthyány u. 10.</t>
  </si>
  <si>
    <t>lakóház és udvar</t>
  </si>
  <si>
    <t>Siófok, Batthyány tér 1.</t>
  </si>
  <si>
    <t>6710/A/1-5</t>
  </si>
  <si>
    <t>lakás</t>
  </si>
  <si>
    <t xml:space="preserve">Siófok, Szent László u. </t>
  </si>
  <si>
    <t>2629/1</t>
  </si>
  <si>
    <t>üdülőépület és udvar</t>
  </si>
  <si>
    <t>Siófok, Ady E. u. 70.</t>
  </si>
  <si>
    <t>Siófok, Foki-hegy</t>
  </si>
  <si>
    <t>8988/33</t>
  </si>
  <si>
    <t>073</t>
  </si>
  <si>
    <t>nettó eladási ár</t>
  </si>
  <si>
    <t>2011. év</t>
  </si>
  <si>
    <t>Települési önkormányzat üzemelt.igazg,sport-kultúra</t>
  </si>
  <si>
    <t>Szociális juttatások</t>
  </si>
  <si>
    <t>Normatív hozzájárulás összesen:</t>
  </si>
  <si>
    <t>Pedagógus továbbképzés, szakvizsga</t>
  </si>
  <si>
    <t>Pedagógiai pótlékok kiegészítése</t>
  </si>
  <si>
    <t xml:space="preserve">Szociális továbbképzés </t>
  </si>
  <si>
    <t xml:space="preserve">Személyi jövedelemadó </t>
  </si>
  <si>
    <t>ÖSSZESEN:</t>
  </si>
  <si>
    <t>Körjegyzőség</t>
  </si>
  <si>
    <t xml:space="preserve">Körzeti igazgatás </t>
  </si>
  <si>
    <t>Siófok, Kálmán Imre stny. 13.</t>
  </si>
  <si>
    <t>filmszínház</t>
  </si>
  <si>
    <t>6.sz. melléklet</t>
  </si>
  <si>
    <t>Kötvények összesen</t>
  </si>
  <si>
    <t>Kötvény kamat összesen</t>
  </si>
  <si>
    <t xml:space="preserve">  - ból adók</t>
  </si>
  <si>
    <t xml:space="preserve">  - ból állami támogatás</t>
  </si>
  <si>
    <t xml:space="preserve">  - ból átengedett bevételek</t>
  </si>
  <si>
    <t>Bevételek összesen (1-7)</t>
  </si>
  <si>
    <t>Kiadások összesen (8-13)</t>
  </si>
  <si>
    <t xml:space="preserve">Pénzállomány </t>
  </si>
  <si>
    <t>2013. évi koncepció</t>
  </si>
  <si>
    <t>2013. évi</t>
  </si>
  <si>
    <t>2012. évi         terv</t>
  </si>
  <si>
    <t>Siófok Város Önkormányzata hitel törlesztése 2013. év</t>
  </si>
  <si>
    <t>2012. évi                    terv</t>
  </si>
  <si>
    <t xml:space="preserve">2013. évi előirányzat-felhasználási ütemterv </t>
  </si>
  <si>
    <t>2013-2014-2015 évi alakulását külön bemutató mérleg</t>
  </si>
  <si>
    <t>2015. évre</t>
  </si>
  <si>
    <t>3. sz. melléklet</t>
  </si>
  <si>
    <t>Thanhoffer villa felújítása</t>
  </si>
  <si>
    <t>Thanhoffer villa felújítása - műszaki ellenőri tevékenység</t>
  </si>
  <si>
    <t>Fő tér 5. sz. alatti lakások fűtésleválasztása</t>
  </si>
  <si>
    <t>Jubileum tér - Galamb köz kerékpár úttervfelújítás</t>
  </si>
  <si>
    <t>Víztorony forgó javítása</t>
  </si>
  <si>
    <t>SIOK játszóeszközök javítása, beszerzése</t>
  </si>
  <si>
    <t>Térfigyelő kamerák a Fő téren és a hivatal környékén (BM pályázat)</t>
  </si>
  <si>
    <t>Város térfigyelő kameráinak összehangolása</t>
  </si>
  <si>
    <t>Közvilágítás korszerűsítés (KEOP)</t>
  </si>
  <si>
    <t>Energetikai korszerűsítés a Siófoki Csárdaréti úti Pillangó Óvodában - egyéb költségek (műszaki ellenőr, könyvvizsgálat, nyilvánosság, szakhatóság, projektmenedzsment)</t>
  </si>
  <si>
    <t>Galérius fürdő - KEOP-4.2.0/A/11-2011-0515</t>
  </si>
  <si>
    <t>Óvodafejlesztés - TÁMOP-3.1.11</t>
  </si>
  <si>
    <t>BFT közösségi közlekedés színvonalának fejlesztése</t>
  </si>
  <si>
    <t>Károlyi szobor kamerázása</t>
  </si>
  <si>
    <t>Parkolóautomaták beszerzése</t>
  </si>
  <si>
    <t>Petőfi sétány kamerarendszer korszerűsítése</t>
  </si>
  <si>
    <t>Kerékpártároló helyek (burkolat+tároló) kiépítése - Fő tér és környéke</t>
  </si>
  <si>
    <t>Utcabútorok beszerzése</t>
  </si>
  <si>
    <t>Virágládák beszerzése Szűcs utcában</t>
  </si>
  <si>
    <t>Kerti pavilonok felújítása Millenáris parkban (zenepavilon pergolák)</t>
  </si>
  <si>
    <t>Fokihegyi kutyafuttató kerítésépítése</t>
  </si>
  <si>
    <t xml:space="preserve">Buszváró kiépítés Szabadság u. </t>
  </si>
  <si>
    <t>Mártírsirató szobor helyreállítása</t>
  </si>
  <si>
    <t>Ad Astra szobor helyreállítása</t>
  </si>
  <si>
    <t>Önkormányzati ingatlanok felújítása</t>
  </si>
  <si>
    <t>Cinege pihenő Töreki - tanösvény tábláinak felújítása</t>
  </si>
  <si>
    <t>Sóstói magaspart - tanösvény felújítása</t>
  </si>
  <si>
    <t>Perczel Mór Gimnázium</t>
  </si>
  <si>
    <t>Meggyfa utca déli oldalon járda építése</t>
  </si>
  <si>
    <t>Május 1. utca keleti oldal Gesztenye u. - Csersznye u. között járda</t>
  </si>
  <si>
    <t>Bodza u. kátyútalanítása, csapadékvíz elvezetése, felületi zárása</t>
  </si>
  <si>
    <t>Bláthy u. kátyútalanítása, csapadékvíz elvezetése, felületi zárás, járda építése Ringló u.-tól Ny-ra</t>
  </si>
  <si>
    <t>Kökény u. kátyútalanítása, csapadékvíz elvezetése, felületi zárása</t>
  </si>
  <si>
    <t>Indóház u.-i vasúti aluljáró előtti parkolók kiépítése</t>
  </si>
  <si>
    <t>Beszédes J. iskola előtti árok lefedése, parkolók kialakítása</t>
  </si>
  <si>
    <t>Mártírok útja vasúttól északra kétoldali járdafelújítás</t>
  </si>
  <si>
    <t>Erdei F. u. vízelvezetés, felületi zárás Reviczky u.-tól délre</t>
  </si>
  <si>
    <t>Koch R. u. 2-6. előtt parkolók bővítése</t>
  </si>
  <si>
    <t>Újhelyi temető előtt közvilágítás biztosítása</t>
  </si>
  <si>
    <t>Béke park felújítása, járda építés kitaposott nyomvonalon, felnőtt játszótér telepítése, mozgáskorlátozott fittness eszközök telepítése</t>
  </si>
  <si>
    <t>Koch R. u. magas padka átalakítása</t>
  </si>
  <si>
    <t xml:space="preserve">Kristály utca közvilágítás </t>
  </si>
  <si>
    <t>44.</t>
  </si>
  <si>
    <t>45.</t>
  </si>
  <si>
    <t>46.</t>
  </si>
  <si>
    <t>47.</t>
  </si>
  <si>
    <t>48.</t>
  </si>
  <si>
    <t>Kitaposott ösvények térkövezése a Foki-hegyen</t>
  </si>
  <si>
    <t>Deák köz járda újrarakása</t>
  </si>
  <si>
    <t>Akácvirág utca támfal építése</t>
  </si>
  <si>
    <t>Asztalos u. - Templom u. - Hóvirág u. parkolók kialakítása</t>
  </si>
  <si>
    <t>Csárdaréti óvodánál parkoló kialakítása</t>
  </si>
  <si>
    <t>Halápi utca teljes kiépítése</t>
  </si>
  <si>
    <t>Bajcsy Zs. utca Kele és Sió u. közötti szakaszon árok tisztítása, szintbe helyezése</t>
  </si>
  <si>
    <t>Déryné utca teljes rendbetétele (út, csatorna, zöldfelület)</t>
  </si>
  <si>
    <t>Tanácsház utca északi oldal 4 emeletes házak között a parkolók, csatornák, utak, zöldek felújítása</t>
  </si>
  <si>
    <t>Patak utca közvilágítása</t>
  </si>
  <si>
    <t>Beszédes sétány - Fiumei u. - Halápi u. közötti szakasz kialakítása</t>
  </si>
  <si>
    <t>Bajcsy Zs. u. teljes rekonstrukciója Marosi körforgalomtól keletre</t>
  </si>
  <si>
    <t>Árok burkolása földárok helyén Irinyi és Vasvári utcák</t>
  </si>
  <si>
    <t>49.</t>
  </si>
  <si>
    <t>50.</t>
  </si>
  <si>
    <t>51.</t>
  </si>
  <si>
    <t>52.</t>
  </si>
  <si>
    <t>Fő téri illemhely felújítása</t>
  </si>
  <si>
    <t>Rendelőintézet akadálymentesítése</t>
  </si>
  <si>
    <t>Bajcsy Zs. utcai játszótér átépítése</t>
  </si>
  <si>
    <t>Tanácsház utcai játszótér átépítése</t>
  </si>
  <si>
    <t>Minta lakótelep játszótér rekonstrukció és bővítés</t>
  </si>
  <si>
    <t>Árpád u. - Vak Bottyán u. között zajnyelő fal építése</t>
  </si>
  <si>
    <t>53.</t>
  </si>
  <si>
    <t>54.</t>
  </si>
  <si>
    <t>55.</t>
  </si>
  <si>
    <t>57.</t>
  </si>
  <si>
    <t>58.</t>
  </si>
  <si>
    <t>59.</t>
  </si>
  <si>
    <t>60.</t>
  </si>
  <si>
    <t>Műfüves pálya nyugati oldalán a hangszigetelés megoldása</t>
  </si>
  <si>
    <t>Sóstói városrész játszótér építése</t>
  </si>
  <si>
    <t>Oulu tér parkolóban illemhely létesítése</t>
  </si>
  <si>
    <t>Ofotért épület bontása</t>
  </si>
  <si>
    <t xml:space="preserve">Siófok-Ságvár kerékpár út </t>
  </si>
  <si>
    <t>Balaton-parti Kft. tartaléktőke emelés</t>
  </si>
  <si>
    <t>Dél-Kelet Európai Transznacionális Program (SEERISK) SEE/C/002/2.2/X</t>
  </si>
  <si>
    <t>BFT irodaház fűtéskorszerűsítés</t>
  </si>
  <si>
    <t>Siófok-Ságvár kerékpár út előkészítés, kisajátítás</t>
  </si>
  <si>
    <t>Rózsakert tervpályázat</t>
  </si>
  <si>
    <t>Viola utca közvilágítás kiépítése</t>
  </si>
  <si>
    <t>Trianoni emlékmű kereszt elhelyezés</t>
  </si>
  <si>
    <t>Többcélú Kistérségi Társulás feladatellátásra (orvosi ügyelet)</t>
  </si>
  <si>
    <t>Közrend program</t>
  </si>
  <si>
    <t>2013. évi    terv</t>
  </si>
  <si>
    <t>Szépvölgyi utcai ravatalozó fűtéskorszerűsítése</t>
  </si>
  <si>
    <t>2/A melléklet szerint</t>
  </si>
  <si>
    <t>2/B melléklet szerint</t>
  </si>
  <si>
    <t>BAHART részvény vásárlás</t>
  </si>
  <si>
    <t>Közvilágítás korszerűsítés tervezés</t>
  </si>
  <si>
    <t>Turisztikai vonzerő (Futó felület)</t>
  </si>
  <si>
    <t>Autóbuszvásárlás</t>
  </si>
  <si>
    <t>Siófok, Felszabadulás u. 53. sz. alatti bérlakás bérleti szerződések megszüntetése</t>
  </si>
  <si>
    <t xml:space="preserve">Siófok 6587 hrsz. terület helyreállítása (Ofotért) </t>
  </si>
  <si>
    <t>tartalék listán van a pályáztatónál</t>
  </si>
  <si>
    <t>Hajléktalan szálló bővítés (egyéb költségek)</t>
  </si>
  <si>
    <t xml:space="preserve">Energetikai korszerűsítés a Siófoki Csárdaréti úti Pillangó Óvodában </t>
  </si>
  <si>
    <t>Galérius fürdő - egyéb költségek (műszaki ellenőr, könyvvizsgálat, nyilvánosság, szakhatóság)</t>
  </si>
  <si>
    <t>Yvette 36000 maradék</t>
  </si>
  <si>
    <t>Kazáncsere</t>
  </si>
  <si>
    <t>Töreki buszforduló tervezése</t>
  </si>
  <si>
    <t>Marosi út - Somlay út engedély hosszabítás</t>
  </si>
  <si>
    <t>Jótállási biztosíték visszafizetése (déli tehermentesítő)</t>
  </si>
  <si>
    <t>Jótállási biztosíték visszafizetése (közvilágítás korszerűsítés)</t>
  </si>
  <si>
    <t>Balatonvilágos hozzájárulása a közös hivatal működéséhez</t>
  </si>
  <si>
    <t>Siójut Község hozzájárulása a közös hivatal működéséhez</t>
  </si>
  <si>
    <t>61.</t>
  </si>
  <si>
    <t>62.</t>
  </si>
  <si>
    <t>63.</t>
  </si>
  <si>
    <t>64.</t>
  </si>
  <si>
    <t>65.</t>
  </si>
  <si>
    <t xml:space="preserve">Orvosi rendelők átalakítása </t>
  </si>
  <si>
    <t>?????????????</t>
  </si>
  <si>
    <t>Adósságszolgálat összesen</t>
  </si>
  <si>
    <t>MBH projekt</t>
  </si>
  <si>
    <t>Rajcsányi P. utcában járda újrarakása</t>
  </si>
  <si>
    <t>Molnár utca Dózsa Gy. u. és Hunyadi u. közötti járda befejezése</t>
  </si>
  <si>
    <t>Jókai park északi rész zöldterület felújítás</t>
  </si>
  <si>
    <t>Siójut Község hozzájárulása</t>
  </si>
  <si>
    <t>Szálláshely nyilvántartó rendszer megújítása - EKOP-1.A.2-2012-0038</t>
  </si>
  <si>
    <t>Hosszabb időtartamú közfoglalkoztatás (6 fős)</t>
  </si>
  <si>
    <t xml:space="preserve">MBH projekt előkészítő szakaszának támogatása </t>
  </si>
  <si>
    <t>Települési ÖK h.járulása házi orvosi ügyelethez (II.félév)</t>
  </si>
  <si>
    <t>III. Pályázott beruházások</t>
  </si>
  <si>
    <t>II. Áthúzódó pályázott beruházások</t>
  </si>
  <si>
    <t>Parlagfű mentesítési közfoglalkoztatás</t>
  </si>
  <si>
    <t>Idegenforgalmi közfoglalkoztatás</t>
  </si>
  <si>
    <t>Átmeneti időszakú közfoglalkoztatás</t>
  </si>
  <si>
    <t>Hagyományos önkormányzati közfoglalkoztatás</t>
  </si>
  <si>
    <t>Általános forgalmi adó bevétel, visszatérülés</t>
  </si>
  <si>
    <t>Felhalmozási célú bevételek össz.</t>
  </si>
  <si>
    <t>Átvett pénzeszköz államháztartáson belülről</t>
  </si>
  <si>
    <t>Felhalmozási támogatás államháztartáson belülről</t>
  </si>
  <si>
    <t>Egyéb működési támogatás államháztartáson belülről</t>
  </si>
  <si>
    <t>Társulástól átvett pénzeszköz</t>
  </si>
  <si>
    <t>Helyi, nemzetiségi önkormányzattól átvett pénzeszköz</t>
  </si>
  <si>
    <t>Átvett pénzeszköz államháztartáson kívülről</t>
  </si>
  <si>
    <t>Felhalmozási célú pénzeszköz átvétel államháztartáon kívülről</t>
  </si>
  <si>
    <t>Kölcsönök visszatérülése</t>
  </si>
  <si>
    <t>Kölcsön igénybevétele, visszatér.</t>
  </si>
  <si>
    <t>Dologi kiadások</t>
  </si>
  <si>
    <t>Egyéb működési célú kiadás</t>
  </si>
  <si>
    <t>Települési hozzájárulás étkeztetéshez</t>
  </si>
  <si>
    <t xml:space="preserve">    - Ösztöndíj Alap</t>
  </si>
  <si>
    <t>MBH projekt megelőlegezett előkészítő ktg-einek megtérítése</t>
  </si>
  <si>
    <t>Termofok Kft.-től pénzeszközátvétel (kezesség vállalás alapján)</t>
  </si>
  <si>
    <t>Központosított előirányzatok</t>
  </si>
  <si>
    <t xml:space="preserve"> - ből Üdülőhelyi feladatok támogatása</t>
  </si>
  <si>
    <t xml:space="preserve">         Lakott külterületek</t>
  </si>
  <si>
    <t>Siófok Város Óv. és Bölcs. Pitypang tagóvodájának ép.energetikai korszerűsítése</t>
  </si>
  <si>
    <t>Közösségi közlekedés fejlesztése a Balaton térségében DDOP-5.1.2/B-11-2012-0001</t>
  </si>
  <si>
    <t>Segélyezés</t>
  </si>
  <si>
    <t>II.</t>
  </si>
  <si>
    <t>Egyéb működési célú központi támogatás (bérkompenzáció)</t>
  </si>
  <si>
    <t>Egyes jövedelempótló támogatások kiegészítése</t>
  </si>
  <si>
    <t>III.</t>
  </si>
  <si>
    <t>Csodálatos Természet - Természettudományi labor fejlesztése a siófoki Perczel Mór Gimnáziumban TÁMOP-3.1.3-11/2-2012-0038</t>
  </si>
  <si>
    <t>Europe Direct Információs Iroda támogatása</t>
  </si>
  <si>
    <t>Tagiskolák műk.ktg. önk.tól átvett 2012. évi elsz. N.berény</t>
  </si>
  <si>
    <t>IV. Egyéb beruházások</t>
  </si>
  <si>
    <t>V. Útépítések/Járdaépítések</t>
  </si>
  <si>
    <t>VI. Vízépítések</t>
  </si>
  <si>
    <t>Többcélú Kistérségi Társulás Siófok 6192 hrsz.beépítetlen ter.</t>
  </si>
  <si>
    <t>IV.</t>
  </si>
  <si>
    <t>Egyéb felhalmozási bevétel</t>
  </si>
  <si>
    <t>SIÓKOM Kft. üzletrészének értékesítése</t>
  </si>
  <si>
    <r>
      <t>.</t>
    </r>
    <r>
      <rPr>
        <b/>
        <sz val="9"/>
        <rFont val="Times New Roman"/>
        <family val="1"/>
        <charset val="238"/>
      </rPr>
      <t>-</t>
    </r>
  </si>
  <si>
    <t>Környezetvédelmi bírság</t>
  </si>
  <si>
    <t>B.világos és B.szabadi h.járulása orvosi ügyelethez (I. félév)</t>
  </si>
  <si>
    <t>TKT megszűnése miatt pénzeszköz átvétel</t>
  </si>
  <si>
    <t>Informatikai támogatás visszautalása</t>
  </si>
  <si>
    <t>V.</t>
  </si>
  <si>
    <t xml:space="preserve">Siófoki Bányász SE </t>
  </si>
  <si>
    <t>SIOK megszűnés miatt pénzeszköz átvétel</t>
  </si>
  <si>
    <t>Vidéki önk.ok pénzeszk.átadása működési kiadásokhoz SIOK megszűnés miatt</t>
  </si>
  <si>
    <t>2014. évi</t>
  </si>
  <si>
    <t>Felhalmozási bevétel</t>
  </si>
  <si>
    <t>Működési bevétel</t>
  </si>
  <si>
    <t>KÖLTSÉGVETÉSI BEVÉTELEK ÖSSZESEN</t>
  </si>
  <si>
    <t>Pénzmaradvány (Finanszírozási bevétel)</t>
  </si>
  <si>
    <t>Önkormányzat működési kiadásai</t>
  </si>
  <si>
    <t>Beruházások</t>
  </si>
  <si>
    <t>Céltartalék: fejlesztési</t>
  </si>
  <si>
    <t xml:space="preserve">                     működési</t>
  </si>
  <si>
    <t>Költségvetési szervek finanszírozása</t>
  </si>
  <si>
    <t>KÖLTSÉGVETÉSI KIADÁSOK ÖSSZESEN</t>
  </si>
  <si>
    <t>Adósságszolgálat (Finanszírozási kiadás)</t>
  </si>
  <si>
    <t>Termőföld bérbeadásából származó jövedelem</t>
  </si>
  <si>
    <t>Vállalkozók kommunális adója</t>
  </si>
  <si>
    <t>Idegenforgalmi adó tartózkodás után</t>
  </si>
  <si>
    <t>Idegenforgalmi adó épület után</t>
  </si>
  <si>
    <t>Igazgatási szolgáltatási díj</t>
  </si>
  <si>
    <t>Adópótlék, adóbírság</t>
  </si>
  <si>
    <t>Bírságbevételek</t>
  </si>
  <si>
    <t>Egyéb bírság</t>
  </si>
  <si>
    <t>17./</t>
  </si>
  <si>
    <t>Kötbér, egyéb kártérítés, bánatpénz bevétele</t>
  </si>
  <si>
    <t>Egyéb saját bevétel</t>
  </si>
  <si>
    <t>Siófok Kártya</t>
  </si>
  <si>
    <t>Bérleti és lízingdíj bevételek</t>
  </si>
  <si>
    <t>Egyéb sajátos működési bevételek</t>
  </si>
  <si>
    <t xml:space="preserve">Áru- és készletértékesítés ellenértéke </t>
  </si>
  <si>
    <t>Önkormányzat intézményi működési bevétele</t>
  </si>
  <si>
    <t>a)</t>
  </si>
  <si>
    <t>b)</t>
  </si>
  <si>
    <t xml:space="preserve">Nyújtott szolgáltatások ellenértéke </t>
  </si>
  <si>
    <t>c)</t>
  </si>
  <si>
    <t>d)</t>
  </si>
  <si>
    <t>e)</t>
  </si>
  <si>
    <t>f)</t>
  </si>
  <si>
    <t>Intézményi ellátási díjak</t>
  </si>
  <si>
    <t>g)</t>
  </si>
  <si>
    <t>Vak B.J.Ált.Isk. és Művészeti</t>
  </si>
  <si>
    <t>Beszédes J.Ált.Isk. és Módszertani Központ</t>
  </si>
  <si>
    <t>Széchenyi I.Ált. Iskola</t>
  </si>
  <si>
    <t>TISZK iskolák térítési díja</t>
  </si>
  <si>
    <t>Intézményi bérleti és lízing bevételek</t>
  </si>
  <si>
    <t>ÁFA-bevételek, -visszatérülések</t>
  </si>
  <si>
    <t>Értékesített tárgyi eszköz, immateriális javak ÁFÁ-ja</t>
  </si>
  <si>
    <t>Kiszámlázott termékek és szolgáltatások ÁFÁ-ja</t>
  </si>
  <si>
    <t xml:space="preserve">Működési célú hozam- és kamatbevételek </t>
  </si>
  <si>
    <t>Egyéb kamatbevételek</t>
  </si>
  <si>
    <t>Forgalmi kamatbevétel</t>
  </si>
  <si>
    <t>Működési célú támogatások állaháztartáson belülről</t>
  </si>
  <si>
    <t>A helyi önkormányzatok működésének általános támogatása</t>
  </si>
  <si>
    <t>Önkormányzat működési célú költségvetési támogatása / NORMATÍVA</t>
  </si>
  <si>
    <t>Óvodaped.ok, és az óvodaped.nevelő munkáját közv.seg.bértám.</t>
  </si>
  <si>
    <t>Óvodaműködtetési támogatás</t>
  </si>
  <si>
    <t>Ingyenes és kedvezményes gyermekétkeztetés támogatása</t>
  </si>
  <si>
    <t>Hozzájárulás a pénzbeli szociális ellátáshoz</t>
  </si>
  <si>
    <t>Egyes szociális és gyermekjóléti feladatok támogatása</t>
  </si>
  <si>
    <t>Az idősek átm.és tartós, vmint a hajl.rész.re nyújt. tartós szoc. szakosított ell.i fel.-ok tám.</t>
  </si>
  <si>
    <t>Könyvtári, közművelődési és múzeumi feladatok támogatása</t>
  </si>
  <si>
    <t xml:space="preserve">2./ </t>
  </si>
  <si>
    <t>Működési célú támogatásértékű bevételek</t>
  </si>
  <si>
    <t>Egyes jövedelempótló támogatások kiegészítése (segély)</t>
  </si>
  <si>
    <t>Egyéb műlödési támogatás államháztartáson belülről</t>
  </si>
  <si>
    <t>KIKK-Kreatív Innovációk a Kultúrán Keresztül</t>
  </si>
  <si>
    <t>Működési célú átvett pénzeszköz államháztartáson kívülről</t>
  </si>
  <si>
    <t>Balaton-parti Kft. kezességvállalási díj</t>
  </si>
  <si>
    <t xml:space="preserve">IV. </t>
  </si>
  <si>
    <t xml:space="preserve">Átengedett központi </t>
  </si>
  <si>
    <t>Helyi adók és adójellegű bevételek</t>
  </si>
  <si>
    <t>Közhatalmi bevételek</t>
  </si>
  <si>
    <t xml:space="preserve">                                         MŰKÖDÉSI BEVÉTELEK MINDÖSSZESEN</t>
  </si>
  <si>
    <t>Lakások bérleti díja Balaton-parti Kft.</t>
  </si>
  <si>
    <t>Működési célú támogatások államháztartáson belülről</t>
  </si>
  <si>
    <t>Felhalmozási célú támogatások államháztartáson belülről</t>
  </si>
  <si>
    <t>Iparűzési adó</t>
  </si>
  <si>
    <t>Igazgatási szolgáltatási díjak</t>
  </si>
  <si>
    <t>Működési bevételek</t>
  </si>
  <si>
    <t>Működési célú átvett pénzeszközök</t>
  </si>
  <si>
    <t>Felhalmozási célú átvett pénzeszközök</t>
  </si>
  <si>
    <t>KÖLTSÉGVETÉSI BEVÉTELEK</t>
  </si>
  <si>
    <t>DRV eszközhasználati díj</t>
  </si>
  <si>
    <t>Felhalmozási bevételek (vagyonértékesítés)</t>
  </si>
  <si>
    <t>VI.</t>
  </si>
  <si>
    <t>VII.</t>
  </si>
  <si>
    <t>h)</t>
  </si>
  <si>
    <t>i)</t>
  </si>
  <si>
    <t>j)</t>
  </si>
  <si>
    <t>VIII.</t>
  </si>
  <si>
    <t>Működési célú támogatások államháztartáson belülről (B1)</t>
  </si>
  <si>
    <t>Önkormányzatok működési támogatásai (B11)</t>
  </si>
  <si>
    <t>Helyi önkormányzatok működésének általános támogatása (B111)</t>
  </si>
  <si>
    <t>Települési önkormányzatok egyes köznevelési feladatainak támogatása (B112)</t>
  </si>
  <si>
    <t>Települési önkormányzatok szociális és gyermekjóléti feladatainak támogatása (B113)</t>
  </si>
  <si>
    <t>Települési önkormányzatok kulturális feladatainak támogatása (B114)</t>
  </si>
  <si>
    <t>Egyéb működési célú támogatások bevételei államháztartáson belülről (B16)</t>
  </si>
  <si>
    <t>Felhalmozási célú támogatások államháztartáson belülről (B2)</t>
  </si>
  <si>
    <t>Felhalmozási célú önkormányztai támogatások (B21)</t>
  </si>
  <si>
    <t>Egyéb felhalmozási célú támogatások bevételei államháztartáson belülről (B25)</t>
  </si>
  <si>
    <t>Közhatalmi bevételek (B3)</t>
  </si>
  <si>
    <t>Jövedelemadók (B31)</t>
  </si>
  <si>
    <t>Magánszemélyek jövedelemadói (B311)</t>
  </si>
  <si>
    <t>Vagyoni típusú adók (B34)</t>
  </si>
  <si>
    <t>Termékek és szolgáltatások adói (B35)</t>
  </si>
  <si>
    <t>Értékesítési és forgalmi adók (B351)</t>
  </si>
  <si>
    <t>Gépjárműadók (B354)</t>
  </si>
  <si>
    <t>Egyéb áruhasználati és szolgáltatási adók (B355)</t>
  </si>
  <si>
    <t>Egyéb közhatalmi bevételek (B36)</t>
  </si>
  <si>
    <t>Működési bevételek (B4)</t>
  </si>
  <si>
    <t>Áru- és készletértékesítés ellenértéke (B401)</t>
  </si>
  <si>
    <t>Szolgáltatások ellenértéke (B402)</t>
  </si>
  <si>
    <t>Közvetített szolgáltatások ellenértéke (B403)</t>
  </si>
  <si>
    <t>Tulajdonosi bevételek (B404)</t>
  </si>
  <si>
    <t>Ellátási díjak (B405)</t>
  </si>
  <si>
    <t>Kiszámlázott általános forgalmi adó (B406)</t>
  </si>
  <si>
    <t>Általános forgalmi adó visszatérítése (B407)</t>
  </si>
  <si>
    <t>Kamatbevételek (B408)</t>
  </si>
  <si>
    <t>Egyéb pénzügyi műveletek bevételei (B409)</t>
  </si>
  <si>
    <t>Felhalmozási bevételek (B5)</t>
  </si>
  <si>
    <t>Ingatlanok értékesítése (B52)</t>
  </si>
  <si>
    <t>Működési célú átvett pénzeszközök (B6)</t>
  </si>
  <si>
    <t>Működési célú garancia- és kezességvállalásból származó megtérülések áh-on kívülről (B61)</t>
  </si>
  <si>
    <t>Felhalmozási célú átvett pénzeszközök (B7)</t>
  </si>
  <si>
    <t>Felhalmozási célú visszatérítendő támogatások, kölcsönök visszatérülése (áh-on kívül) (B72)</t>
  </si>
  <si>
    <t>Egyéb felhalmozási célú átvett pénzeszközök (B73)</t>
  </si>
  <si>
    <t>Finanszírozási bevételek (B8)</t>
  </si>
  <si>
    <t>Belföldi finanszírozási bevételei (B81)</t>
  </si>
  <si>
    <t>Maradvány igénybevétele (B813)</t>
  </si>
  <si>
    <t>Előző év költségvetési maradványának igénybevétele (B8131)</t>
  </si>
  <si>
    <t>Magánszemélyek kommunális adója</t>
  </si>
  <si>
    <t>Telekadó</t>
  </si>
  <si>
    <t xml:space="preserve">KÖLTSÉGVETÉSI BEVÉTELEK </t>
  </si>
  <si>
    <t>ÖNKORMÁNYZAT MINDÖSSZESEN</t>
  </si>
  <si>
    <t>MŰKÖDÉSI KIADÁSOK</t>
  </si>
  <si>
    <t>Közbiztonsági feladatok</t>
  </si>
  <si>
    <t>Éves engedélyezett létszám</t>
  </si>
  <si>
    <t>Közfoglalkoztatás</t>
  </si>
  <si>
    <t>KÖZSÉGÜZEMELTETÉSI FELADATOK KIADÁSAI</t>
  </si>
  <si>
    <t>Forgalmi kamat</t>
  </si>
  <si>
    <t>1. Idősek napjának támogatás</t>
  </si>
  <si>
    <t>Közvilágítás korszerűsítés</t>
  </si>
  <si>
    <t>Működési célú pe.átadás áh.on belülre</t>
  </si>
  <si>
    <t>Működési célú pe.átadás áh.on kívülre</t>
  </si>
  <si>
    <t>Nefela Egyesülés tagdíj, jégeső elhárítási díj</t>
  </si>
  <si>
    <t>KÖLTSÉGVETÉSI ÉS FINANSZÍROZÁSI BEVÉTELEK</t>
  </si>
  <si>
    <t>2.Civil szervezetek pályázati alap</t>
  </si>
  <si>
    <t>ÖNKORMÁNYZAT FEJLESZTÉSI FELADATAI</t>
  </si>
  <si>
    <t>Települési önkormányzatok működési támogatása</t>
  </si>
  <si>
    <t>Közigazgatási bírság</t>
  </si>
  <si>
    <t>Betéti kamat</t>
  </si>
  <si>
    <t>Önkormányzat kiadása</t>
  </si>
  <si>
    <t xml:space="preserve">Központi orvosi ügyelet ellátásához hj.Siófok Város Gondozási Központja </t>
  </si>
  <si>
    <t>Gépjárműadó /helyi önkormányzatot megillető rész/</t>
  </si>
  <si>
    <t>Részesedés értékesítése (B54)</t>
  </si>
  <si>
    <t>Műk. célú visszatérítendő tám.-k, kölcsönök visszatérülése áh-on kívülről (B64)</t>
  </si>
  <si>
    <t>Felhalmozási célú visszatérítendő támogatások, kölcsönök visszatérülése (áh-on kívül) (B74)</t>
  </si>
  <si>
    <t>Egyéb felhalmozási célú átvett pénzeszközök (B75)</t>
  </si>
  <si>
    <t>Elszámolásból származó bevételek (B116)</t>
  </si>
  <si>
    <t>Egyéb működési bevételek (B411)</t>
  </si>
  <si>
    <t>Biztosítók által fizetett kártérítés (B410)</t>
  </si>
  <si>
    <t>k)</t>
  </si>
  <si>
    <t xml:space="preserve">Dologi kiadás                                                                        (K3)                             </t>
  </si>
  <si>
    <t xml:space="preserve">Munkaadókat terhelő járulékok                            (K2)                </t>
  </si>
  <si>
    <t xml:space="preserve">Személyi juttatások                                            (K1)                                               </t>
  </si>
  <si>
    <t>Ellátottak juttatása                                       (K4)</t>
  </si>
  <si>
    <t>Egyéb működési célú kiadás                                                                                                                             (K5)</t>
  </si>
  <si>
    <t>A helyi önk-ok előző évi elszám.szárm.kiadás (K5021), egyéb műk. célú tám.-ok áh.-on belülre (K506)</t>
  </si>
  <si>
    <t>Egyéb műk. célú tám.-ok áh.-on kívülre                                                                               (K512)</t>
  </si>
  <si>
    <t>Pénzmarardvány /DRV eszközhasználati díj/</t>
  </si>
  <si>
    <t>Működési célú költségvetési támogatások és kiegészítő támogatások (B115)</t>
  </si>
  <si>
    <t>KÖZOKTATÁSI, KÖZMŰVELŐDÉSI TÁMOGATÁS</t>
  </si>
  <si>
    <t xml:space="preserve">ÖNKORMÁNYZAT MŰKÖDÉSI ÉS FINANSZÍROZÁSI  KIADÁSAI </t>
  </si>
  <si>
    <t>ÁHB megelőlegezések folyósítása</t>
  </si>
  <si>
    <t>FINANSZÍROZÁSI KIADÁSOK</t>
  </si>
  <si>
    <t>Egyéb működési célú átvett pénzeszköz áh-on kívülről (B65)</t>
  </si>
  <si>
    <t>ÁHB megelőlegezések (B814)</t>
  </si>
  <si>
    <t>Lekötött bankbetétek megszüntetése (B817)</t>
  </si>
  <si>
    <t>Betétek megszüntetése</t>
  </si>
  <si>
    <t xml:space="preserve">Finanszírozási bevétel (Betétek megszüntetése) </t>
  </si>
  <si>
    <t>Pénzeszköz betétként elhelyezése</t>
  </si>
  <si>
    <t>Finanszírozási kiadás(Pénzeszköz betétként elhelyezése)</t>
  </si>
  <si>
    <t>Segélyezés, szociális feladatok ellátása</t>
  </si>
  <si>
    <t>Egyéb községi feladatok</t>
  </si>
  <si>
    <t>Természetvédelmi területek fenntartása</t>
  </si>
  <si>
    <t xml:space="preserve">                            Ft-ban</t>
  </si>
  <si>
    <t>Ft-ban</t>
  </si>
  <si>
    <t xml:space="preserve">           Ft-ban</t>
  </si>
  <si>
    <t xml:space="preserve">                    Ft-ban</t>
  </si>
  <si>
    <t xml:space="preserve">               Ft-ban</t>
  </si>
  <si>
    <t xml:space="preserve">Lakott külterülettel kapcsolatos feladatok </t>
  </si>
  <si>
    <t>Községüzemeltetés</t>
  </si>
  <si>
    <t>Finanszírozási kiadás(ÁHB megelőlegezés visszafizetése)</t>
  </si>
  <si>
    <t>Önkormányzatok működési támogatásai</t>
  </si>
  <si>
    <t>Egyéb felhalmozási célú kiadások</t>
  </si>
  <si>
    <t xml:space="preserve"> KÖLTSÉGVETÉSI KIADÁSOK</t>
  </si>
  <si>
    <t>Előző évi költségvetési maradvány igénybevétele</t>
  </si>
  <si>
    <t>Közhatalmi bevételek /adóbevételek/</t>
  </si>
  <si>
    <t>2018. ÉV</t>
  </si>
  <si>
    <t>2018. évi        terv</t>
  </si>
  <si>
    <t>2018. évi</t>
  </si>
  <si>
    <t>2018. év</t>
  </si>
  <si>
    <t>2018. évi                     terv</t>
  </si>
  <si>
    <t>Polgármesteri illetmény támogatása</t>
  </si>
  <si>
    <t>Települési önkormányzatok szociális feladatainak egyéb támogatása</t>
  </si>
  <si>
    <t>Rászoruló gyermekek szünidei étkeztetésének támogatása</t>
  </si>
  <si>
    <t>Művelődési ház bérleti díj</t>
  </si>
  <si>
    <t>Temető használati díj</t>
  </si>
  <si>
    <t>Sírhely megváltásának díja</t>
  </si>
  <si>
    <t>Közüzemi díjak visszatérítése</t>
  </si>
  <si>
    <t>Falunap támogatása</t>
  </si>
  <si>
    <t>Rövid lejáratú hitel felvétel (B8113)</t>
  </si>
  <si>
    <t xml:space="preserve">SOM KÖZSÉG ÖNKORMÁNYZATÁNAK KÖLTSÉGVETÉSI MÉRLEGE </t>
  </si>
  <si>
    <t xml:space="preserve">                   SOM KÖZSÉG ÖNKORMÁNYZATÁNAK BEVÉTELEI</t>
  </si>
  <si>
    <t>Továbbszámlázott szolgáltatás /posta/</t>
  </si>
  <si>
    <t>Továbbszámlázott szolgáltatás /fogorvos/</t>
  </si>
  <si>
    <t>Továbbszámlázott szolgáltatás /orvosi rendelő/</t>
  </si>
  <si>
    <t>Bérleti díj /ügyvédi iroda/</t>
  </si>
  <si>
    <t>Bérleti díj /posta/</t>
  </si>
  <si>
    <t>Egyéb különféle működési bevételek</t>
  </si>
  <si>
    <t>Közfoglalkoztatás 8 órás 6 fő /2017.03.16-2018.02.28/</t>
  </si>
  <si>
    <t>Vis maior támogatás I.</t>
  </si>
  <si>
    <t>Vis maior támogatás II.</t>
  </si>
  <si>
    <t>Hitel, kölcsönfelvétel államháztartáson kívülről (B811)</t>
  </si>
  <si>
    <t>2.Falunap, süti fesztivál</t>
  </si>
  <si>
    <t>3.Ünnepségek</t>
  </si>
  <si>
    <t>Ságvár Község Önkormányzatának hozzájárulás takarításhoz</t>
  </si>
  <si>
    <t>Ságvár Község Önkormányzatának hozzájárulás Bóbita Óvoda és Bölcsőde fenntartáshoz</t>
  </si>
  <si>
    <t>Ságvár Község Önkormányzatának hozzájárulás Társulás fenntartáshoz</t>
  </si>
  <si>
    <t xml:space="preserve">Ságvár Község Önkormányzatának hozzájárulás KÖH fenntartáshoz </t>
  </si>
  <si>
    <t>Tárgyi eszköz beszerzés /könyvtár/</t>
  </si>
  <si>
    <t>Tárgyi eszköz beszerzés /közfoglalkoztatás/</t>
  </si>
  <si>
    <t>Tárgyi eszköz beszerzés /zöldterület kezelés/</t>
  </si>
  <si>
    <t>XIII. Pályázott felújítások</t>
  </si>
  <si>
    <t>2-</t>
  </si>
  <si>
    <t>Vismaior I. ütem</t>
  </si>
  <si>
    <t>Vismaior II. ütem</t>
  </si>
  <si>
    <t>Önkormányzati vagyonnal való gazdálkodás/posta,orvosi rendelő, fogorvos/</t>
  </si>
  <si>
    <t>DBRHÖT 2018.évi tagdíj</t>
  </si>
  <si>
    <t>Ságvár és Som község fenntartható települési közlekedésfejlesztése                            TOP-3.1.1-15-So1-2016-00003</t>
  </si>
  <si>
    <t xml:space="preserve">2018.évi terv       dologi </t>
  </si>
  <si>
    <t>Térfigyelő kamerarendszer bővítése</t>
  </si>
  <si>
    <t>Tiszta, virágos udvar résztvevőinek díjazása</t>
  </si>
  <si>
    <t>Ady Endre u. 32. ingatlan korszerűsítése</t>
  </si>
  <si>
    <t>Könyvtár kiadásai</t>
  </si>
  <si>
    <t>Érdekeltségi hozzájárulás magánszemélytől</t>
  </si>
  <si>
    <t>Vagyonbiztosítás felelősségbiztosítás</t>
  </si>
  <si>
    <t>Temetői hirdetési díjak bevételei</t>
  </si>
  <si>
    <t>Kistelepülési önkományzatok alacsony összegű fejlesztéseinek támogatása /ravatalozó/ támogatás + saját finanszírozásból</t>
  </si>
  <si>
    <t>Kispályás füves labdarugópálya építése 020/1 hrsz.</t>
  </si>
  <si>
    <t>Közfoglalkoztatás 8 órás 6 fő /2018.03.01-2018.06.30/</t>
  </si>
  <si>
    <t>Közfoglalkoztatás/2018.03.01-2018.06.30./</t>
  </si>
  <si>
    <t>Drv Zrt. Lakossági víz-csatorna támogatás visszautalás</t>
  </si>
  <si>
    <t>DRV ZRt. Lakossági víz- cstorna támogatás visszautalása</t>
  </si>
  <si>
    <t>2018. évi        módosított</t>
  </si>
  <si>
    <t>módosított</t>
  </si>
  <si>
    <t>2018. évi                     módosított</t>
  </si>
  <si>
    <t>2018. évi                 terv</t>
  </si>
  <si>
    <t>2018. évi módosított</t>
  </si>
  <si>
    <t>Tárgyi eszköz beszerzés - közfoglalkoztatás</t>
  </si>
  <si>
    <t>K335 rovat előirányzat módosítása tartalék terhére</t>
  </si>
  <si>
    <t>Intézményen kívüli gyermekétkeztetéssel kapcsolatos normatíva visszafizetés</t>
  </si>
  <si>
    <t>Szociális célú tüzelőanyag - kiegészítő támogatás</t>
  </si>
  <si>
    <t>Szociális célú tüzelőanyag vásárlás, "téli rezsicsökkentés"</t>
  </si>
  <si>
    <t>Használt számítógép beszerzése</t>
  </si>
  <si>
    <t>Informatikai eszköz beszerzése /használt számítógép/</t>
  </si>
  <si>
    <t>Szociális célú tüzifa önerő+szállítási költség</t>
  </si>
  <si>
    <t>Államháztartáson belüli megelőlegezés visszafizetésének előirányzat módosítása</t>
  </si>
  <si>
    <t>VII:</t>
  </si>
  <si>
    <t>Előző évi költségvetési maradvány előirányzat módosítása</t>
  </si>
  <si>
    <t>1.melléklet a 7/2018. (V. 30.) önkormányzati rendelethez</t>
  </si>
  <si>
    <t>1/A. melléklet a 7/2018. (V. 30.) önkormányzati rendelethez</t>
  </si>
  <si>
    <t>1/B .melléklet a 7/2018. (V. 30.) önkormányzati rendelethez</t>
  </si>
  <si>
    <r>
      <t xml:space="preserve">  </t>
    </r>
    <r>
      <rPr>
        <b/>
        <i/>
        <sz val="10"/>
        <rFont val="Times New Roman"/>
        <family val="1"/>
        <charset val="238"/>
      </rPr>
      <t xml:space="preserve">  2. melléklet a 7/2018. (V. 30.) önkormányzati rendelethez</t>
    </r>
  </si>
  <si>
    <t>2/A. melléklet a 7/2018. (V. 30.) önkormányzati rendelethez</t>
  </si>
  <si>
    <t>2/B. melléklet a 7/2018. (V. 30.) önkormányzati rendelethez</t>
  </si>
  <si>
    <t>2/C melléklet a 7/2018. (V. 30.) önkormányzati rendelethez</t>
  </si>
  <si>
    <t>3.melléklet a 7/2018. (V. 30.) önkormányzati rendelethez</t>
  </si>
  <si>
    <t>4.melléklet a 7/2018. (V. 30.)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</si>
</sst>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&quot;H-&quot;0000"/>
    <numFmt numFmtId="165" formatCode="#,##0.0"/>
    <numFmt numFmtId="166" formatCode="#,##0\ _F_t"/>
    <numFmt numFmtId="167" formatCode="mmmm\ d\."/>
  </numFmts>
  <fonts count="65" x14ac:knownFonts="1">
    <font>
      <sz val="10"/>
      <name val="Arial"/>
      <charset val="238"/>
    </font>
    <font>
      <sz val="10"/>
      <name val="Arial"/>
      <family val="2"/>
      <charset val="238"/>
    </font>
    <font>
      <b/>
      <sz val="12"/>
      <name val="Times New Roman CE"/>
      <family val="1"/>
      <charset val="238"/>
    </font>
    <font>
      <sz val="12"/>
      <name val="Times New Roman CE"/>
      <family val="1"/>
      <charset val="238"/>
    </font>
    <font>
      <b/>
      <sz val="14"/>
      <name val="Times New Roman CE"/>
      <family val="1"/>
      <charset val="238"/>
    </font>
    <font>
      <b/>
      <sz val="12"/>
      <name val="Times New Roman CE"/>
      <charset val="238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sz val="8"/>
      <name val="Arial"/>
      <family val="2"/>
      <charset val="238"/>
    </font>
    <font>
      <sz val="10"/>
      <name val="Times New Roman"/>
      <family val="1"/>
      <charset val="238"/>
    </font>
    <font>
      <b/>
      <sz val="10"/>
      <name val="Times New Roman CE"/>
      <family val="1"/>
      <charset val="238"/>
    </font>
    <font>
      <sz val="11"/>
      <name val="Times New Roman"/>
      <family val="1"/>
      <charset val="238"/>
    </font>
    <font>
      <b/>
      <sz val="12"/>
      <name val="Times New Roman"/>
      <family val="1"/>
    </font>
    <font>
      <b/>
      <sz val="9"/>
      <name val="Times New Roman CE"/>
      <family val="1"/>
      <charset val="238"/>
    </font>
    <font>
      <sz val="12"/>
      <name val="Times New Roman"/>
      <family val="1"/>
    </font>
    <font>
      <sz val="10"/>
      <name val="Times New Roman"/>
      <family val="1"/>
    </font>
    <font>
      <sz val="8"/>
      <name val="Times New Roman"/>
      <family val="1"/>
      <charset val="238"/>
    </font>
    <font>
      <b/>
      <u/>
      <sz val="12"/>
      <name val="Times New Roman CE"/>
      <family val="1"/>
      <charset val="238"/>
    </font>
    <font>
      <sz val="9"/>
      <name val="Times New Roman CE"/>
      <family val="1"/>
      <charset val="238"/>
    </font>
    <font>
      <b/>
      <u/>
      <sz val="12"/>
      <name val="Times New Roman"/>
      <family val="1"/>
    </font>
    <font>
      <sz val="14"/>
      <name val="Times New Roman"/>
      <family val="1"/>
    </font>
    <font>
      <i/>
      <sz val="10"/>
      <name val="Times New Roman"/>
      <family val="1"/>
    </font>
    <font>
      <b/>
      <i/>
      <sz val="10"/>
      <name val="Times New Roman"/>
      <family val="1"/>
    </font>
    <font>
      <b/>
      <sz val="10"/>
      <name val="Times New Roman"/>
      <family val="1"/>
    </font>
    <font>
      <b/>
      <sz val="14"/>
      <name val="Times New Roman"/>
      <family val="1"/>
    </font>
    <font>
      <b/>
      <sz val="14"/>
      <name val="Times New Roman"/>
      <family val="1"/>
      <charset val="238"/>
    </font>
    <font>
      <b/>
      <sz val="11"/>
      <name val="Times New Roman"/>
      <family val="1"/>
      <charset val="238"/>
    </font>
    <font>
      <sz val="10"/>
      <name val="Arial"/>
      <family val="2"/>
      <charset val="238"/>
    </font>
    <font>
      <b/>
      <sz val="10"/>
      <name val="Times New Roman"/>
      <family val="1"/>
      <charset val="238"/>
    </font>
    <font>
      <b/>
      <sz val="7.5"/>
      <name val="Times New Roman"/>
      <family val="1"/>
    </font>
    <font>
      <sz val="7.5"/>
      <name val="Times New Roman"/>
      <family val="1"/>
    </font>
    <font>
      <b/>
      <sz val="7.5"/>
      <name val="Times New Roman"/>
      <family val="1"/>
      <charset val="238"/>
    </font>
    <font>
      <b/>
      <u/>
      <sz val="12"/>
      <name val="Times New Roman"/>
      <family val="1"/>
      <charset val="238"/>
    </font>
    <font>
      <b/>
      <sz val="8"/>
      <name val="Times New Roman"/>
      <family val="1"/>
      <charset val="238"/>
    </font>
    <font>
      <b/>
      <sz val="10"/>
      <name val="Arial"/>
      <family val="2"/>
      <charset val="238"/>
    </font>
    <font>
      <b/>
      <sz val="9"/>
      <name val="Times New Roman"/>
      <family val="1"/>
      <charset val="238"/>
    </font>
    <font>
      <b/>
      <sz val="7"/>
      <name val="Times New Roman"/>
      <family val="1"/>
      <charset val="238"/>
    </font>
    <font>
      <sz val="7"/>
      <name val="Times New Roman"/>
      <family val="1"/>
      <charset val="238"/>
    </font>
    <font>
      <sz val="12"/>
      <name val="Times New Roman CE"/>
      <charset val="238"/>
    </font>
    <font>
      <b/>
      <i/>
      <sz val="12"/>
      <name val="Times New Roman"/>
      <family val="1"/>
      <charset val="238"/>
    </font>
    <font>
      <sz val="9"/>
      <name val="Times New Roman"/>
      <family val="1"/>
      <charset val="238"/>
    </font>
    <font>
      <sz val="9"/>
      <name val="Times New Roman CE"/>
      <charset val="238"/>
    </font>
    <font>
      <b/>
      <sz val="16"/>
      <name val="Times New Roman"/>
      <family val="1"/>
      <charset val="238"/>
    </font>
    <font>
      <b/>
      <u/>
      <sz val="8"/>
      <name val="Times New Roman"/>
      <family val="1"/>
      <charset val="238"/>
    </font>
    <font>
      <b/>
      <sz val="9"/>
      <name val="Times New Roman"/>
      <family val="1"/>
    </font>
    <font>
      <b/>
      <sz val="13"/>
      <name val="Times New Roman"/>
      <family val="1"/>
      <charset val="238"/>
    </font>
    <font>
      <vertAlign val="superscript"/>
      <sz val="11"/>
      <name val="Times New Roman"/>
      <family val="1"/>
      <charset val="238"/>
    </font>
    <font>
      <b/>
      <u/>
      <sz val="10"/>
      <name val="Arial"/>
      <family val="2"/>
      <charset val="238"/>
    </font>
    <font>
      <u/>
      <sz val="10"/>
      <name val="Arial"/>
      <family val="2"/>
      <charset val="238"/>
    </font>
    <font>
      <sz val="9"/>
      <name val="Arial"/>
      <family val="2"/>
      <charset val="238"/>
    </font>
    <font>
      <b/>
      <u/>
      <sz val="9"/>
      <name val="Times New Roman"/>
      <family val="1"/>
      <charset val="238"/>
    </font>
    <font>
      <b/>
      <sz val="9.5"/>
      <name val="Times New Roman"/>
      <family val="1"/>
      <charset val="238"/>
    </font>
    <font>
      <b/>
      <i/>
      <sz val="8"/>
      <name val="Times New Roman"/>
      <family val="1"/>
      <charset val="238"/>
    </font>
    <font>
      <sz val="9"/>
      <color rgb="FFFF0000"/>
      <name val="Times New Roman"/>
      <family val="1"/>
      <charset val="238"/>
    </font>
    <font>
      <b/>
      <sz val="12"/>
      <name val="Arial"/>
      <family val="2"/>
      <charset val="238"/>
    </font>
    <font>
      <i/>
      <sz val="8"/>
      <name val="Times New Roman"/>
      <family val="1"/>
      <charset val="238"/>
    </font>
    <font>
      <i/>
      <sz val="9"/>
      <name val="Times New Roman CE"/>
      <charset val="238"/>
    </font>
    <font>
      <b/>
      <i/>
      <sz val="9"/>
      <name val="Times New Roman"/>
      <family val="1"/>
      <charset val="238"/>
    </font>
    <font>
      <b/>
      <sz val="9"/>
      <color rgb="FFFF0000"/>
      <name val="Times New Roman"/>
      <family val="1"/>
      <charset val="238"/>
    </font>
    <font>
      <b/>
      <i/>
      <sz val="10"/>
      <name val="Times New Roman"/>
      <family val="1"/>
      <charset val="238"/>
    </font>
    <font>
      <i/>
      <sz val="7"/>
      <name val="Times New Roman"/>
      <family val="1"/>
      <charset val="238"/>
    </font>
    <font>
      <b/>
      <sz val="9"/>
      <color indexed="9"/>
      <name val="Times New Roman"/>
      <family val="1"/>
      <charset val="238"/>
    </font>
    <font>
      <i/>
      <sz val="9"/>
      <name val="Times New Roman"/>
      <family val="1"/>
      <charset val="238"/>
    </font>
    <font>
      <sz val="12"/>
      <name val="Arial"/>
      <family val="2"/>
      <charset val="238"/>
    </font>
    <font>
      <b/>
      <u/>
      <sz val="10"/>
      <name val="Times New Roman"/>
      <family val="1"/>
      <charset val="238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</fills>
  <borders count="78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9" fontId="1" fillId="0" borderId="0" applyFont="0" applyFill="0" applyBorder="0" applyAlignment="0" applyProtection="0"/>
  </cellStyleXfs>
  <cellXfs count="1082">
    <xf numFmtId="0" fontId="0" fillId="0" borderId="0" xfId="0"/>
    <xf numFmtId="0" fontId="0" fillId="0" borderId="0" xfId="0" applyFill="1"/>
    <xf numFmtId="0" fontId="6" fillId="0" borderId="0" xfId="0" applyFont="1"/>
    <xf numFmtId="3" fontId="6" fillId="0" borderId="0" xfId="0" applyNumberFormat="1" applyFont="1"/>
    <xf numFmtId="0" fontId="6" fillId="0" borderId="0" xfId="0" applyFont="1" applyFill="1" applyBorder="1"/>
    <xf numFmtId="0" fontId="9" fillId="0" borderId="0" xfId="0" applyFont="1"/>
    <xf numFmtId="0" fontId="7" fillId="0" borderId="0" xfId="0" applyFont="1" applyFill="1"/>
    <xf numFmtId="0" fontId="6" fillId="0" borderId="0" xfId="0" applyFont="1" applyFill="1"/>
    <xf numFmtId="3" fontId="6" fillId="0" borderId="0" xfId="0" applyNumberFormat="1" applyFont="1" applyFill="1"/>
    <xf numFmtId="0" fontId="7" fillId="0" borderId="0" xfId="0" applyFont="1" applyFill="1" applyAlignment="1">
      <alignment horizontal="center"/>
    </xf>
    <xf numFmtId="0" fontId="12" fillId="0" borderId="0" xfId="0" applyFont="1"/>
    <xf numFmtId="3" fontId="12" fillId="0" borderId="0" xfId="0" applyNumberFormat="1" applyFont="1"/>
    <xf numFmtId="0" fontId="14" fillId="0" borderId="0" xfId="0" applyFont="1" applyBorder="1"/>
    <xf numFmtId="0" fontId="14" fillId="0" borderId="0" xfId="0" applyFont="1"/>
    <xf numFmtId="3" fontId="14" fillId="0" borderId="0" xfId="0" applyNumberFormat="1" applyFont="1"/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12" fillId="0" borderId="0" xfId="0" applyFont="1" applyAlignment="1">
      <alignment horizontal="right"/>
    </xf>
    <xf numFmtId="0" fontId="15" fillId="0" borderId="0" xfId="0" applyFont="1"/>
    <xf numFmtId="0" fontId="14" fillId="0" borderId="0" xfId="0" applyFont="1" applyAlignment="1">
      <alignment vertical="center"/>
    </xf>
    <xf numFmtId="0" fontId="12" fillId="0" borderId="5" xfId="0" applyFont="1" applyBorder="1" applyAlignment="1">
      <alignment vertical="center"/>
    </xf>
    <xf numFmtId="0" fontId="12" fillId="0" borderId="5" xfId="0" applyFont="1" applyBorder="1" applyAlignment="1">
      <alignment horizontal="center" vertical="center"/>
    </xf>
    <xf numFmtId="0" fontId="19" fillId="0" borderId="6" xfId="0" applyFont="1" applyBorder="1"/>
    <xf numFmtId="0" fontId="12" fillId="0" borderId="6" xfId="0" applyFont="1" applyBorder="1"/>
    <xf numFmtId="0" fontId="12" fillId="0" borderId="1" xfId="0" applyFont="1" applyBorder="1"/>
    <xf numFmtId="3" fontId="12" fillId="0" borderId="6" xfId="0" applyNumberFormat="1" applyFont="1" applyBorder="1"/>
    <xf numFmtId="3" fontId="14" fillId="0" borderId="0" xfId="0" applyNumberFormat="1" applyFont="1" applyAlignment="1">
      <alignment horizontal="right"/>
    </xf>
    <xf numFmtId="3" fontId="12" fillId="0" borderId="6" xfId="0" applyNumberFormat="1" applyFont="1" applyBorder="1" applyAlignment="1">
      <alignment horizontal="right"/>
    </xf>
    <xf numFmtId="3" fontId="12" fillId="0" borderId="1" xfId="0" applyNumberFormat="1" applyFont="1" applyBorder="1" applyAlignment="1">
      <alignment horizontal="right"/>
    </xf>
    <xf numFmtId="0" fontId="12" fillId="0" borderId="0" xfId="0" applyFont="1" applyBorder="1" applyAlignment="1">
      <alignment horizontal="center"/>
    </xf>
    <xf numFmtId="0" fontId="15" fillId="0" borderId="0" xfId="0" applyFont="1" applyBorder="1" applyAlignment="1">
      <alignment horizontal="center"/>
    </xf>
    <xf numFmtId="0" fontId="15" fillId="0" borderId="0" xfId="0" applyFont="1" applyBorder="1"/>
    <xf numFmtId="0" fontId="12" fillId="0" borderId="7" xfId="0" applyFont="1" applyBorder="1" applyAlignment="1">
      <alignment horizontal="center"/>
    </xf>
    <xf numFmtId="0" fontId="12" fillId="0" borderId="7" xfId="0" applyFont="1" applyBorder="1" applyAlignment="1">
      <alignment horizontal="right"/>
    </xf>
    <xf numFmtId="10" fontId="12" fillId="0" borderId="7" xfId="0" applyNumberFormat="1" applyFont="1" applyBorder="1" applyAlignment="1">
      <alignment horizontal="center"/>
    </xf>
    <xf numFmtId="166" fontId="15" fillId="0" borderId="7" xfId="0" applyNumberFormat="1" applyFont="1" applyBorder="1"/>
    <xf numFmtId="166" fontId="22" fillId="0" borderId="7" xfId="0" applyNumberFormat="1" applyFont="1" applyBorder="1"/>
    <xf numFmtId="0" fontId="23" fillId="0" borderId="0" xfId="0" applyFont="1"/>
    <xf numFmtId="166" fontId="23" fillId="0" borderId="7" xfId="0" applyNumberFormat="1" applyFont="1" applyBorder="1"/>
    <xf numFmtId="0" fontId="12" fillId="0" borderId="0" xfId="0" applyFont="1" applyBorder="1"/>
    <xf numFmtId="0" fontId="15" fillId="0" borderId="0" xfId="0" applyFont="1" applyAlignment="1">
      <alignment horizontal="center"/>
    </xf>
    <xf numFmtId="0" fontId="20" fillId="0" borderId="0" xfId="0" applyFont="1"/>
    <xf numFmtId="0" fontId="11" fillId="0" borderId="7" xfId="0" applyFont="1" applyBorder="1"/>
    <xf numFmtId="3" fontId="12" fillId="0" borderId="0" xfId="0" applyNumberFormat="1" applyFont="1" applyAlignment="1">
      <alignment horizontal="right"/>
    </xf>
    <xf numFmtId="0" fontId="12" fillId="0" borderId="12" xfId="0" applyFont="1" applyBorder="1"/>
    <xf numFmtId="3" fontId="12" fillId="0" borderId="12" xfId="0" applyNumberFormat="1" applyFont="1" applyBorder="1"/>
    <xf numFmtId="0" fontId="9" fillId="0" borderId="0" xfId="0" applyFont="1" applyFill="1"/>
    <xf numFmtId="0" fontId="16" fillId="0" borderId="0" xfId="0" applyFont="1" applyFill="1"/>
    <xf numFmtId="0" fontId="6" fillId="0" borderId="10" xfId="0" applyFont="1" applyBorder="1"/>
    <xf numFmtId="0" fontId="7" fillId="0" borderId="10" xfId="0" applyFont="1" applyBorder="1" applyAlignment="1">
      <alignment horizontal="center"/>
    </xf>
    <xf numFmtId="0" fontId="7" fillId="0" borderId="13" xfId="0" applyFont="1" applyFill="1" applyBorder="1" applyAlignment="1">
      <alignment vertical="center"/>
    </xf>
    <xf numFmtId="0" fontId="7" fillId="0" borderId="13" xfId="0" applyFont="1" applyFill="1" applyBorder="1" applyAlignment="1">
      <alignment horizontal="center" wrapText="1"/>
    </xf>
    <xf numFmtId="0" fontId="7" fillId="0" borderId="13" xfId="0" applyFont="1" applyFill="1" applyBorder="1" applyAlignment="1">
      <alignment horizontal="center"/>
    </xf>
    <xf numFmtId="0" fontId="11" fillId="0" borderId="0" xfId="0" applyFont="1" applyFill="1" applyAlignment="1">
      <alignment vertical="center"/>
    </xf>
    <xf numFmtId="0" fontId="11" fillId="0" borderId="0" xfId="0" applyFont="1" applyFill="1" applyAlignment="1">
      <alignment horizontal="right" vertical="center"/>
    </xf>
    <xf numFmtId="3" fontId="7" fillId="0" borderId="0" xfId="0" applyNumberFormat="1" applyFont="1"/>
    <xf numFmtId="0" fontId="6" fillId="0" borderId="8" xfId="0" applyFont="1" applyFill="1" applyBorder="1"/>
    <xf numFmtId="0" fontId="12" fillId="0" borderId="14" xfId="0" applyFont="1" applyBorder="1" applyAlignment="1">
      <alignment horizontal="center"/>
    </xf>
    <xf numFmtId="0" fontId="38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15" xfId="0" applyFont="1" applyFill="1" applyBorder="1" applyAlignment="1">
      <alignment vertical="center"/>
    </xf>
    <xf numFmtId="0" fontId="32" fillId="0" borderId="0" xfId="0" applyFont="1"/>
    <xf numFmtId="165" fontId="12" fillId="0" borderId="16" xfId="0" applyNumberFormat="1" applyFont="1" applyBorder="1"/>
    <xf numFmtId="165" fontId="14" fillId="0" borderId="0" xfId="0" applyNumberFormat="1" applyFont="1"/>
    <xf numFmtId="165" fontId="39" fillId="0" borderId="0" xfId="0" applyNumberFormat="1" applyFont="1"/>
    <xf numFmtId="0" fontId="37" fillId="0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20" xfId="0" applyFont="1" applyBorder="1" applyAlignment="1">
      <alignment vertical="center"/>
    </xf>
    <xf numFmtId="3" fontId="3" fillId="0" borderId="7" xfId="0" applyNumberFormat="1" applyFont="1" applyBorder="1" applyAlignment="1">
      <alignment horizontal="right" vertical="center"/>
    </xf>
    <xf numFmtId="3" fontId="3" fillId="0" borderId="18" xfId="0" applyNumberFormat="1" applyFont="1" applyBorder="1" applyAlignment="1">
      <alignment horizontal="right" vertical="center"/>
    </xf>
    <xf numFmtId="0" fontId="3" fillId="0" borderId="0" xfId="0" applyFont="1" applyFill="1" applyAlignment="1">
      <alignment vertical="center"/>
    </xf>
    <xf numFmtId="0" fontId="3" fillId="0" borderId="20" xfId="0" applyFont="1" applyFill="1" applyBorder="1" applyAlignment="1">
      <alignment vertical="center"/>
    </xf>
    <xf numFmtId="3" fontId="3" fillId="0" borderId="7" xfId="0" applyNumberFormat="1" applyFont="1" applyFill="1" applyBorder="1" applyAlignment="1">
      <alignment horizontal="right" vertical="center"/>
    </xf>
    <xf numFmtId="3" fontId="3" fillId="0" borderId="18" xfId="0" applyNumberFormat="1" applyFont="1" applyFill="1" applyBorder="1" applyAlignment="1">
      <alignment horizontal="right" vertical="center"/>
    </xf>
    <xf numFmtId="0" fontId="27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5" fillId="0" borderId="20" xfId="0" applyFont="1" applyFill="1" applyBorder="1" applyAlignment="1">
      <alignment vertical="center"/>
    </xf>
    <xf numFmtId="3" fontId="2" fillId="0" borderId="7" xfId="0" applyNumberFormat="1" applyFont="1" applyFill="1" applyBorder="1" applyAlignment="1">
      <alignment horizontal="right" vertical="center"/>
    </xf>
    <xf numFmtId="0" fontId="34" fillId="0" borderId="0" xfId="0" applyFont="1" applyFill="1" applyAlignment="1">
      <alignment vertical="center"/>
    </xf>
    <xf numFmtId="0" fontId="5" fillId="0" borderId="20" xfId="0" applyFont="1" applyBorder="1" applyAlignment="1">
      <alignment vertical="center"/>
    </xf>
    <xf numFmtId="3" fontId="2" fillId="0" borderId="7" xfId="0" applyNumberFormat="1" applyFont="1" applyBorder="1" applyAlignment="1">
      <alignment horizontal="right" vertical="center"/>
    </xf>
    <xf numFmtId="0" fontId="34" fillId="0" borderId="0" xfId="0" applyFont="1" applyAlignment="1">
      <alignment vertical="center"/>
    </xf>
    <xf numFmtId="0" fontId="3" fillId="0" borderId="22" xfId="0" applyFont="1" applyBorder="1" applyAlignment="1">
      <alignment vertical="center"/>
    </xf>
    <xf numFmtId="3" fontId="3" fillId="0" borderId="23" xfId="0" applyNumberFormat="1" applyFont="1" applyBorder="1" applyAlignment="1">
      <alignment horizontal="center" vertical="center" wrapText="1"/>
    </xf>
    <xf numFmtId="0" fontId="5" fillId="0" borderId="24" xfId="0" applyFont="1" applyBorder="1" applyAlignment="1">
      <alignment vertical="center"/>
    </xf>
    <xf numFmtId="3" fontId="5" fillId="0" borderId="15" xfId="0" applyNumberFormat="1" applyFont="1" applyBorder="1" applyAlignment="1">
      <alignment vertical="center"/>
    </xf>
    <xf numFmtId="3" fontId="5" fillId="0" borderId="25" xfId="0" applyNumberFormat="1" applyFont="1" applyBorder="1" applyAlignment="1">
      <alignment vertical="center"/>
    </xf>
    <xf numFmtId="0" fontId="12" fillId="0" borderId="0" xfId="0" applyFont="1" applyFill="1"/>
    <xf numFmtId="0" fontId="12" fillId="0" borderId="5" xfId="0" applyFont="1" applyFill="1" applyBorder="1" applyAlignment="1">
      <alignment horizontal="center" vertical="center"/>
    </xf>
    <xf numFmtId="3" fontId="14" fillId="0" borderId="0" xfId="0" applyNumberFormat="1" applyFont="1" applyFill="1"/>
    <xf numFmtId="3" fontId="14" fillId="0" borderId="0" xfId="0" applyNumberFormat="1" applyFont="1" applyFill="1" applyAlignment="1">
      <alignment horizontal="right"/>
    </xf>
    <xf numFmtId="3" fontId="12" fillId="0" borderId="6" xfId="0" applyNumberFormat="1" applyFont="1" applyFill="1" applyBorder="1" applyAlignment="1">
      <alignment horizontal="right"/>
    </xf>
    <xf numFmtId="3" fontId="12" fillId="0" borderId="1" xfId="0" applyNumberFormat="1" applyFont="1" applyFill="1" applyBorder="1" applyAlignment="1">
      <alignment horizontal="right"/>
    </xf>
    <xf numFmtId="0" fontId="14" fillId="0" borderId="0" xfId="0" applyFont="1" applyFill="1"/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17" fillId="0" borderId="0" xfId="0" applyFont="1" applyFill="1" applyAlignment="1">
      <alignment horizontal="center" vertical="center"/>
    </xf>
    <xf numFmtId="0" fontId="2" fillId="0" borderId="26" xfId="0" applyFont="1" applyFill="1" applyBorder="1" applyAlignment="1">
      <alignment horizontal="center" vertical="center"/>
    </xf>
    <xf numFmtId="0" fontId="2" fillId="0" borderId="27" xfId="0" applyFont="1" applyFill="1" applyBorder="1" applyAlignment="1">
      <alignment horizontal="center" vertical="center"/>
    </xf>
    <xf numFmtId="0" fontId="10" fillId="0" borderId="27" xfId="0" applyFont="1" applyFill="1" applyBorder="1" applyAlignment="1">
      <alignment horizontal="center" vertical="center"/>
    </xf>
    <xf numFmtId="0" fontId="18" fillId="0" borderId="2" xfId="0" applyFont="1" applyFill="1" applyBorder="1" applyAlignment="1">
      <alignment horizontal="right" vertical="center"/>
    </xf>
    <xf numFmtId="0" fontId="13" fillId="0" borderId="3" xfId="0" applyFont="1" applyFill="1" applyBorder="1" applyAlignment="1">
      <alignment vertical="center"/>
    </xf>
    <xf numFmtId="0" fontId="18" fillId="0" borderId="3" xfId="0" applyFont="1" applyFill="1" applyBorder="1" applyAlignment="1">
      <alignment vertical="center"/>
    </xf>
    <xf numFmtId="0" fontId="18" fillId="0" borderId="20" xfId="0" applyFont="1" applyFill="1" applyBorder="1" applyAlignment="1">
      <alignment horizontal="right" vertical="center"/>
    </xf>
    <xf numFmtId="0" fontId="18" fillId="0" borderId="7" xfId="0" applyFont="1" applyFill="1" applyBorder="1" applyAlignment="1">
      <alignment vertical="center"/>
    </xf>
    <xf numFmtId="3" fontId="18" fillId="0" borderId="7" xfId="0" applyNumberFormat="1" applyFont="1" applyFill="1" applyBorder="1" applyAlignment="1">
      <alignment vertical="center"/>
    </xf>
    <xf numFmtId="3" fontId="18" fillId="0" borderId="23" xfId="0" applyNumberFormat="1" applyFont="1" applyFill="1" applyBorder="1" applyAlignment="1">
      <alignment vertical="center"/>
    </xf>
    <xf numFmtId="0" fontId="18" fillId="0" borderId="23" xfId="0" applyFont="1" applyFill="1" applyBorder="1" applyAlignment="1">
      <alignment vertical="center"/>
    </xf>
    <xf numFmtId="0" fontId="13" fillId="0" borderId="26" xfId="0" applyFont="1" applyFill="1" applyBorder="1" applyAlignment="1">
      <alignment horizontal="right" vertical="center"/>
    </xf>
    <xf numFmtId="0" fontId="13" fillId="0" borderId="27" xfId="0" applyFont="1" applyFill="1" applyBorder="1" applyAlignment="1">
      <alignment vertical="center"/>
    </xf>
    <xf numFmtId="3" fontId="13" fillId="0" borderId="27" xfId="0" applyNumberFormat="1" applyFont="1" applyFill="1" applyBorder="1" applyAlignment="1">
      <alignment vertical="center"/>
    </xf>
    <xf numFmtId="3" fontId="18" fillId="0" borderId="3" xfId="0" applyNumberFormat="1" applyFont="1" applyFill="1" applyBorder="1" applyAlignment="1">
      <alignment vertical="center"/>
    </xf>
    <xf numFmtId="3" fontId="41" fillId="0" borderId="7" xfId="0" applyNumberFormat="1" applyFont="1" applyFill="1" applyBorder="1" applyAlignment="1">
      <alignment vertical="center"/>
    </xf>
    <xf numFmtId="0" fontId="10" fillId="0" borderId="28" xfId="0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vertical="center"/>
    </xf>
    <xf numFmtId="3" fontId="18" fillId="0" borderId="18" xfId="0" applyNumberFormat="1" applyFont="1" applyFill="1" applyBorder="1" applyAlignment="1">
      <alignment vertical="center"/>
    </xf>
    <xf numFmtId="3" fontId="13" fillId="0" borderId="28" xfId="0" applyNumberFormat="1" applyFont="1" applyFill="1" applyBorder="1" applyAlignment="1">
      <alignment vertical="center"/>
    </xf>
    <xf numFmtId="3" fontId="13" fillId="0" borderId="18" xfId="0" applyNumberFormat="1" applyFont="1" applyFill="1" applyBorder="1" applyAlignment="1">
      <alignment vertical="center"/>
    </xf>
    <xf numFmtId="0" fontId="18" fillId="0" borderId="22" xfId="0" applyFont="1" applyFill="1" applyBorder="1" applyAlignment="1">
      <alignment horizontal="right" vertical="center"/>
    </xf>
    <xf numFmtId="0" fontId="41" fillId="0" borderId="7" xfId="0" applyFont="1" applyFill="1" applyBorder="1" applyAlignment="1">
      <alignment vertical="center"/>
    </xf>
    <xf numFmtId="0" fontId="41" fillId="0" borderId="7" xfId="0" applyFont="1" applyFill="1" applyBorder="1" applyAlignment="1">
      <alignment horizontal="left" vertical="center"/>
    </xf>
    <xf numFmtId="0" fontId="41" fillId="0" borderId="20" xfId="0" applyFont="1" applyFill="1" applyBorder="1" applyAlignment="1">
      <alignment horizontal="right" vertical="center"/>
    </xf>
    <xf numFmtId="3" fontId="41" fillId="0" borderId="23" xfId="0" applyNumberFormat="1" applyFont="1" applyFill="1" applyBorder="1" applyAlignment="1">
      <alignment vertical="center"/>
    </xf>
    <xf numFmtId="0" fontId="9" fillId="0" borderId="0" xfId="0" applyFont="1" applyAlignment="1">
      <alignment vertical="center"/>
    </xf>
    <xf numFmtId="0" fontId="7" fillId="0" borderId="17" xfId="0" applyFont="1" applyFill="1" applyBorder="1" applyAlignment="1">
      <alignment horizontal="left"/>
    </xf>
    <xf numFmtId="3" fontId="6" fillId="0" borderId="0" xfId="0" applyNumberFormat="1" applyFont="1" applyFill="1" applyBorder="1"/>
    <xf numFmtId="0" fontId="9" fillId="0" borderId="0" xfId="0" applyFont="1" applyFill="1" applyBorder="1"/>
    <xf numFmtId="3" fontId="6" fillId="0" borderId="0" xfId="0" applyNumberFormat="1" applyFont="1" applyFill="1" applyAlignment="1">
      <alignment vertical="center"/>
    </xf>
    <xf numFmtId="0" fontId="26" fillId="0" borderId="0" xfId="0" applyFont="1" applyFill="1" applyAlignment="1">
      <alignment horizontal="center"/>
    </xf>
    <xf numFmtId="0" fontId="15" fillId="0" borderId="7" xfId="0" applyFont="1" applyBorder="1"/>
    <xf numFmtId="0" fontId="22" fillId="0" borderId="7" xfId="0" applyFont="1" applyBorder="1"/>
    <xf numFmtId="0" fontId="23" fillId="0" borderId="7" xfId="0" applyFont="1" applyBorder="1"/>
    <xf numFmtId="3" fontId="7" fillId="3" borderId="11" xfId="0" applyNumberFormat="1" applyFont="1" applyFill="1" applyBorder="1" applyAlignment="1">
      <alignment horizontal="center" vertical="center"/>
    </xf>
    <xf numFmtId="167" fontId="16" fillId="0" borderId="20" xfId="0" applyNumberFormat="1" applyFont="1" applyBorder="1"/>
    <xf numFmtId="3" fontId="16" fillId="0" borderId="7" xfId="0" applyNumberFormat="1" applyFont="1" applyBorder="1"/>
    <xf numFmtId="3" fontId="16" fillId="0" borderId="18" xfId="0" applyNumberFormat="1" applyFont="1" applyBorder="1"/>
    <xf numFmtId="0" fontId="16" fillId="0" borderId="0" xfId="0" applyFont="1"/>
    <xf numFmtId="0" fontId="16" fillId="0" borderId="7" xfId="0" applyFont="1" applyFill="1" applyBorder="1"/>
    <xf numFmtId="167" fontId="16" fillId="0" borderId="20" xfId="0" applyNumberFormat="1" applyFont="1" applyBorder="1" applyAlignment="1">
      <alignment horizontal="right"/>
    </xf>
    <xf numFmtId="3" fontId="16" fillId="0" borderId="0" xfId="0" applyNumberFormat="1" applyFont="1"/>
    <xf numFmtId="3" fontId="16" fillId="0" borderId="7" xfId="0" applyNumberFormat="1" applyFont="1" applyFill="1" applyBorder="1"/>
    <xf numFmtId="3" fontId="16" fillId="0" borderId="18" xfId="0" applyNumberFormat="1" applyFont="1" applyFill="1" applyBorder="1"/>
    <xf numFmtId="167" fontId="33" fillId="0" borderId="20" xfId="0" applyNumberFormat="1" applyFont="1" applyBorder="1"/>
    <xf numFmtId="3" fontId="33" fillId="0" borderId="7" xfId="0" applyNumberFormat="1" applyFont="1" applyBorder="1"/>
    <xf numFmtId="3" fontId="33" fillId="0" borderId="18" xfId="0" applyNumberFormat="1" applyFont="1" applyBorder="1"/>
    <xf numFmtId="0" fontId="33" fillId="0" borderId="0" xfId="0" applyFont="1"/>
    <xf numFmtId="167" fontId="16" fillId="0" borderId="20" xfId="0" applyNumberFormat="1" applyFont="1" applyFill="1" applyBorder="1"/>
    <xf numFmtId="167" fontId="7" fillId="3" borderId="22" xfId="0" applyNumberFormat="1" applyFont="1" applyFill="1" applyBorder="1" applyAlignment="1">
      <alignment vertical="center"/>
    </xf>
    <xf numFmtId="0" fontId="7" fillId="3" borderId="11" xfId="0" applyFont="1" applyFill="1" applyBorder="1" applyAlignment="1">
      <alignment horizontal="center" vertical="center"/>
    </xf>
    <xf numFmtId="0" fontId="7" fillId="0" borderId="0" xfId="0" applyFont="1"/>
    <xf numFmtId="167" fontId="16" fillId="0" borderId="0" xfId="0" applyNumberFormat="1" applyFont="1"/>
    <xf numFmtId="0" fontId="16" fillId="0" borderId="0" xfId="0" applyFont="1" applyAlignment="1"/>
    <xf numFmtId="3" fontId="16" fillId="0" borderId="0" xfId="0" applyNumberFormat="1" applyFont="1" applyAlignment="1"/>
    <xf numFmtId="167" fontId="43" fillId="0" borderId="20" xfId="0" applyNumberFormat="1" applyFont="1" applyFill="1" applyBorder="1"/>
    <xf numFmtId="167" fontId="16" fillId="0" borderId="20" xfId="0" applyNumberFormat="1" applyFont="1" applyFill="1" applyBorder="1" applyAlignment="1">
      <alignment horizontal="right"/>
    </xf>
    <xf numFmtId="0" fontId="33" fillId="0" borderId="0" xfId="0" applyFont="1" applyFill="1" applyAlignment="1">
      <alignment horizontal="right"/>
    </xf>
    <xf numFmtId="3" fontId="9" fillId="0" borderId="0" xfId="0" applyNumberFormat="1" applyFont="1"/>
    <xf numFmtId="3" fontId="7" fillId="0" borderId="13" xfId="0" applyNumberFormat="1" applyFont="1" applyFill="1" applyBorder="1"/>
    <xf numFmtId="0" fontId="0" fillId="0" borderId="0" xfId="0" applyFill="1" applyBorder="1"/>
    <xf numFmtId="0" fontId="6" fillId="0" borderId="13" xfId="0" applyFont="1" applyFill="1" applyBorder="1"/>
    <xf numFmtId="0" fontId="28" fillId="0" borderId="0" xfId="0" applyFont="1" applyFill="1" applyAlignment="1">
      <alignment horizontal="center"/>
    </xf>
    <xf numFmtId="0" fontId="40" fillId="0" borderId="0" xfId="0" applyFont="1" applyFill="1"/>
    <xf numFmtId="0" fontId="35" fillId="0" borderId="0" xfId="0" applyFont="1" applyFill="1" applyBorder="1"/>
    <xf numFmtId="0" fontId="40" fillId="0" borderId="0" xfId="0" applyFont="1" applyFill="1" applyBorder="1"/>
    <xf numFmtId="3" fontId="40" fillId="0" borderId="0" xfId="0" applyNumberFormat="1" applyFont="1" applyFill="1"/>
    <xf numFmtId="3" fontId="35" fillId="0" borderId="0" xfId="0" applyNumberFormat="1" applyFont="1" applyFill="1" applyBorder="1"/>
    <xf numFmtId="3" fontId="35" fillId="0" borderId="0" xfId="0" applyNumberFormat="1" applyFont="1" applyFill="1"/>
    <xf numFmtId="0" fontId="35" fillId="0" borderId="0" xfId="0" applyFont="1" applyFill="1"/>
    <xf numFmtId="0" fontId="40" fillId="0" borderId="0" xfId="0" applyFont="1" applyFill="1" applyBorder="1" applyAlignment="1">
      <alignment wrapText="1"/>
    </xf>
    <xf numFmtId="0" fontId="35" fillId="0" borderId="1" xfId="0" applyFont="1" applyFill="1" applyBorder="1" applyAlignment="1"/>
    <xf numFmtId="3" fontId="35" fillId="0" borderId="1" xfId="0" applyNumberFormat="1" applyFont="1" applyFill="1" applyBorder="1"/>
    <xf numFmtId="0" fontId="44" fillId="0" borderId="0" xfId="0" applyFont="1" applyAlignment="1">
      <alignment wrapText="1" shrinkToFit="1"/>
    </xf>
    <xf numFmtId="3" fontId="0" fillId="0" borderId="0" xfId="0" applyNumberFormat="1" applyFill="1" applyAlignment="1">
      <alignment vertical="center"/>
    </xf>
    <xf numFmtId="165" fontId="14" fillId="0" borderId="0" xfId="0" applyNumberFormat="1" applyFont="1" applyFill="1" applyBorder="1"/>
    <xf numFmtId="0" fontId="11" fillId="0" borderId="0" xfId="0" applyFont="1" applyFill="1" applyAlignment="1">
      <alignment vertical="center" wrapText="1"/>
    </xf>
    <xf numFmtId="0" fontId="33" fillId="0" borderId="0" xfId="0" applyFont="1" applyFill="1" applyAlignment="1">
      <alignment vertical="center"/>
    </xf>
    <xf numFmtId="0" fontId="16" fillId="0" borderId="0" xfId="0" applyFont="1" applyFill="1" applyAlignment="1">
      <alignment horizontal="right" vertical="center"/>
    </xf>
    <xf numFmtId="0" fontId="9" fillId="0" borderId="0" xfId="0" applyFont="1" applyAlignment="1">
      <alignment horizontal="center"/>
    </xf>
    <xf numFmtId="10" fontId="21" fillId="0" borderId="7" xfId="2" applyNumberFormat="1" applyFont="1" applyBorder="1" applyAlignment="1">
      <alignment horizontal="center"/>
    </xf>
    <xf numFmtId="0" fontId="47" fillId="0" borderId="0" xfId="0" applyFont="1" applyFill="1" applyAlignment="1">
      <alignment vertical="center"/>
    </xf>
    <xf numFmtId="0" fontId="18" fillId="0" borderId="23" xfId="0" applyFont="1" applyFill="1" applyBorder="1" applyAlignment="1">
      <alignment horizontal="left" vertical="center"/>
    </xf>
    <xf numFmtId="0" fontId="18" fillId="0" borderId="11" xfId="0" applyFont="1" applyFill="1" applyBorder="1" applyAlignment="1">
      <alignment vertical="center"/>
    </xf>
    <xf numFmtId="3" fontId="18" fillId="0" borderId="11" xfId="0" applyNumberFormat="1" applyFont="1" applyFill="1" applyBorder="1" applyAlignment="1">
      <alignment vertical="center"/>
    </xf>
    <xf numFmtId="0" fontId="41" fillId="0" borderId="11" xfId="0" applyFont="1" applyFill="1" applyBorder="1" applyAlignment="1">
      <alignment vertical="center"/>
    </xf>
    <xf numFmtId="3" fontId="41" fillId="0" borderId="11" xfId="0" applyNumberFormat="1" applyFont="1" applyFill="1" applyBorder="1" applyAlignment="1">
      <alignment vertical="center"/>
    </xf>
    <xf numFmtId="0" fontId="40" fillId="0" borderId="29" xfId="0" applyFont="1" applyFill="1" applyBorder="1" applyAlignment="1">
      <alignment horizontal="left"/>
    </xf>
    <xf numFmtId="0" fontId="40" fillId="0" borderId="7" xfId="0" applyFont="1" applyFill="1" applyBorder="1" applyAlignment="1">
      <alignment horizontal="left"/>
    </xf>
    <xf numFmtId="3" fontId="30" fillId="0" borderId="7" xfId="1" applyNumberFormat="1" applyFont="1" applyBorder="1" applyAlignment="1">
      <alignment wrapText="1" shrinkToFit="1"/>
    </xf>
    <xf numFmtId="3" fontId="30" fillId="0" borderId="7" xfId="1" applyNumberFormat="1" applyFont="1" applyBorder="1" applyAlignment="1">
      <alignment horizontal="left" wrapText="1" shrinkToFit="1"/>
    </xf>
    <xf numFmtId="3" fontId="30" fillId="0" borderId="7" xfId="1" applyNumberFormat="1" applyFont="1" applyBorder="1" applyAlignment="1">
      <alignment horizontal="right" wrapText="1" shrinkToFit="1"/>
    </xf>
    <xf numFmtId="3" fontId="29" fillId="0" borderId="7" xfId="1" applyNumberFormat="1" applyFont="1" applyBorder="1" applyAlignment="1">
      <alignment wrapText="1" shrinkToFit="1"/>
    </xf>
    <xf numFmtId="0" fontId="30" fillId="0" borderId="0" xfId="0" applyFont="1" applyAlignment="1">
      <alignment wrapText="1" shrinkToFit="1"/>
    </xf>
    <xf numFmtId="3" fontId="30" fillId="0" borderId="0" xfId="0" applyNumberFormat="1" applyFont="1" applyAlignment="1">
      <alignment wrapText="1" shrinkToFit="1"/>
    </xf>
    <xf numFmtId="3" fontId="30" fillId="0" borderId="0" xfId="1" applyNumberFormat="1" applyFont="1" applyAlignment="1">
      <alignment wrapText="1" shrinkToFit="1"/>
    </xf>
    <xf numFmtId="0" fontId="30" fillId="0" borderId="0" xfId="1" applyFont="1" applyAlignment="1">
      <alignment wrapText="1" shrinkToFit="1"/>
    </xf>
    <xf numFmtId="0" fontId="30" fillId="0" borderId="7" xfId="1" applyFont="1" applyBorder="1" applyAlignment="1">
      <alignment horizontal="right" wrapText="1" shrinkToFit="1"/>
    </xf>
    <xf numFmtId="0" fontId="30" fillId="0" borderId="7" xfId="1" applyFont="1" applyBorder="1" applyAlignment="1">
      <alignment wrapText="1" shrinkToFit="1"/>
    </xf>
    <xf numFmtId="3" fontId="30" fillId="0" borderId="7" xfId="1" applyNumberFormat="1" applyFont="1" applyFill="1" applyBorder="1" applyAlignment="1">
      <alignment wrapText="1" shrinkToFit="1"/>
    </xf>
    <xf numFmtId="0" fontId="30" fillId="0" borderId="7" xfId="0" applyFont="1" applyBorder="1" applyAlignment="1">
      <alignment wrapText="1" shrinkToFit="1"/>
    </xf>
    <xf numFmtId="3" fontId="30" fillId="0" borderId="7" xfId="0" applyNumberFormat="1" applyFont="1" applyBorder="1" applyAlignment="1">
      <alignment wrapText="1" shrinkToFit="1"/>
    </xf>
    <xf numFmtId="0" fontId="30" fillId="0" borderId="21" xfId="0" applyFont="1" applyBorder="1" applyAlignment="1">
      <alignment wrapText="1" shrinkToFit="1"/>
    </xf>
    <xf numFmtId="0" fontId="30" fillId="0" borderId="0" xfId="0" applyFont="1" applyBorder="1" applyAlignment="1">
      <alignment wrapText="1" shrinkToFit="1"/>
    </xf>
    <xf numFmtId="0" fontId="30" fillId="0" borderId="0" xfId="1" applyFont="1" applyFill="1" applyBorder="1" applyAlignment="1">
      <alignment wrapText="1" shrinkToFit="1"/>
    </xf>
    <xf numFmtId="3" fontId="30" fillId="0" borderId="29" xfId="0" applyNumberFormat="1" applyFont="1" applyBorder="1" applyAlignment="1">
      <alignment wrapText="1" shrinkToFit="1"/>
    </xf>
    <xf numFmtId="3" fontId="30" fillId="0" borderId="7" xfId="0" applyNumberFormat="1" applyFont="1" applyBorder="1" applyAlignment="1">
      <alignment horizontal="left" wrapText="1" shrinkToFit="1"/>
    </xf>
    <xf numFmtId="0" fontId="30" fillId="0" borderId="0" xfId="0" applyFont="1" applyAlignment="1">
      <alignment horizontal="left" wrapText="1" shrinkToFit="1"/>
    </xf>
    <xf numFmtId="0" fontId="29" fillId="0" borderId="7" xfId="1" applyFont="1" applyBorder="1" applyAlignment="1">
      <alignment horizontal="center" wrapText="1" shrinkToFit="1"/>
    </xf>
    <xf numFmtId="3" fontId="31" fillId="0" borderId="7" xfId="0" applyNumberFormat="1" applyFont="1" applyBorder="1" applyAlignment="1">
      <alignment wrapText="1" shrinkToFit="1"/>
    </xf>
    <xf numFmtId="0" fontId="14" fillId="0" borderId="0" xfId="0" applyFont="1" applyFill="1" applyBorder="1"/>
    <xf numFmtId="0" fontId="37" fillId="0" borderId="0" xfId="0" applyFont="1" applyFill="1" applyBorder="1" applyAlignment="1">
      <alignment vertical="center" wrapText="1"/>
    </xf>
    <xf numFmtId="0" fontId="37" fillId="0" borderId="0" xfId="0" applyFont="1" applyFill="1" applyBorder="1" applyAlignment="1">
      <alignment vertical="center"/>
    </xf>
    <xf numFmtId="3" fontId="40" fillId="0" borderId="0" xfId="0" applyNumberFormat="1" applyFont="1" applyFill="1" applyBorder="1"/>
    <xf numFmtId="0" fontId="7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36" fillId="0" borderId="0" xfId="0" applyFont="1" applyFill="1" applyAlignment="1">
      <alignment vertical="center"/>
    </xf>
    <xf numFmtId="3" fontId="37" fillId="5" borderId="9" xfId="0" applyNumberFormat="1" applyFont="1" applyFill="1" applyBorder="1" applyAlignment="1">
      <alignment vertical="center"/>
    </xf>
    <xf numFmtId="3" fontId="37" fillId="5" borderId="42" xfId="0" applyNumberFormat="1" applyFont="1" applyFill="1" applyBorder="1" applyAlignment="1">
      <alignment vertical="center"/>
    </xf>
    <xf numFmtId="0" fontId="37" fillId="5" borderId="40" xfId="0" applyFont="1" applyFill="1" applyBorder="1" applyAlignment="1">
      <alignment horizontal="center" vertical="center"/>
    </xf>
    <xf numFmtId="3" fontId="9" fillId="7" borderId="4" xfId="0" applyNumberFormat="1" applyFont="1" applyFill="1" applyBorder="1" applyAlignment="1">
      <alignment vertical="center"/>
    </xf>
    <xf numFmtId="0" fontId="40" fillId="0" borderId="0" xfId="0" applyFont="1" applyBorder="1"/>
    <xf numFmtId="0" fontId="35" fillId="0" borderId="0" xfId="0" applyFont="1" applyBorder="1"/>
    <xf numFmtId="0" fontId="35" fillId="0" borderId="0" xfId="0" applyFont="1" applyBorder="1" applyAlignment="1">
      <alignment horizontal="left"/>
    </xf>
    <xf numFmtId="3" fontId="35" fillId="0" borderId="0" xfId="0" applyNumberFormat="1" applyFont="1" applyFill="1" applyBorder="1" applyAlignment="1">
      <alignment horizontal="right"/>
    </xf>
    <xf numFmtId="0" fontId="40" fillId="0" borderId="0" xfId="0" applyFont="1" applyBorder="1" applyAlignment="1">
      <alignment horizontal="left"/>
    </xf>
    <xf numFmtId="3" fontId="40" fillId="0" borderId="0" xfId="0" applyNumberFormat="1" applyFont="1" applyFill="1" applyBorder="1" applyAlignment="1">
      <alignment horizontal="right"/>
    </xf>
    <xf numFmtId="0" fontId="16" fillId="0" borderId="0" xfId="0" applyFont="1" applyAlignment="1">
      <alignment horizontal="center"/>
    </xf>
    <xf numFmtId="3" fontId="9" fillId="4" borderId="3" xfId="0" applyNumberFormat="1" applyFont="1" applyFill="1" applyBorder="1" applyAlignment="1">
      <alignment horizontal="center" vertical="center"/>
    </xf>
    <xf numFmtId="0" fontId="36" fillId="0" borderId="13" xfId="0" applyFont="1" applyFill="1" applyBorder="1" applyAlignment="1">
      <alignment horizontal="center" vertical="center" wrapText="1"/>
    </xf>
    <xf numFmtId="0" fontId="50" fillId="0" borderId="0" xfId="0" applyFont="1" applyBorder="1" applyAlignment="1">
      <alignment horizontal="left"/>
    </xf>
    <xf numFmtId="3" fontId="14" fillId="0" borderId="56" xfId="0" applyNumberFormat="1" applyFont="1" applyBorder="1"/>
    <xf numFmtId="0" fontId="30" fillId="0" borderId="7" xfId="1" applyFont="1" applyBorder="1" applyAlignment="1">
      <alignment horizontal="left" wrapText="1" shrinkToFit="1"/>
    </xf>
    <xf numFmtId="0" fontId="30" fillId="0" borderId="7" xfId="0" applyFont="1" applyBorder="1" applyAlignment="1">
      <alignment horizontal="left" wrapText="1" shrinkToFit="1"/>
    </xf>
    <xf numFmtId="0" fontId="30" fillId="0" borderId="7" xfId="1" applyFont="1" applyBorder="1" applyAlignment="1">
      <alignment horizontal="left" wrapText="1" shrinkToFit="1"/>
    </xf>
    <xf numFmtId="0" fontId="30" fillId="0" borderId="39" xfId="0" applyFont="1" applyBorder="1" applyAlignment="1">
      <alignment wrapText="1" shrinkToFit="1"/>
    </xf>
    <xf numFmtId="3" fontId="40" fillId="0" borderId="7" xfId="0" applyNumberFormat="1" applyFont="1" applyFill="1" applyBorder="1" applyAlignment="1">
      <alignment vertical="center"/>
    </xf>
    <xf numFmtId="3" fontId="34" fillId="0" borderId="0" xfId="0" applyNumberFormat="1" applyFont="1" applyFill="1" applyAlignment="1">
      <alignment vertical="center"/>
    </xf>
    <xf numFmtId="3" fontId="18" fillId="0" borderId="0" xfId="0" applyNumberFormat="1" applyFont="1" applyFill="1" applyBorder="1" applyAlignment="1">
      <alignment vertical="center"/>
    </xf>
    <xf numFmtId="3" fontId="6" fillId="0" borderId="0" xfId="0" applyNumberFormat="1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3" fontId="0" fillId="0" borderId="0" xfId="0" applyNumberFormat="1" applyFill="1" applyBorder="1" applyAlignment="1">
      <alignment vertical="center"/>
    </xf>
    <xf numFmtId="3" fontId="13" fillId="0" borderId="0" xfId="0" applyNumberFormat="1" applyFont="1" applyFill="1" applyBorder="1" applyAlignment="1">
      <alignment vertical="center"/>
    </xf>
    <xf numFmtId="3" fontId="7" fillId="0" borderId="0" xfId="0" applyNumberFormat="1" applyFont="1" applyFill="1" applyBorder="1" applyAlignment="1">
      <alignment vertical="center"/>
    </xf>
    <xf numFmtId="0" fontId="34" fillId="0" borderId="0" xfId="0" applyFont="1" applyFill="1" applyBorder="1" applyAlignment="1">
      <alignment vertical="center"/>
    </xf>
    <xf numFmtId="3" fontId="18" fillId="0" borderId="4" xfId="0" applyNumberFormat="1" applyFont="1" applyFill="1" applyBorder="1" applyAlignment="1">
      <alignment vertical="center"/>
    </xf>
    <xf numFmtId="3" fontId="2" fillId="0" borderId="18" xfId="0" applyNumberFormat="1" applyFont="1" applyFill="1" applyBorder="1" applyAlignment="1">
      <alignment horizontal="right" vertical="center"/>
    </xf>
    <xf numFmtId="0" fontId="11" fillId="0" borderId="7" xfId="0" applyFont="1" applyBorder="1" applyAlignment="1">
      <alignment vertical="center"/>
    </xf>
    <xf numFmtId="0" fontId="38" fillId="0" borderId="0" xfId="0" applyFont="1" applyAlignment="1">
      <alignment horizontal="right" vertical="center"/>
    </xf>
    <xf numFmtId="0" fontId="7" fillId="0" borderId="0" xfId="0" applyFont="1" applyFill="1" applyAlignment="1">
      <alignment horizontal="center"/>
    </xf>
    <xf numFmtId="0" fontId="36" fillId="0" borderId="48" xfId="0" applyFont="1" applyFill="1" applyBorder="1" applyAlignment="1">
      <alignment horizontal="center" vertical="center" wrapText="1"/>
    </xf>
    <xf numFmtId="0" fontId="36" fillId="0" borderId="46" xfId="0" applyFont="1" applyFill="1" applyBorder="1" applyAlignment="1">
      <alignment horizontal="center" vertical="center" wrapText="1"/>
    </xf>
    <xf numFmtId="0" fontId="30" fillId="0" borderId="21" xfId="1" applyFont="1" applyFill="1" applyBorder="1" applyAlignment="1">
      <alignment horizontal="left" wrapText="1" shrinkToFit="1"/>
    </xf>
    <xf numFmtId="0" fontId="30" fillId="0" borderId="7" xfId="1" applyFont="1" applyBorder="1" applyAlignment="1">
      <alignment horizontal="center" wrapText="1" shrinkToFit="1"/>
    </xf>
    <xf numFmtId="0" fontId="30" fillId="0" borderId="42" xfId="1" applyFont="1" applyBorder="1" applyAlignment="1">
      <alignment horizontal="left" wrapText="1" shrinkToFit="1"/>
    </xf>
    <xf numFmtId="0" fontId="30" fillId="0" borderId="7" xfId="1" applyFont="1" applyBorder="1" applyAlignment="1">
      <alignment horizontal="left" wrapText="1" shrinkToFit="1"/>
    </xf>
    <xf numFmtId="0" fontId="30" fillId="0" borderId="7" xfId="0" applyFont="1" applyBorder="1" applyAlignment="1">
      <alignment horizontal="left" wrapText="1" shrinkToFit="1"/>
    </xf>
    <xf numFmtId="0" fontId="30" fillId="0" borderId="21" xfId="1" applyFont="1" applyBorder="1" applyAlignment="1">
      <alignment horizontal="left" wrapText="1" shrinkToFit="1"/>
    </xf>
    <xf numFmtId="3" fontId="40" fillId="0" borderId="0" xfId="0" applyNumberFormat="1" applyFont="1" applyBorder="1" applyAlignment="1">
      <alignment horizontal="right"/>
    </xf>
    <xf numFmtId="0" fontId="37" fillId="0" borderId="31" xfId="0" applyFont="1" applyFill="1" applyBorder="1" applyAlignment="1">
      <alignment horizontal="right" vertical="center" wrapText="1"/>
    </xf>
    <xf numFmtId="0" fontId="37" fillId="0" borderId="33" xfId="0" applyFont="1" applyFill="1" applyBorder="1" applyAlignment="1">
      <alignment horizontal="right" vertical="center" wrapText="1"/>
    </xf>
    <xf numFmtId="0" fontId="37" fillId="0" borderId="24" xfId="0" applyFont="1" applyFill="1" applyBorder="1" applyAlignment="1">
      <alignment horizontal="right" vertical="center" wrapText="1"/>
    </xf>
    <xf numFmtId="0" fontId="37" fillId="0" borderId="33" xfId="0" applyFont="1" applyFill="1" applyBorder="1" applyAlignment="1">
      <alignment horizontal="right" vertical="center"/>
    </xf>
    <xf numFmtId="0" fontId="36" fillId="5" borderId="33" xfId="0" applyFont="1" applyFill="1" applyBorder="1" applyAlignment="1">
      <alignment horizontal="right" vertical="center"/>
    </xf>
    <xf numFmtId="0" fontId="36" fillId="0" borderId="33" xfId="0" applyFont="1" applyFill="1" applyBorder="1" applyAlignment="1">
      <alignment horizontal="right" vertical="center"/>
    </xf>
    <xf numFmtId="0" fontId="36" fillId="0" borderId="46" xfId="0" applyFont="1" applyFill="1" applyBorder="1" applyAlignment="1">
      <alignment horizontal="center" vertical="center"/>
    </xf>
    <xf numFmtId="3" fontId="7" fillId="0" borderId="0" xfId="0" applyNumberFormat="1" applyFont="1" applyFill="1" applyBorder="1"/>
    <xf numFmtId="0" fontId="6" fillId="0" borderId="0" xfId="0" applyFont="1" applyAlignment="1"/>
    <xf numFmtId="0" fontId="6" fillId="0" borderId="0" xfId="0" applyFont="1" applyFill="1" applyAlignment="1"/>
    <xf numFmtId="3" fontId="6" fillId="0" borderId="8" xfId="0" applyNumberFormat="1" applyFont="1" applyFill="1" applyBorder="1"/>
    <xf numFmtId="3" fontId="7" fillId="0" borderId="0" xfId="0" applyNumberFormat="1" applyFont="1" applyFill="1"/>
    <xf numFmtId="0" fontId="44" fillId="0" borderId="21" xfId="0" applyFont="1" applyBorder="1" applyAlignment="1">
      <alignment horizontal="center" vertical="center" wrapText="1" shrinkToFit="1"/>
    </xf>
    <xf numFmtId="0" fontId="44" fillId="0" borderId="0" xfId="0" applyFont="1" applyBorder="1" applyAlignment="1">
      <alignment horizontal="center" vertical="center" wrapText="1" shrinkToFit="1"/>
    </xf>
    <xf numFmtId="0" fontId="0" fillId="0" borderId="0" xfId="0" applyBorder="1" applyAlignment="1"/>
    <xf numFmtId="0" fontId="44" fillId="0" borderId="0" xfId="1" applyFont="1" applyBorder="1" applyAlignment="1">
      <alignment horizontal="center" vertical="center" wrapText="1" shrinkToFit="1"/>
    </xf>
    <xf numFmtId="167" fontId="42" fillId="0" borderId="20" xfId="0" applyNumberFormat="1" applyFont="1" applyBorder="1" applyAlignment="1"/>
    <xf numFmtId="0" fontId="42" fillId="0" borderId="0" xfId="0" applyFont="1" applyAlignment="1"/>
    <xf numFmtId="10" fontId="9" fillId="0" borderId="0" xfId="0" applyNumberFormat="1" applyFont="1" applyFill="1" applyBorder="1"/>
    <xf numFmtId="0" fontId="30" fillId="0" borderId="7" xfId="1" applyFont="1" applyBorder="1" applyAlignment="1">
      <alignment horizontal="left" wrapText="1" shrinkToFit="1"/>
    </xf>
    <xf numFmtId="0" fontId="30" fillId="0" borderId="7" xfId="1" applyFont="1" applyBorder="1" applyAlignment="1">
      <alignment horizontal="center" wrapText="1" shrinkToFit="1"/>
    </xf>
    <xf numFmtId="0" fontId="30" fillId="0" borderId="21" xfId="1" applyFont="1" applyFill="1" applyBorder="1" applyAlignment="1">
      <alignment horizontal="left" wrapText="1" shrinkToFit="1"/>
    </xf>
    <xf numFmtId="0" fontId="30" fillId="0" borderId="7" xfId="0" applyFont="1" applyBorder="1" applyAlignment="1">
      <alignment horizontal="left" wrapText="1" shrinkToFit="1"/>
    </xf>
    <xf numFmtId="0" fontId="40" fillId="0" borderId="7" xfId="0" applyFont="1" applyFill="1" applyBorder="1" applyAlignment="1">
      <alignment wrapText="1"/>
    </xf>
    <xf numFmtId="0" fontId="40" fillId="0" borderId="33" xfId="0" applyFont="1" applyFill="1" applyBorder="1" applyAlignment="1">
      <alignment wrapText="1"/>
    </xf>
    <xf numFmtId="3" fontId="2" fillId="0" borderId="18" xfId="0" applyNumberFormat="1" applyFont="1" applyBorder="1" applyAlignment="1">
      <alignment horizontal="right" vertical="center"/>
    </xf>
    <xf numFmtId="0" fontId="35" fillId="0" borderId="0" xfId="0" applyFont="1" applyFill="1" applyAlignment="1">
      <alignment horizontal="center"/>
    </xf>
    <xf numFmtId="0" fontId="35" fillId="0" borderId="0" xfId="0" applyFont="1" applyFill="1" applyAlignment="1">
      <alignment horizontal="left"/>
    </xf>
    <xf numFmtId="10" fontId="40" fillId="0" borderId="0" xfId="0" applyNumberFormat="1" applyFont="1" applyFill="1"/>
    <xf numFmtId="0" fontId="40" fillId="0" borderId="13" xfId="0" applyFont="1" applyFill="1" applyBorder="1"/>
    <xf numFmtId="0" fontId="9" fillId="0" borderId="0" xfId="0" applyFont="1" applyFill="1" applyBorder="1" applyAlignment="1">
      <alignment horizontal="center"/>
    </xf>
    <xf numFmtId="3" fontId="6" fillId="0" borderId="0" xfId="0" applyNumberFormat="1" applyFont="1" applyFill="1" applyBorder="1" applyProtection="1"/>
    <xf numFmtId="0" fontId="7" fillId="0" borderId="13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/>
    </xf>
    <xf numFmtId="0" fontId="39" fillId="0" borderId="0" xfId="0" applyFont="1" applyFill="1" applyBorder="1"/>
    <xf numFmtId="10" fontId="40" fillId="0" borderId="0" xfId="0" applyNumberFormat="1" applyFont="1" applyFill="1" applyBorder="1" applyAlignment="1" applyProtection="1">
      <alignment horizontal="right"/>
    </xf>
    <xf numFmtId="3" fontId="9" fillId="0" borderId="0" xfId="0" applyNumberFormat="1" applyFont="1" applyFill="1" applyBorder="1"/>
    <xf numFmtId="0" fontId="9" fillId="0" borderId="0" xfId="0" applyFont="1" applyFill="1" applyBorder="1" applyAlignment="1">
      <alignment horizontal="right"/>
    </xf>
    <xf numFmtId="0" fontId="7" fillId="0" borderId="0" xfId="0" applyFont="1" applyFill="1" applyBorder="1" applyAlignment="1">
      <alignment horizontal="left"/>
    </xf>
    <xf numFmtId="10" fontId="35" fillId="0" borderId="0" xfId="0" applyNumberFormat="1" applyFont="1" applyFill="1" applyBorder="1" applyAlignment="1" applyProtection="1">
      <alignment horizontal="right"/>
    </xf>
    <xf numFmtId="3" fontId="7" fillId="8" borderId="1" xfId="0" applyNumberFormat="1" applyFont="1" applyFill="1" applyBorder="1" applyProtection="1"/>
    <xf numFmtId="10" fontId="35" fillId="8" borderId="1" xfId="0" applyNumberFormat="1" applyFont="1" applyFill="1" applyBorder="1" applyAlignment="1" applyProtection="1">
      <alignment horizontal="right"/>
    </xf>
    <xf numFmtId="0" fontId="39" fillId="0" borderId="17" xfId="0" applyFont="1" applyFill="1" applyBorder="1"/>
    <xf numFmtId="0" fontId="39" fillId="0" borderId="0" xfId="0" applyFont="1" applyFill="1" applyBorder="1" applyAlignment="1">
      <alignment horizontal="left"/>
    </xf>
    <xf numFmtId="10" fontId="40" fillId="8" borderId="1" xfId="0" applyNumberFormat="1" applyFont="1" applyFill="1" applyBorder="1" applyAlignment="1" applyProtection="1">
      <alignment horizontal="right"/>
    </xf>
    <xf numFmtId="3" fontId="7" fillId="8" borderId="1" xfId="0" applyNumberFormat="1" applyFont="1" applyFill="1" applyBorder="1"/>
    <xf numFmtId="164" fontId="39" fillId="0" borderId="0" xfId="0" applyNumberFormat="1" applyFont="1" applyFill="1" applyBorder="1" applyAlignment="1">
      <alignment horizontal="left"/>
    </xf>
    <xf numFmtId="164" fontId="7" fillId="0" borderId="0" xfId="0" applyNumberFormat="1" applyFont="1" applyFill="1" applyBorder="1" applyAlignment="1">
      <alignment horizontal="left"/>
    </xf>
    <xf numFmtId="0" fontId="6" fillId="0" borderId="0" xfId="0" applyFont="1" applyFill="1" applyBorder="1" applyAlignment="1"/>
    <xf numFmtId="3" fontId="6" fillId="0" borderId="0" xfId="0" applyNumberFormat="1" applyFont="1" applyFill="1" applyBorder="1" applyAlignment="1" applyProtection="1"/>
    <xf numFmtId="10" fontId="11" fillId="0" borderId="0" xfId="0" applyNumberFormat="1" applyFont="1" applyFill="1" applyBorder="1" applyAlignment="1" applyProtection="1"/>
    <xf numFmtId="3" fontId="6" fillId="0" borderId="0" xfId="0" applyNumberFormat="1" applyFont="1" applyFill="1" applyBorder="1" applyAlignment="1"/>
    <xf numFmtId="0" fontId="9" fillId="0" borderId="0" xfId="0" applyFont="1" applyFill="1" applyBorder="1" applyAlignment="1"/>
    <xf numFmtId="3" fontId="7" fillId="0" borderId="0" xfId="0" applyNumberFormat="1" applyFont="1" applyFill="1" applyBorder="1" applyAlignment="1" applyProtection="1"/>
    <xf numFmtId="3" fontId="7" fillId="0" borderId="0" xfId="0" applyNumberFormat="1" applyFont="1" applyFill="1" applyBorder="1" applyAlignment="1"/>
    <xf numFmtId="10" fontId="35" fillId="0" borderId="0" xfId="0" applyNumberFormat="1" applyFont="1" applyFill="1" applyBorder="1" applyAlignment="1">
      <alignment horizontal="right"/>
    </xf>
    <xf numFmtId="0" fontId="6" fillId="0" borderId="0" xfId="0" applyFont="1" applyFill="1" applyBorder="1" applyAlignment="1">
      <alignment horizontal="left"/>
    </xf>
    <xf numFmtId="0" fontId="6" fillId="0" borderId="0" xfId="0" applyFont="1" applyFill="1" applyBorder="1" applyAlignment="1">
      <alignment horizontal="left" vertical="center"/>
    </xf>
    <xf numFmtId="10" fontId="40" fillId="0" borderId="0" xfId="0" applyNumberFormat="1" applyFont="1" applyFill="1" applyBorder="1" applyAlignment="1">
      <alignment horizontal="right"/>
    </xf>
    <xf numFmtId="0" fontId="7" fillId="0" borderId="0" xfId="0" applyFont="1" applyFill="1" applyBorder="1" applyAlignment="1"/>
    <xf numFmtId="0" fontId="15" fillId="0" borderId="0" xfId="0" applyFont="1" applyFill="1" applyBorder="1"/>
    <xf numFmtId="3" fontId="40" fillId="0" borderId="0" xfId="0" applyNumberFormat="1" applyFont="1" applyBorder="1"/>
    <xf numFmtId="0" fontId="40" fillId="0" borderId="0" xfId="0" applyFont="1" applyBorder="1" applyAlignment="1">
      <alignment wrapText="1"/>
    </xf>
    <xf numFmtId="0" fontId="50" fillId="0" borderId="0" xfId="0" applyFont="1" applyBorder="1"/>
    <xf numFmtId="0" fontId="50" fillId="0" borderId="0" xfId="0" applyFont="1" applyFill="1" applyBorder="1"/>
    <xf numFmtId="3" fontId="40" fillId="0" borderId="6" xfId="0" applyNumberFormat="1" applyFont="1" applyFill="1" applyBorder="1" applyAlignment="1">
      <alignment horizontal="right"/>
    </xf>
    <xf numFmtId="0" fontId="40" fillId="0" borderId="6" xfId="0" applyFont="1" applyFill="1" applyBorder="1"/>
    <xf numFmtId="0" fontId="7" fillId="0" borderId="0" xfId="0" applyFont="1" applyFill="1" applyAlignment="1">
      <alignment horizontal="right"/>
    </xf>
    <xf numFmtId="0" fontId="0" fillId="0" borderId="0" xfId="0" applyAlignment="1"/>
    <xf numFmtId="0" fontId="40" fillId="0" borderId="0" xfId="0" applyFont="1" applyFill="1" applyAlignment="1">
      <alignment horizontal="right"/>
    </xf>
    <xf numFmtId="0" fontId="7" fillId="0" borderId="0" xfId="0" applyFont="1" applyFill="1" applyAlignment="1">
      <alignment horizontal="center"/>
    </xf>
    <xf numFmtId="0" fontId="35" fillId="0" borderId="0" xfId="0" applyFont="1" applyFill="1" applyAlignment="1">
      <alignment horizontal="center"/>
    </xf>
    <xf numFmtId="10" fontId="40" fillId="0" borderId="0" xfId="0" applyNumberFormat="1" applyFont="1" applyFill="1" applyBorder="1"/>
    <xf numFmtId="3" fontId="37" fillId="0" borderId="7" xfId="0" applyNumberFormat="1" applyFont="1" applyFill="1" applyBorder="1" applyAlignment="1">
      <alignment vertical="center"/>
    </xf>
    <xf numFmtId="3" fontId="36" fillId="0" borderId="7" xfId="0" applyNumberFormat="1" applyFont="1" applyFill="1" applyBorder="1" applyAlignment="1">
      <alignment vertical="center"/>
    </xf>
    <xf numFmtId="0" fontId="36" fillId="0" borderId="35" xfId="0" applyFont="1" applyFill="1" applyBorder="1" applyAlignment="1">
      <alignment horizontal="center" vertical="center" wrapText="1"/>
    </xf>
    <xf numFmtId="0" fontId="36" fillId="0" borderId="36" xfId="0" applyFont="1" applyFill="1" applyBorder="1" applyAlignment="1">
      <alignment horizontal="center" vertical="center" wrapText="1"/>
    </xf>
    <xf numFmtId="0" fontId="36" fillId="0" borderId="23" xfId="0" applyFont="1" applyFill="1" applyBorder="1" applyAlignment="1">
      <alignment horizontal="center" vertical="center" wrapText="1"/>
    </xf>
    <xf numFmtId="0" fontId="36" fillId="0" borderId="37" xfId="0" applyFont="1" applyFill="1" applyBorder="1" applyAlignment="1">
      <alignment horizontal="center" vertical="center" wrapText="1"/>
    </xf>
    <xf numFmtId="0" fontId="36" fillId="5" borderId="31" xfId="0" applyFont="1" applyFill="1" applyBorder="1" applyAlignment="1">
      <alignment horizontal="right" vertical="center" wrapText="1"/>
    </xf>
    <xf numFmtId="0" fontId="37" fillId="5" borderId="52" xfId="0" applyFont="1" applyFill="1" applyBorder="1" applyAlignment="1">
      <alignment horizontal="center" vertical="center"/>
    </xf>
    <xf numFmtId="3" fontId="37" fillId="0" borderId="42" xfId="0" applyNumberFormat="1" applyFont="1" applyFill="1" applyBorder="1" applyAlignment="1">
      <alignment vertical="center"/>
    </xf>
    <xf numFmtId="0" fontId="37" fillId="5" borderId="60" xfId="0" applyFont="1" applyFill="1" applyBorder="1" applyAlignment="1">
      <alignment horizontal="center" vertical="center"/>
    </xf>
    <xf numFmtId="3" fontId="37" fillId="0" borderId="20" xfId="0" applyNumberFormat="1" applyFont="1" applyFill="1" applyBorder="1" applyAlignment="1">
      <alignment vertical="center"/>
    </xf>
    <xf numFmtId="3" fontId="37" fillId="5" borderId="54" xfId="0" applyNumberFormat="1" applyFont="1" applyFill="1" applyBorder="1" applyAlignment="1">
      <alignment vertical="center"/>
    </xf>
    <xf numFmtId="3" fontId="37" fillId="5" borderId="53" xfId="0" applyNumberFormat="1" applyFont="1" applyFill="1" applyBorder="1" applyAlignment="1">
      <alignment vertical="center"/>
    </xf>
    <xf numFmtId="3" fontId="36" fillId="0" borderId="42" xfId="0" applyNumberFormat="1" applyFont="1" applyFill="1" applyBorder="1" applyAlignment="1">
      <alignment vertical="center"/>
    </xf>
    <xf numFmtId="10" fontId="40" fillId="0" borderId="8" xfId="0" applyNumberFormat="1" applyFont="1" applyFill="1" applyBorder="1"/>
    <xf numFmtId="10" fontId="40" fillId="0" borderId="10" xfId="0" applyNumberFormat="1" applyFont="1" applyFill="1" applyBorder="1"/>
    <xf numFmtId="3" fontId="33" fillId="0" borderId="0" xfId="0" applyNumberFormat="1" applyFont="1" applyFill="1" applyBorder="1"/>
    <xf numFmtId="0" fontId="33" fillId="0" borderId="0" xfId="0" applyFont="1" applyFill="1"/>
    <xf numFmtId="3" fontId="52" fillId="8" borderId="9" xfId="0" applyNumberFormat="1" applyFont="1" applyFill="1" applyBorder="1"/>
    <xf numFmtId="0" fontId="11" fillId="0" borderId="7" xfId="0" applyFont="1" applyBorder="1" applyAlignment="1">
      <alignment horizontal="left" vertical="center"/>
    </xf>
    <xf numFmtId="3" fontId="28" fillId="0" borderId="4" xfId="0" applyNumberFormat="1" applyFont="1" applyBorder="1" applyAlignment="1">
      <alignment vertical="center"/>
    </xf>
    <xf numFmtId="0" fontId="30" fillId="0" borderId="7" xfId="1" applyFont="1" applyBorder="1" applyAlignment="1">
      <alignment horizontal="left" wrapText="1" shrinkToFit="1"/>
    </xf>
    <xf numFmtId="0" fontId="30" fillId="0" borderId="21" xfId="1" applyFont="1" applyFill="1" applyBorder="1" applyAlignment="1">
      <alignment horizontal="left" wrapText="1" shrinkToFit="1"/>
    </xf>
    <xf numFmtId="0" fontId="30" fillId="0" borderId="42" xfId="1" applyFont="1" applyBorder="1" applyAlignment="1">
      <alignment horizontal="left" wrapText="1" shrinkToFit="1"/>
    </xf>
    <xf numFmtId="0" fontId="30" fillId="0" borderId="7" xfId="0" applyFont="1" applyBorder="1" applyAlignment="1">
      <alignment horizontal="left" wrapText="1" shrinkToFit="1"/>
    </xf>
    <xf numFmtId="0" fontId="35" fillId="0" borderId="1" xfId="0" applyFont="1" applyFill="1" applyBorder="1" applyAlignment="1">
      <alignment horizontal="left"/>
    </xf>
    <xf numFmtId="0" fontId="40" fillId="0" borderId="13" xfId="0" applyFont="1" applyFill="1" applyBorder="1" applyAlignment="1">
      <alignment horizontal="left" indent="6"/>
    </xf>
    <xf numFmtId="0" fontId="40" fillId="0" borderId="0" xfId="0" applyFont="1" applyFill="1" applyAlignment="1">
      <alignment horizontal="left"/>
    </xf>
    <xf numFmtId="0" fontId="35" fillId="0" borderId="0" xfId="0" applyFont="1" applyFill="1" applyAlignment="1"/>
    <xf numFmtId="0" fontId="35" fillId="0" borderId="0" xfId="0" applyFont="1" applyFill="1" applyAlignment="1">
      <alignment horizontal="left"/>
    </xf>
    <xf numFmtId="0" fontId="35" fillId="0" borderId="0" xfId="0" applyFont="1" applyFill="1" applyBorder="1" applyAlignment="1">
      <alignment horizontal="left"/>
    </xf>
    <xf numFmtId="0" fontId="40" fillId="0" borderId="0" xfId="0" applyFont="1" applyFill="1" applyAlignment="1"/>
    <xf numFmtId="0" fontId="52" fillId="8" borderId="9" xfId="0" applyFont="1" applyFill="1" applyBorder="1" applyAlignment="1">
      <alignment horizontal="left"/>
    </xf>
    <xf numFmtId="0" fontId="40" fillId="0" borderId="7" xfId="0" applyFont="1" applyFill="1" applyBorder="1"/>
    <xf numFmtId="3" fontId="40" fillId="0" borderId="7" xfId="0" applyNumberFormat="1" applyFont="1" applyFill="1" applyBorder="1" applyAlignment="1">
      <alignment horizontal="right"/>
    </xf>
    <xf numFmtId="10" fontId="40" fillId="0" borderId="7" xfId="0" applyNumberFormat="1" applyFont="1" applyFill="1" applyBorder="1"/>
    <xf numFmtId="3" fontId="40" fillId="0" borderId="7" xfId="0" applyNumberFormat="1" applyFont="1" applyFill="1" applyBorder="1"/>
    <xf numFmtId="0" fontId="51" fillId="0" borderId="7" xfId="0" applyFont="1" applyFill="1" applyBorder="1" applyAlignment="1">
      <alignment horizontal="center" vertical="center" wrapText="1"/>
    </xf>
    <xf numFmtId="0" fontId="35" fillId="0" borderId="7" xfId="0" applyFont="1" applyBorder="1" applyAlignment="1">
      <alignment horizontal="center" vertical="center" wrapText="1"/>
    </xf>
    <xf numFmtId="0" fontId="40" fillId="0" borderId="7" xfId="0" applyFont="1" applyBorder="1"/>
    <xf numFmtId="0" fontId="40" fillId="0" borderId="7" xfId="0" applyFont="1" applyBorder="1" applyAlignment="1">
      <alignment horizontal="left"/>
    </xf>
    <xf numFmtId="3" fontId="40" fillId="0" borderId="7" xfId="0" applyNumberFormat="1" applyFont="1" applyBorder="1" applyAlignment="1">
      <alignment horizontal="right"/>
    </xf>
    <xf numFmtId="3" fontId="35" fillId="0" borderId="7" xfId="0" applyNumberFormat="1" applyFont="1" applyFill="1" applyBorder="1"/>
    <xf numFmtId="3" fontId="35" fillId="0" borderId="7" xfId="0" applyNumberFormat="1" applyFont="1" applyFill="1" applyBorder="1" applyAlignment="1">
      <alignment horizontal="right"/>
    </xf>
    <xf numFmtId="0" fontId="50" fillId="0" borderId="0" xfId="0" applyFont="1" applyBorder="1" applyAlignment="1">
      <alignment horizontal="left" wrapText="1"/>
    </xf>
    <xf numFmtId="0" fontId="50" fillId="0" borderId="0" xfId="0" applyFont="1" applyBorder="1" applyAlignment="1">
      <alignment wrapText="1"/>
    </xf>
    <xf numFmtId="0" fontId="40" fillId="0" borderId="7" xfId="0" applyFont="1" applyFill="1" applyBorder="1" applyAlignment="1">
      <alignment horizontal="left" wrapText="1"/>
    </xf>
    <xf numFmtId="0" fontId="40" fillId="0" borderId="7" xfId="0" applyFont="1" applyBorder="1" applyAlignment="1">
      <alignment horizontal="left" wrapText="1"/>
    </xf>
    <xf numFmtId="0" fontId="40" fillId="0" borderId="0" xfId="0" applyFont="1" applyBorder="1" applyAlignment="1">
      <alignment horizontal="left" wrapText="1"/>
    </xf>
    <xf numFmtId="0" fontId="35" fillId="0" borderId="0" xfId="0" applyFont="1" applyBorder="1" applyAlignment="1">
      <alignment horizontal="left" wrapText="1"/>
    </xf>
    <xf numFmtId="0" fontId="40" fillId="0" borderId="7" xfId="0" applyFont="1" applyBorder="1" applyAlignment="1">
      <alignment wrapText="1"/>
    </xf>
    <xf numFmtId="0" fontId="40" fillId="0" borderId="17" xfId="0" applyFont="1" applyFill="1" applyBorder="1" applyAlignment="1">
      <alignment wrapText="1"/>
    </xf>
    <xf numFmtId="0" fontId="35" fillId="0" borderId="0" xfId="0" applyFont="1" applyFill="1" applyBorder="1" applyAlignment="1">
      <alignment horizontal="left" wrapText="1"/>
    </xf>
    <xf numFmtId="0" fontId="35" fillId="0" borderId="0" xfId="0" applyFont="1" applyBorder="1" applyAlignment="1">
      <alignment wrapText="1"/>
    </xf>
    <xf numFmtId="0" fontId="35" fillId="0" borderId="0" xfId="0" applyFont="1" applyFill="1" applyBorder="1" applyAlignment="1">
      <alignment wrapText="1"/>
    </xf>
    <xf numFmtId="0" fontId="14" fillId="0" borderId="0" xfId="0" applyFont="1" applyBorder="1" applyAlignment="1">
      <alignment wrapText="1"/>
    </xf>
    <xf numFmtId="10" fontId="40" fillId="0" borderId="7" xfId="0" applyNumberFormat="1" applyFont="1" applyFill="1" applyBorder="1" applyAlignment="1">
      <alignment vertical="center"/>
    </xf>
    <xf numFmtId="0" fontId="35" fillId="0" borderId="0" xfId="0" applyFont="1" applyFill="1" applyBorder="1" applyAlignment="1"/>
    <xf numFmtId="0" fontId="40" fillId="0" borderId="13" xfId="0" applyFont="1" applyFill="1" applyBorder="1" applyAlignment="1">
      <alignment horizontal="left"/>
    </xf>
    <xf numFmtId="0" fontId="35" fillId="0" borderId="7" xfId="0" applyFont="1" applyFill="1" applyBorder="1" applyAlignment="1">
      <alignment horizontal="left"/>
    </xf>
    <xf numFmtId="0" fontId="35" fillId="0" borderId="7" xfId="0" applyFont="1" applyFill="1" applyBorder="1"/>
    <xf numFmtId="0" fontId="40" fillId="0" borderId="7" xfId="0" applyFont="1" applyFill="1" applyBorder="1" applyAlignment="1"/>
    <xf numFmtId="0" fontId="40" fillId="0" borderId="7" xfId="0" applyFont="1" applyFill="1" applyBorder="1" applyAlignment="1">
      <alignment horizontal="center"/>
    </xf>
    <xf numFmtId="0" fontId="35" fillId="0" borderId="7" xfId="0" applyFont="1" applyFill="1" applyBorder="1" applyAlignment="1">
      <alignment horizontal="center" vertical="center"/>
    </xf>
    <xf numFmtId="0" fontId="52" fillId="0" borderId="0" xfId="0" applyFont="1" applyFill="1" applyBorder="1" applyAlignment="1">
      <alignment horizontal="left"/>
    </xf>
    <xf numFmtId="3" fontId="52" fillId="0" borderId="0" xfId="0" applyNumberFormat="1" applyFont="1" applyFill="1" applyBorder="1"/>
    <xf numFmtId="3" fontId="40" fillId="0" borderId="42" xfId="0" applyNumberFormat="1" applyFont="1" applyFill="1" applyBorder="1"/>
    <xf numFmtId="3" fontId="35" fillId="0" borderId="42" xfId="0" applyNumberFormat="1" applyFont="1" applyFill="1" applyBorder="1"/>
    <xf numFmtId="0" fontId="40" fillId="0" borderId="18" xfId="0" applyFont="1" applyFill="1" applyBorder="1" applyAlignment="1">
      <alignment horizontal="left"/>
    </xf>
    <xf numFmtId="0" fontId="35" fillId="0" borderId="18" xfId="0" applyFont="1" applyFill="1" applyBorder="1" applyAlignment="1">
      <alignment horizontal="left"/>
    </xf>
    <xf numFmtId="0" fontId="40" fillId="0" borderId="18" xfId="0" applyFont="1" applyFill="1" applyBorder="1" applyAlignment="1"/>
    <xf numFmtId="0" fontId="37" fillId="0" borderId="18" xfId="0" applyFont="1" applyFill="1" applyBorder="1" applyAlignment="1">
      <alignment horizontal="left"/>
    </xf>
    <xf numFmtId="0" fontId="40" fillId="0" borderId="18" xfId="0" applyFont="1" applyFill="1" applyBorder="1"/>
    <xf numFmtId="0" fontId="35" fillId="0" borderId="18" xfId="0" applyFont="1" applyFill="1" applyBorder="1"/>
    <xf numFmtId="0" fontId="35" fillId="0" borderId="18" xfId="0" applyFont="1" applyFill="1" applyBorder="1" applyAlignment="1"/>
    <xf numFmtId="0" fontId="35" fillId="0" borderId="42" xfId="0" applyFont="1" applyFill="1" applyBorder="1" applyAlignment="1">
      <alignment horizontal="center" vertical="center"/>
    </xf>
    <xf numFmtId="0" fontId="35" fillId="0" borderId="34" xfId="0" applyFont="1" applyFill="1" applyBorder="1" applyAlignment="1">
      <alignment horizontal="center"/>
    </xf>
    <xf numFmtId="3" fontId="14" fillId="0" borderId="0" xfId="0" applyNumberFormat="1" applyFont="1" applyFill="1" applyBorder="1"/>
    <xf numFmtId="3" fontId="35" fillId="0" borderId="7" xfId="0" applyNumberFormat="1" applyFont="1" applyFill="1" applyBorder="1" applyAlignment="1">
      <alignment horizontal="center" vertical="center" wrapText="1"/>
    </xf>
    <xf numFmtId="0" fontId="35" fillId="8" borderId="9" xfId="0" applyFont="1" applyFill="1" applyBorder="1"/>
    <xf numFmtId="0" fontId="35" fillId="8" borderId="9" xfId="0" applyFont="1" applyFill="1" applyBorder="1" applyAlignment="1">
      <alignment wrapText="1"/>
    </xf>
    <xf numFmtId="3" fontId="35" fillId="8" borderId="9" xfId="0" applyNumberFormat="1" applyFont="1" applyFill="1" applyBorder="1"/>
    <xf numFmtId="10" fontId="40" fillId="8" borderId="9" xfId="0" applyNumberFormat="1" applyFont="1" applyFill="1" applyBorder="1"/>
    <xf numFmtId="10" fontId="40" fillId="8" borderId="10" xfId="0" applyNumberFormat="1" applyFont="1" applyFill="1" applyBorder="1"/>
    <xf numFmtId="0" fontId="35" fillId="9" borderId="1" xfId="0" applyFont="1" applyFill="1" applyBorder="1"/>
    <xf numFmtId="0" fontId="35" fillId="9" borderId="1" xfId="0" applyFont="1" applyFill="1" applyBorder="1" applyAlignment="1">
      <alignment wrapText="1"/>
    </xf>
    <xf numFmtId="3" fontId="35" fillId="9" borderId="13" xfId="0" applyNumberFormat="1" applyFont="1" applyFill="1" applyBorder="1"/>
    <xf numFmtId="3" fontId="35" fillId="9" borderId="1" xfId="0" applyNumberFormat="1" applyFont="1" applyFill="1" applyBorder="1"/>
    <xf numFmtId="10" fontId="35" fillId="9" borderId="1" xfId="0" applyNumberFormat="1" applyFont="1" applyFill="1" applyBorder="1"/>
    <xf numFmtId="0" fontId="35" fillId="8" borderId="17" xfId="0" applyFont="1" applyFill="1" applyBorder="1"/>
    <xf numFmtId="0" fontId="35" fillId="8" borderId="17" xfId="0" applyFont="1" applyFill="1" applyBorder="1" applyAlignment="1">
      <alignment wrapText="1"/>
    </xf>
    <xf numFmtId="3" fontId="35" fillId="8" borderId="17" xfId="0" applyNumberFormat="1" applyFont="1" applyFill="1" applyBorder="1" applyAlignment="1">
      <alignment horizontal="right"/>
    </xf>
    <xf numFmtId="10" fontId="40" fillId="8" borderId="17" xfId="0" applyNumberFormat="1" applyFont="1" applyFill="1" applyBorder="1"/>
    <xf numFmtId="0" fontId="35" fillId="0" borderId="0" xfId="0" applyFont="1" applyFill="1" applyBorder="1" applyAlignment="1">
      <alignment horizontal="left"/>
    </xf>
    <xf numFmtId="0" fontId="35" fillId="0" borderId="7" xfId="0" applyFont="1" applyFill="1" applyBorder="1" applyAlignment="1">
      <alignment horizontal="center" vertical="center"/>
    </xf>
    <xf numFmtId="0" fontId="35" fillId="0" borderId="7" xfId="0" applyFont="1" applyFill="1" applyBorder="1" applyAlignment="1"/>
    <xf numFmtId="0" fontId="40" fillId="0" borderId="7" xfId="0" applyFont="1" applyFill="1" applyBorder="1"/>
    <xf numFmtId="3" fontId="40" fillId="0" borderId="7" xfId="0" applyNumberFormat="1" applyFont="1" applyFill="1" applyBorder="1"/>
    <xf numFmtId="3" fontId="40" fillId="0" borderId="42" xfId="0" applyNumberFormat="1" applyFont="1" applyFill="1" applyBorder="1"/>
    <xf numFmtId="0" fontId="40" fillId="0" borderId="18" xfId="0" applyFont="1" applyFill="1" applyBorder="1" applyAlignment="1">
      <alignment horizontal="left"/>
    </xf>
    <xf numFmtId="0" fontId="37" fillId="0" borderId="62" xfId="0" applyFont="1" applyFill="1" applyBorder="1" applyAlignment="1">
      <alignment vertical="center" wrapText="1"/>
    </xf>
    <xf numFmtId="0" fontId="37" fillId="0" borderId="63" xfId="0" applyFont="1" applyFill="1" applyBorder="1" applyAlignment="1">
      <alignment vertical="center" wrapText="1"/>
    </xf>
    <xf numFmtId="0" fontId="40" fillId="0" borderId="18" xfId="0" applyFont="1" applyFill="1" applyBorder="1" applyAlignment="1">
      <alignment horizontal="left" wrapText="1"/>
    </xf>
    <xf numFmtId="3" fontId="40" fillId="0" borderId="29" xfId="0" applyNumberFormat="1" applyFont="1" applyFill="1" applyBorder="1"/>
    <xf numFmtId="0" fontId="0" fillId="0" borderId="0" xfId="0" applyFill="1" applyAlignment="1">
      <alignment horizontal="center"/>
    </xf>
    <xf numFmtId="0" fontId="49" fillId="0" borderId="0" xfId="0" applyFont="1" applyFill="1" applyAlignment="1">
      <alignment horizontal="center"/>
    </xf>
    <xf numFmtId="0" fontId="16" fillId="0" borderId="0" xfId="0" applyFont="1" applyAlignment="1">
      <alignment horizontal="center"/>
    </xf>
    <xf numFmtId="0" fontId="12" fillId="0" borderId="0" xfId="0" applyFont="1" applyBorder="1" applyAlignment="1">
      <alignment horizontal="center"/>
    </xf>
    <xf numFmtId="0" fontId="25" fillId="0" borderId="0" xfId="0" applyFont="1" applyAlignment="1">
      <alignment horizontal="center"/>
    </xf>
    <xf numFmtId="0" fontId="5" fillId="0" borderId="54" xfId="0" applyFont="1" applyFill="1" applyBorder="1" applyAlignment="1">
      <alignment horizontal="center" vertical="center"/>
    </xf>
    <xf numFmtId="0" fontId="14" fillId="0" borderId="0" xfId="0" applyFont="1" applyBorder="1" applyAlignment="1">
      <alignment vertical="center"/>
    </xf>
    <xf numFmtId="165" fontId="12" fillId="0" borderId="1" xfId="0" applyNumberFormat="1" applyFont="1" applyBorder="1"/>
    <xf numFmtId="3" fontId="12" fillId="0" borderId="12" xfId="0" applyNumberFormat="1" applyFont="1" applyFill="1" applyBorder="1"/>
    <xf numFmtId="0" fontId="9" fillId="0" borderId="51" xfId="0" applyFont="1" applyBorder="1" applyAlignment="1">
      <alignment horizontal="center" vertical="center"/>
    </xf>
    <xf numFmtId="0" fontId="11" fillId="0" borderId="40" xfId="0" applyFont="1" applyBorder="1" applyAlignment="1">
      <alignment vertical="center"/>
    </xf>
    <xf numFmtId="0" fontId="11" fillId="0" borderId="41" xfId="0" applyFont="1" applyBorder="1" applyAlignment="1">
      <alignment horizontal="left" vertical="center"/>
    </xf>
    <xf numFmtId="0" fontId="11" fillId="0" borderId="17" xfId="0" applyFont="1" applyBorder="1" applyAlignment="1">
      <alignment horizontal="right" vertical="center"/>
    </xf>
    <xf numFmtId="0" fontId="11" fillId="0" borderId="41" xfId="0" applyFont="1" applyBorder="1" applyAlignment="1">
      <alignment vertical="center"/>
    </xf>
    <xf numFmtId="3" fontId="11" fillId="0" borderId="40" xfId="0" applyNumberFormat="1" applyFont="1" applyBorder="1" applyAlignment="1">
      <alignment vertical="center"/>
    </xf>
    <xf numFmtId="0" fontId="11" fillId="0" borderId="9" xfId="0" applyFont="1" applyBorder="1" applyAlignment="1">
      <alignment vertical="center"/>
    </xf>
    <xf numFmtId="3" fontId="28" fillId="0" borderId="65" xfId="0" applyNumberFormat="1" applyFont="1" applyBorder="1" applyAlignment="1">
      <alignment vertical="center"/>
    </xf>
    <xf numFmtId="0" fontId="11" fillId="0" borderId="21" xfId="0" applyFont="1" applyBorder="1" applyAlignment="1">
      <alignment horizontal="left" vertical="center"/>
    </xf>
    <xf numFmtId="0" fontId="11" fillId="0" borderId="42" xfId="0" applyFont="1" applyBorder="1" applyAlignment="1">
      <alignment horizontal="right" vertical="center"/>
    </xf>
    <xf numFmtId="0" fontId="11" fillId="0" borderId="21" xfId="0" applyFont="1" applyBorder="1" applyAlignment="1">
      <alignment vertical="center"/>
    </xf>
    <xf numFmtId="3" fontId="11" fillId="0" borderId="9" xfId="0" applyNumberFormat="1" applyFont="1" applyBorder="1" applyAlignment="1">
      <alignment vertical="center"/>
    </xf>
    <xf numFmtId="0" fontId="11" fillId="0" borderId="8" xfId="0" applyFont="1" applyBorder="1" applyAlignment="1">
      <alignment vertical="center"/>
    </xf>
    <xf numFmtId="0" fontId="11" fillId="0" borderId="67" xfId="0" applyFont="1" applyBorder="1" applyAlignment="1">
      <alignment horizontal="left" vertical="center"/>
    </xf>
    <xf numFmtId="0" fontId="11" fillId="0" borderId="67" xfId="0" applyFont="1" applyBorder="1" applyAlignment="1">
      <alignment vertical="center"/>
    </xf>
    <xf numFmtId="0" fontId="11" fillId="0" borderId="10" xfId="0" applyFont="1" applyBorder="1" applyAlignment="1">
      <alignment vertical="center"/>
    </xf>
    <xf numFmtId="3" fontId="11" fillId="0" borderId="10" xfId="0" applyNumberFormat="1" applyFont="1" applyBorder="1" applyAlignment="1">
      <alignment vertical="center"/>
    </xf>
    <xf numFmtId="49" fontId="11" fillId="0" borderId="21" xfId="0" applyNumberFormat="1" applyFont="1" applyBorder="1" applyAlignment="1">
      <alignment horizontal="left" vertical="center"/>
    </xf>
    <xf numFmtId="0" fontId="11" fillId="0" borderId="30" xfId="0" applyFont="1" applyBorder="1" applyAlignment="1"/>
    <xf numFmtId="0" fontId="11" fillId="0" borderId="43" xfId="0" applyFont="1" applyBorder="1" applyAlignment="1"/>
    <xf numFmtId="3" fontId="7" fillId="0" borderId="19" xfId="0" applyNumberFormat="1" applyFont="1" applyBorder="1" applyAlignment="1">
      <alignment vertical="center"/>
    </xf>
    <xf numFmtId="0" fontId="3" fillId="0" borderId="33" xfId="0" applyFont="1" applyBorder="1" applyAlignment="1">
      <alignment vertical="center"/>
    </xf>
    <xf numFmtId="3" fontId="6" fillId="0" borderId="18" xfId="0" applyNumberFormat="1" applyFont="1" applyFill="1" applyBorder="1" applyAlignment="1">
      <alignment vertical="center"/>
    </xf>
    <xf numFmtId="3" fontId="3" fillId="0" borderId="54" xfId="0" applyNumberFormat="1" applyFont="1" applyBorder="1" applyAlignment="1">
      <alignment horizontal="right" vertical="center"/>
    </xf>
    <xf numFmtId="0" fontId="3" fillId="0" borderId="33" xfId="0" applyFont="1" applyFill="1" applyBorder="1" applyAlignment="1">
      <alignment vertical="center"/>
    </xf>
    <xf numFmtId="0" fontId="2" fillId="0" borderId="33" xfId="0" applyFont="1" applyFill="1" applyBorder="1" applyAlignment="1">
      <alignment vertical="center"/>
    </xf>
    <xf numFmtId="0" fontId="2" fillId="0" borderId="33" xfId="0" applyFont="1" applyBorder="1" applyAlignment="1">
      <alignment vertical="center"/>
    </xf>
    <xf numFmtId="0" fontId="2" fillId="0" borderId="52" xfId="0" applyFont="1" applyBorder="1" applyAlignment="1">
      <alignment horizontal="center" vertical="center" wrapText="1"/>
    </xf>
    <xf numFmtId="3" fontId="3" fillId="0" borderId="54" xfId="0" applyNumberFormat="1" applyFont="1" applyFill="1" applyBorder="1" applyAlignment="1">
      <alignment horizontal="right" vertical="center"/>
    </xf>
    <xf numFmtId="3" fontId="2" fillId="0" borderId="54" xfId="0" applyNumberFormat="1" applyFont="1" applyFill="1" applyBorder="1" applyAlignment="1">
      <alignment horizontal="right" vertical="center"/>
    </xf>
    <xf numFmtId="3" fontId="2" fillId="0" borderId="54" xfId="0" applyNumberFormat="1" applyFont="1" applyBorder="1" applyAlignment="1">
      <alignment horizontal="right" vertical="center"/>
    </xf>
    <xf numFmtId="3" fontId="3" fillId="0" borderId="50" xfId="0" applyNumberFormat="1" applyFont="1" applyBorder="1" applyAlignment="1">
      <alignment horizontal="center" vertical="center" wrapText="1"/>
    </xf>
    <xf numFmtId="3" fontId="5" fillId="0" borderId="16" xfId="0" applyNumberFormat="1" applyFont="1" applyBorder="1" applyAlignment="1">
      <alignment vertical="center"/>
    </xf>
    <xf numFmtId="3" fontId="3" fillId="0" borderId="69" xfId="0" applyNumberFormat="1" applyFont="1" applyBorder="1" applyAlignment="1">
      <alignment horizontal="center" vertical="center" wrapText="1"/>
    </xf>
    <xf numFmtId="0" fontId="11" fillId="0" borderId="23" xfId="0" applyFont="1" applyBorder="1" applyAlignment="1">
      <alignment horizontal="left" vertical="center"/>
    </xf>
    <xf numFmtId="3" fontId="0" fillId="0" borderId="0" xfId="0" applyNumberFormat="1" applyFill="1" applyAlignment="1">
      <alignment horizontal="right" vertical="center"/>
    </xf>
    <xf numFmtId="0" fontId="0" fillId="0" borderId="0" xfId="0" applyFill="1" applyAlignment="1">
      <alignment horizontal="right" vertical="center"/>
    </xf>
    <xf numFmtId="0" fontId="24" fillId="0" borderId="0" xfId="0" applyFont="1" applyFill="1" applyAlignment="1">
      <alignment horizontal="center" vertical="center"/>
    </xf>
    <xf numFmtId="0" fontId="11" fillId="0" borderId="21" xfId="0" applyFont="1" applyBorder="1"/>
    <xf numFmtId="0" fontId="11" fillId="0" borderId="21" xfId="0" applyFont="1" applyBorder="1" applyAlignment="1">
      <alignment horizontal="left"/>
    </xf>
    <xf numFmtId="0" fontId="11" fillId="0" borderId="42" xfId="0" applyFont="1" applyBorder="1"/>
    <xf numFmtId="0" fontId="11" fillId="0" borderId="9" xfId="0" applyFont="1" applyBorder="1"/>
    <xf numFmtId="3" fontId="11" fillId="0" borderId="9" xfId="0" applyNumberFormat="1" applyFont="1" applyBorder="1"/>
    <xf numFmtId="0" fontId="11" fillId="0" borderId="43" xfId="0" applyFont="1" applyBorder="1" applyAlignment="1">
      <alignment vertical="center"/>
    </xf>
    <xf numFmtId="49" fontId="11" fillId="0" borderId="21" xfId="0" applyNumberFormat="1" applyFont="1" applyBorder="1"/>
    <xf numFmtId="0" fontId="11" fillId="0" borderId="71" xfId="0" applyFont="1" applyBorder="1"/>
    <xf numFmtId="0" fontId="11" fillId="0" borderId="43" xfId="0" applyFont="1" applyBorder="1"/>
    <xf numFmtId="0" fontId="11" fillId="0" borderId="8" xfId="0" applyFont="1" applyBorder="1"/>
    <xf numFmtId="3" fontId="11" fillId="0" borderId="8" xfId="0" applyNumberFormat="1" applyFont="1" applyBorder="1"/>
    <xf numFmtId="3" fontId="28" fillId="0" borderId="0" xfId="0" applyNumberFormat="1" applyFont="1"/>
    <xf numFmtId="0" fontId="9" fillId="0" borderId="20" xfId="0" applyFont="1" applyBorder="1" applyAlignment="1">
      <alignment horizontal="center"/>
    </xf>
    <xf numFmtId="3" fontId="28" fillId="0" borderId="18" xfId="0" applyNumberFormat="1" applyFont="1" applyBorder="1"/>
    <xf numFmtId="3" fontId="34" fillId="0" borderId="0" xfId="0" applyNumberFormat="1" applyFont="1" applyFill="1" applyBorder="1" applyAlignment="1">
      <alignment horizontal="right" vertical="center"/>
    </xf>
    <xf numFmtId="0" fontId="34" fillId="0" borderId="0" xfId="0" applyFont="1" applyFill="1" applyBorder="1" applyAlignment="1">
      <alignment horizontal="right" vertical="center"/>
    </xf>
    <xf numFmtId="0" fontId="28" fillId="0" borderId="0" xfId="0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3" fontId="28" fillId="0" borderId="69" xfId="0" applyNumberFormat="1" applyFont="1" applyBorder="1"/>
    <xf numFmtId="0" fontId="11" fillId="0" borderId="71" xfId="0" applyFont="1" applyBorder="1" applyAlignment="1">
      <alignment horizontal="left"/>
    </xf>
    <xf numFmtId="0" fontId="16" fillId="0" borderId="0" xfId="0" applyFont="1" applyAlignment="1">
      <alignment horizontal="right"/>
    </xf>
    <xf numFmtId="0" fontId="16" fillId="0" borderId="30" xfId="0" applyFont="1" applyBorder="1" applyAlignment="1">
      <alignment horizontal="center"/>
    </xf>
    <xf numFmtId="0" fontId="33" fillId="0" borderId="3" xfId="0" applyFont="1" applyBorder="1"/>
    <xf numFmtId="0" fontId="16" fillId="0" borderId="11" xfId="0" applyFont="1" applyBorder="1" applyAlignment="1">
      <alignment horizontal="center"/>
    </xf>
    <xf numFmtId="0" fontId="16" fillId="0" borderId="11" xfId="0" applyFont="1" applyBorder="1"/>
    <xf numFmtId="0" fontId="33" fillId="0" borderId="11" xfId="0" applyFont="1" applyBorder="1" applyAlignment="1">
      <alignment horizontal="center"/>
    </xf>
    <xf numFmtId="0" fontId="16" fillId="0" borderId="45" xfId="0" applyFont="1" applyBorder="1" applyAlignment="1">
      <alignment horizontal="center"/>
    </xf>
    <xf numFmtId="0" fontId="16" fillId="0" borderId="19" xfId="0" applyFont="1" applyBorder="1" applyAlignment="1">
      <alignment horizontal="center"/>
    </xf>
    <xf numFmtId="0" fontId="16" fillId="0" borderId="31" xfId="0" applyFont="1" applyBorder="1"/>
    <xf numFmtId="0" fontId="16" fillId="0" borderId="17" xfId="0" applyFont="1" applyBorder="1"/>
    <xf numFmtId="0" fontId="16" fillId="0" borderId="32" xfId="0" applyFont="1" applyBorder="1"/>
    <xf numFmtId="0" fontId="16" fillId="0" borderId="20" xfId="0" applyFont="1" applyBorder="1"/>
    <xf numFmtId="3" fontId="16" fillId="0" borderId="23" xfId="0" applyNumberFormat="1" applyFont="1" applyBorder="1"/>
    <xf numFmtId="3" fontId="33" fillId="0" borderId="23" xfId="0" applyNumberFormat="1" applyFont="1" applyBorder="1"/>
    <xf numFmtId="3" fontId="16" fillId="0" borderId="21" xfId="0" applyNumberFormat="1" applyFont="1" applyBorder="1"/>
    <xf numFmtId="0" fontId="16" fillId="0" borderId="35" xfId="0" applyFont="1" applyBorder="1"/>
    <xf numFmtId="0" fontId="55" fillId="0" borderId="20" xfId="0" applyFont="1" applyBorder="1"/>
    <xf numFmtId="3" fontId="55" fillId="0" borderId="7" xfId="0" applyNumberFormat="1" applyFont="1" applyBorder="1"/>
    <xf numFmtId="3" fontId="55" fillId="0" borderId="21" xfId="0" applyNumberFormat="1" applyFont="1" applyBorder="1"/>
    <xf numFmtId="0" fontId="33" fillId="0" borderId="24" xfId="0" applyFont="1" applyBorder="1"/>
    <xf numFmtId="3" fontId="33" fillId="0" borderId="37" xfId="0" applyNumberFormat="1" applyFont="1" applyBorder="1"/>
    <xf numFmtId="3" fontId="33" fillId="0" borderId="38" xfId="0" applyNumberFormat="1" applyFont="1" applyBorder="1"/>
    <xf numFmtId="0" fontId="16" fillId="0" borderId="33" xfId="0" applyFont="1" applyBorder="1"/>
    <xf numFmtId="3" fontId="16" fillId="0" borderId="0" xfId="0" applyNumberFormat="1" applyFont="1" applyBorder="1"/>
    <xf numFmtId="3" fontId="33" fillId="0" borderId="0" xfId="0" applyNumberFormat="1" applyFont="1" applyBorder="1"/>
    <xf numFmtId="3" fontId="16" fillId="0" borderId="34" xfId="0" applyNumberFormat="1" applyFont="1" applyBorder="1"/>
    <xf numFmtId="3" fontId="16" fillId="0" borderId="39" xfId="0" applyNumberFormat="1" applyFont="1" applyBorder="1"/>
    <xf numFmtId="3" fontId="16" fillId="0" borderId="47" xfId="0" applyNumberFormat="1" applyFont="1" applyBorder="1"/>
    <xf numFmtId="0" fontId="33" fillId="0" borderId="36" xfId="0" applyFont="1" applyBorder="1"/>
    <xf numFmtId="3" fontId="33" fillId="0" borderId="0" xfId="0" applyNumberFormat="1" applyFont="1"/>
    <xf numFmtId="3" fontId="43" fillId="0" borderId="0" xfId="0" applyNumberFormat="1" applyFont="1"/>
    <xf numFmtId="0" fontId="16" fillId="0" borderId="0" xfId="0" applyFont="1" applyBorder="1"/>
    <xf numFmtId="0" fontId="36" fillId="0" borderId="2" xfId="0" applyFont="1" applyBorder="1"/>
    <xf numFmtId="3" fontId="16" fillId="0" borderId="3" xfId="0" applyNumberFormat="1" applyFont="1" applyBorder="1"/>
    <xf numFmtId="3" fontId="33" fillId="0" borderId="3" xfId="0" applyNumberFormat="1" applyFont="1" applyBorder="1"/>
    <xf numFmtId="3" fontId="33" fillId="0" borderId="4" xfId="0" applyNumberFormat="1" applyFont="1" applyBorder="1"/>
    <xf numFmtId="0" fontId="36" fillId="0" borderId="20" xfId="0" applyFont="1" applyBorder="1"/>
    <xf numFmtId="0" fontId="33" fillId="0" borderId="22" xfId="0" applyFont="1" applyBorder="1"/>
    <xf numFmtId="3" fontId="16" fillId="0" borderId="11" xfId="0" applyNumberFormat="1" applyFont="1" applyBorder="1"/>
    <xf numFmtId="3" fontId="33" fillId="0" borderId="11" xfId="0" applyNumberFormat="1" applyFont="1" applyBorder="1"/>
    <xf numFmtId="0" fontId="16" fillId="0" borderId="3" xfId="0" applyFont="1" applyBorder="1"/>
    <xf numFmtId="0" fontId="16" fillId="0" borderId="22" xfId="0" applyFont="1" applyBorder="1"/>
    <xf numFmtId="0" fontId="56" fillId="0" borderId="7" xfId="0" applyFont="1" applyFill="1" applyBorder="1" applyAlignment="1">
      <alignment vertical="center"/>
    </xf>
    <xf numFmtId="3" fontId="51" fillId="0" borderId="7" xfId="0" applyNumberFormat="1" applyFont="1" applyFill="1" applyBorder="1" applyAlignment="1">
      <alignment horizontal="center" vertical="center" wrapText="1"/>
    </xf>
    <xf numFmtId="0" fontId="40" fillId="0" borderId="7" xfId="0" applyFont="1" applyBorder="1" applyAlignment="1">
      <alignment vertical="center"/>
    </xf>
    <xf numFmtId="3" fontId="40" fillId="0" borderId="7" xfId="0" applyNumberFormat="1" applyFont="1" applyFill="1" applyBorder="1" applyAlignment="1">
      <alignment horizontal="right" vertical="center"/>
    </xf>
    <xf numFmtId="3" fontId="37" fillId="0" borderId="0" xfId="0" applyNumberFormat="1" applyFont="1" applyFill="1" applyBorder="1" applyAlignment="1">
      <alignment vertical="center"/>
    </xf>
    <xf numFmtId="3" fontId="36" fillId="0" borderId="0" xfId="0" applyNumberFormat="1" applyFont="1" applyFill="1" applyBorder="1" applyAlignment="1">
      <alignment vertical="center"/>
    </xf>
    <xf numFmtId="3" fontId="40" fillId="0" borderId="0" xfId="0" applyNumberFormat="1" applyFont="1" applyFill="1" applyBorder="1" applyAlignment="1">
      <alignment vertical="center"/>
    </xf>
    <xf numFmtId="3" fontId="36" fillId="8" borderId="49" xfId="0" applyNumberFormat="1" applyFont="1" applyFill="1" applyBorder="1" applyAlignment="1">
      <alignment vertical="center"/>
    </xf>
    <xf numFmtId="3" fontId="36" fillId="8" borderId="26" xfId="0" applyNumberFormat="1" applyFont="1" applyFill="1" applyBorder="1" applyAlignment="1">
      <alignment vertical="center"/>
    </xf>
    <xf numFmtId="3" fontId="37" fillId="0" borderId="42" xfId="0" applyNumberFormat="1" applyFont="1" applyFill="1" applyBorder="1"/>
    <xf numFmtId="3" fontId="37" fillId="0" borderId="7" xfId="0" applyNumberFormat="1" applyFont="1" applyFill="1" applyBorder="1"/>
    <xf numFmtId="0" fontId="34" fillId="0" borderId="0" xfId="0" applyFont="1" applyFill="1"/>
    <xf numFmtId="0" fontId="34" fillId="0" borderId="0" xfId="0" applyFont="1" applyFill="1" applyBorder="1" applyAlignment="1">
      <alignment horizontal="center"/>
    </xf>
    <xf numFmtId="3" fontId="57" fillId="8" borderId="7" xfId="0" applyNumberFormat="1" applyFont="1" applyFill="1" applyBorder="1"/>
    <xf numFmtId="0" fontId="34" fillId="0" borderId="0" xfId="0" applyFont="1" applyFill="1" applyBorder="1"/>
    <xf numFmtId="3" fontId="14" fillId="0" borderId="0" xfId="0" applyNumberFormat="1" applyFont="1" applyBorder="1"/>
    <xf numFmtId="3" fontId="15" fillId="0" borderId="0" xfId="0" applyNumberFormat="1" applyFont="1" applyBorder="1"/>
    <xf numFmtId="3" fontId="40" fillId="0" borderId="0" xfId="0" applyNumberFormat="1" applyFont="1" applyBorder="1" applyAlignment="1">
      <alignment wrapText="1"/>
    </xf>
    <xf numFmtId="3" fontId="35" fillId="0" borderId="0" xfId="0" applyNumberFormat="1" applyFont="1" applyBorder="1"/>
    <xf numFmtId="0" fontId="37" fillId="0" borderId="7" xfId="0" applyFont="1" applyFill="1" applyBorder="1" applyAlignment="1">
      <alignment horizontal="left"/>
    </xf>
    <xf numFmtId="0" fontId="40" fillId="0" borderId="7" xfId="0" applyFont="1" applyBorder="1" applyAlignment="1">
      <alignment vertical="center" wrapText="1"/>
    </xf>
    <xf numFmtId="0" fontId="40" fillId="0" borderId="0" xfId="0" applyFont="1" applyBorder="1" applyAlignment="1">
      <alignment vertical="center"/>
    </xf>
    <xf numFmtId="3" fontId="40" fillId="0" borderId="0" xfId="0" applyNumberFormat="1" applyFont="1" applyBorder="1" applyAlignment="1">
      <alignment vertical="center"/>
    </xf>
    <xf numFmtId="0" fontId="6" fillId="0" borderId="0" xfId="0" applyFont="1" applyAlignment="1">
      <alignment vertical="center"/>
    </xf>
    <xf numFmtId="3" fontId="40" fillId="6" borderId="7" xfId="0" applyNumberFormat="1" applyFont="1" applyFill="1" applyBorder="1" applyAlignment="1">
      <alignment vertical="center"/>
    </xf>
    <xf numFmtId="0" fontId="53" fillId="0" borderId="7" xfId="0" applyFont="1" applyFill="1" applyBorder="1" applyAlignment="1">
      <alignment wrapText="1"/>
    </xf>
    <xf numFmtId="3" fontId="53" fillId="0" borderId="7" xfId="0" applyNumberFormat="1" applyFont="1" applyFill="1" applyBorder="1" applyAlignment="1">
      <alignment horizontal="right"/>
    </xf>
    <xf numFmtId="10" fontId="53" fillId="0" borderId="7" xfId="0" applyNumberFormat="1" applyFont="1" applyFill="1" applyBorder="1"/>
    <xf numFmtId="3" fontId="53" fillId="0" borderId="7" xfId="0" applyNumberFormat="1" applyFont="1" applyFill="1" applyBorder="1" applyAlignment="1">
      <alignment vertical="center"/>
    </xf>
    <xf numFmtId="0" fontId="58" fillId="6" borderId="7" xfId="0" applyFont="1" applyFill="1" applyBorder="1" applyAlignment="1">
      <alignment wrapText="1"/>
    </xf>
    <xf numFmtId="0" fontId="58" fillId="6" borderId="7" xfId="0" applyFont="1" applyFill="1" applyBorder="1"/>
    <xf numFmtId="3" fontId="58" fillId="6" borderId="7" xfId="0" applyNumberFormat="1" applyFont="1" applyFill="1" applyBorder="1"/>
    <xf numFmtId="10" fontId="58" fillId="6" borderId="7" xfId="0" applyNumberFormat="1" applyFont="1" applyFill="1" applyBorder="1"/>
    <xf numFmtId="0" fontId="53" fillId="0" borderId="0" xfId="0" applyFont="1" applyBorder="1"/>
    <xf numFmtId="0" fontId="40" fillId="0" borderId="7" xfId="0" applyFont="1" applyFill="1" applyBorder="1" applyAlignment="1">
      <alignment vertical="center"/>
    </xf>
    <xf numFmtId="0" fontId="58" fillId="0" borderId="7" xfId="0" applyFont="1" applyFill="1" applyBorder="1" applyAlignment="1">
      <alignment wrapText="1"/>
    </xf>
    <xf numFmtId="0" fontId="58" fillId="0" borderId="7" xfId="0" applyFont="1" applyFill="1" applyBorder="1"/>
    <xf numFmtId="3" fontId="58" fillId="0" borderId="7" xfId="0" applyNumberFormat="1" applyFont="1" applyFill="1" applyBorder="1"/>
    <xf numFmtId="10" fontId="58" fillId="0" borderId="7" xfId="0" applyNumberFormat="1" applyFont="1" applyFill="1" applyBorder="1"/>
    <xf numFmtId="10" fontId="35" fillId="0" borderId="0" xfId="0" applyNumberFormat="1" applyFont="1" applyBorder="1"/>
    <xf numFmtId="0" fontId="1" fillId="0" borderId="0" xfId="0" applyFont="1" applyFill="1"/>
    <xf numFmtId="0" fontId="39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3" fontId="6" fillId="0" borderId="0" xfId="0" applyNumberFormat="1" applyFont="1" applyFill="1" applyBorder="1" applyAlignment="1" applyProtection="1">
      <alignment vertical="center"/>
    </xf>
    <xf numFmtId="0" fontId="59" fillId="0" borderId="0" xfId="0" applyFont="1" applyFill="1" applyBorder="1" applyAlignment="1">
      <alignment wrapText="1"/>
    </xf>
    <xf numFmtId="3" fontId="9" fillId="0" borderId="0" xfId="0" applyNumberFormat="1" applyFont="1" applyFill="1" applyBorder="1" applyAlignment="1">
      <alignment vertical="center"/>
    </xf>
    <xf numFmtId="0" fontId="36" fillId="0" borderId="55" xfId="0" applyFont="1" applyFill="1" applyBorder="1" applyAlignment="1">
      <alignment horizontal="center" vertical="center" wrapText="1"/>
    </xf>
    <xf numFmtId="3" fontId="40" fillId="6" borderId="0" xfId="0" applyNumberFormat="1" applyFont="1" applyFill="1"/>
    <xf numFmtId="0" fontId="35" fillId="0" borderId="7" xfId="0" applyFont="1" applyFill="1" applyBorder="1" applyAlignment="1">
      <alignment horizontal="center" vertical="center"/>
    </xf>
    <xf numFmtId="0" fontId="36" fillId="0" borderId="0" xfId="0" applyFont="1" applyFill="1" applyBorder="1" applyAlignment="1">
      <alignment horizontal="center" vertical="center" wrapText="1"/>
    </xf>
    <xf numFmtId="3" fontId="35" fillId="0" borderId="0" xfId="0" applyNumberFormat="1" applyFont="1" applyFill="1" applyAlignment="1">
      <alignment horizontal="right"/>
    </xf>
    <xf numFmtId="3" fontId="35" fillId="0" borderId="0" xfId="0" applyNumberFormat="1" applyFont="1" applyFill="1" applyAlignment="1">
      <alignment horizontal="center"/>
    </xf>
    <xf numFmtId="3" fontId="40" fillId="0" borderId="18" xfId="0" applyNumberFormat="1" applyFont="1" applyFill="1" applyBorder="1"/>
    <xf numFmtId="3" fontId="35" fillId="0" borderId="18" xfId="0" applyNumberFormat="1" applyFont="1" applyFill="1" applyBorder="1"/>
    <xf numFmtId="3" fontId="57" fillId="0" borderId="0" xfId="0" applyNumberFormat="1" applyFont="1" applyFill="1" applyBorder="1"/>
    <xf numFmtId="3" fontId="37" fillId="0" borderId="18" xfId="0" applyNumberFormat="1" applyFont="1" applyFill="1" applyBorder="1" applyAlignment="1">
      <alignment vertical="center"/>
    </xf>
    <xf numFmtId="0" fontId="37" fillId="0" borderId="73" xfId="0" applyFont="1" applyFill="1" applyBorder="1" applyAlignment="1">
      <alignment vertical="center" wrapText="1"/>
    </xf>
    <xf numFmtId="0" fontId="37" fillId="0" borderId="33" xfId="0" applyFont="1" applyFill="1" applyBorder="1" applyAlignment="1">
      <alignment horizontal="center" vertical="center" wrapText="1"/>
    </xf>
    <xf numFmtId="0" fontId="37" fillId="0" borderId="73" xfId="0" applyFont="1" applyFill="1" applyBorder="1" applyAlignment="1">
      <alignment horizontal="center" vertical="center" wrapText="1"/>
    </xf>
    <xf numFmtId="0" fontId="37" fillId="0" borderId="0" xfId="0" applyFont="1" applyFill="1" applyBorder="1" applyAlignment="1">
      <alignment horizontal="center" vertical="center" wrapText="1"/>
    </xf>
    <xf numFmtId="3" fontId="36" fillId="9" borderId="15" xfId="0" applyNumberFormat="1" applyFont="1" applyFill="1" applyBorder="1" applyAlignment="1">
      <alignment vertical="center"/>
    </xf>
    <xf numFmtId="0" fontId="37" fillId="0" borderId="7" xfId="0" applyFont="1" applyFill="1" applyBorder="1"/>
    <xf numFmtId="3" fontId="37" fillId="0" borderId="18" xfId="0" applyNumberFormat="1" applyFont="1" applyFill="1" applyBorder="1"/>
    <xf numFmtId="0" fontId="36" fillId="0" borderId="7" xfId="0" applyFont="1" applyFill="1" applyBorder="1"/>
    <xf numFmtId="0" fontId="40" fillId="0" borderId="18" xfId="0" applyFont="1" applyFill="1" applyBorder="1" applyAlignment="1">
      <alignment wrapText="1"/>
    </xf>
    <xf numFmtId="3" fontId="36" fillId="9" borderId="27" xfId="0" applyNumberFormat="1" applyFont="1" applyFill="1" applyBorder="1" applyAlignment="1">
      <alignment vertical="center"/>
    </xf>
    <xf numFmtId="3" fontId="40" fillId="0" borderId="42" xfId="0" applyNumberFormat="1" applyFont="1" applyFill="1" applyBorder="1" applyAlignment="1">
      <alignment vertical="center"/>
    </xf>
    <xf numFmtId="0" fontId="40" fillId="0" borderId="18" xfId="0" applyFont="1" applyFill="1" applyBorder="1" applyAlignment="1">
      <alignment horizontal="left" vertical="center" wrapText="1"/>
    </xf>
    <xf numFmtId="0" fontId="35" fillId="0" borderId="7" xfId="0" applyFont="1" applyBorder="1" applyAlignment="1"/>
    <xf numFmtId="3" fontId="35" fillId="0" borderId="7" xfId="0" applyNumberFormat="1" applyFont="1" applyBorder="1" applyAlignment="1">
      <alignment horizontal="center" vertical="center"/>
    </xf>
    <xf numFmtId="3" fontId="61" fillId="0" borderId="18" xfId="0" applyNumberFormat="1" applyFont="1" applyBorder="1" applyAlignment="1">
      <alignment horizontal="center"/>
    </xf>
    <xf numFmtId="167" fontId="35" fillId="0" borderId="20" xfId="0" applyNumberFormat="1" applyFont="1" applyBorder="1" applyAlignment="1"/>
    <xf numFmtId="3" fontId="35" fillId="0" borderId="7" xfId="0" applyNumberFormat="1" applyFont="1" applyBorder="1" applyAlignment="1"/>
    <xf numFmtId="3" fontId="40" fillId="0" borderId="7" xfId="0" applyNumberFormat="1" applyFont="1" applyBorder="1"/>
    <xf numFmtId="3" fontId="40" fillId="0" borderId="18" xfId="0" applyNumberFormat="1" applyFont="1" applyBorder="1"/>
    <xf numFmtId="167" fontId="35" fillId="2" borderId="20" xfId="0" applyNumberFormat="1" applyFont="1" applyFill="1" applyBorder="1"/>
    <xf numFmtId="0" fontId="35" fillId="2" borderId="7" xfId="0" applyFont="1" applyFill="1" applyBorder="1"/>
    <xf numFmtId="3" fontId="35" fillId="2" borderId="7" xfId="0" applyNumberFormat="1" applyFont="1" applyFill="1" applyBorder="1"/>
    <xf numFmtId="3" fontId="35" fillId="2" borderId="18" xfId="0" applyNumberFormat="1" applyFont="1" applyFill="1" applyBorder="1"/>
    <xf numFmtId="167" fontId="35" fillId="0" borderId="20" xfId="0" applyNumberFormat="1" applyFont="1" applyFill="1" applyBorder="1"/>
    <xf numFmtId="167" fontId="40" fillId="0" borderId="20" xfId="0" applyNumberFormat="1" applyFont="1" applyFill="1" applyBorder="1"/>
    <xf numFmtId="167" fontId="40" fillId="0" borderId="20" xfId="0" applyNumberFormat="1" applyFont="1" applyBorder="1"/>
    <xf numFmtId="3" fontId="35" fillId="0" borderId="7" xfId="0" applyNumberFormat="1" applyFont="1" applyBorder="1"/>
    <xf numFmtId="3" fontId="35" fillId="0" borderId="18" xfId="0" applyNumberFormat="1" applyFont="1" applyBorder="1"/>
    <xf numFmtId="3" fontId="40" fillId="0" borderId="21" xfId="0" applyNumberFormat="1" applyFont="1" applyFill="1" applyBorder="1"/>
    <xf numFmtId="0" fontId="40" fillId="2" borderId="7" xfId="0" applyFont="1" applyFill="1" applyBorder="1"/>
    <xf numFmtId="3" fontId="40" fillId="2" borderId="18" xfId="0" applyNumberFormat="1" applyFont="1" applyFill="1" applyBorder="1"/>
    <xf numFmtId="0" fontId="35" fillId="0" borderId="7" xfId="0" applyFont="1" applyBorder="1"/>
    <xf numFmtId="167" fontId="35" fillId="0" borderId="20" xfId="0" applyNumberFormat="1" applyFont="1" applyBorder="1"/>
    <xf numFmtId="3" fontId="40" fillId="0" borderId="21" xfId="0" applyNumberFormat="1" applyFont="1" applyFill="1" applyBorder="1" applyAlignment="1">
      <alignment vertical="center"/>
    </xf>
    <xf numFmtId="3" fontId="40" fillId="0" borderId="18" xfId="0" applyNumberFormat="1" applyFont="1" applyFill="1" applyBorder="1" applyAlignment="1">
      <alignment vertical="center"/>
    </xf>
    <xf numFmtId="167" fontId="16" fillId="0" borderId="20" xfId="0" applyNumberFormat="1" applyFont="1" applyFill="1" applyBorder="1" applyAlignment="1">
      <alignment horizontal="left"/>
    </xf>
    <xf numFmtId="167" fontId="35" fillId="2" borderId="20" xfId="0" applyNumberFormat="1" applyFont="1" applyFill="1" applyBorder="1" applyAlignment="1">
      <alignment vertical="center"/>
    </xf>
    <xf numFmtId="0" fontId="35" fillId="0" borderId="7" xfId="0" applyFont="1" applyFill="1" applyBorder="1" applyAlignment="1">
      <alignment horizontal="left"/>
    </xf>
    <xf numFmtId="0" fontId="35" fillId="0" borderId="9" xfId="0" applyFont="1" applyFill="1" applyBorder="1" applyAlignment="1">
      <alignment horizontal="center" vertical="center"/>
    </xf>
    <xf numFmtId="10" fontId="16" fillId="0" borderId="18" xfId="0" applyNumberFormat="1" applyFont="1" applyFill="1" applyBorder="1"/>
    <xf numFmtId="10" fontId="16" fillId="0" borderId="7" xfId="0" applyNumberFormat="1" applyFont="1" applyFill="1" applyBorder="1"/>
    <xf numFmtId="3" fontId="35" fillId="0" borderId="21" xfId="0" applyNumberFormat="1" applyFont="1" applyFill="1" applyBorder="1"/>
    <xf numFmtId="0" fontId="40" fillId="0" borderId="21" xfId="0" applyFont="1" applyFill="1" applyBorder="1"/>
    <xf numFmtId="10" fontId="33" fillId="0" borderId="1" xfId="0" applyNumberFormat="1" applyFont="1" applyFill="1" applyBorder="1"/>
    <xf numFmtId="10" fontId="16" fillId="0" borderId="0" xfId="0" applyNumberFormat="1" applyFont="1" applyFill="1" applyBorder="1"/>
    <xf numFmtId="10" fontId="33" fillId="0" borderId="0" xfId="0" applyNumberFormat="1" applyFont="1" applyFill="1" applyBorder="1"/>
    <xf numFmtId="10" fontId="16" fillId="0" borderId="13" xfId="0" applyNumberFormat="1" applyFont="1" applyFill="1" applyBorder="1"/>
    <xf numFmtId="10" fontId="33" fillId="0" borderId="18" xfId="0" applyNumberFormat="1" applyFont="1" applyFill="1" applyBorder="1"/>
    <xf numFmtId="10" fontId="40" fillId="0" borderId="7" xfId="2" applyNumberFormat="1" applyFont="1" applyFill="1" applyBorder="1"/>
    <xf numFmtId="10" fontId="35" fillId="0" borderId="1" xfId="0" applyNumberFormat="1" applyFont="1" applyFill="1" applyBorder="1"/>
    <xf numFmtId="10" fontId="33" fillId="0" borderId="0" xfId="0" applyNumberFormat="1" applyFont="1" applyFill="1" applyAlignment="1">
      <alignment horizontal="right"/>
    </xf>
    <xf numFmtId="10" fontId="28" fillId="0" borderId="0" xfId="0" applyNumberFormat="1" applyFont="1" applyFill="1" applyAlignment="1">
      <alignment horizontal="center"/>
    </xf>
    <xf numFmtId="10" fontId="35" fillId="0" borderId="7" xfId="0" applyNumberFormat="1" applyFont="1" applyFill="1" applyBorder="1"/>
    <xf numFmtId="10" fontId="37" fillId="0" borderId="7" xfId="0" applyNumberFormat="1" applyFont="1" applyFill="1" applyBorder="1"/>
    <xf numFmtId="10" fontId="35" fillId="0" borderId="0" xfId="0" applyNumberFormat="1" applyFont="1" applyFill="1" applyBorder="1"/>
    <xf numFmtId="10" fontId="40" fillId="0" borderId="17" xfId="0" applyNumberFormat="1" applyFont="1" applyFill="1" applyBorder="1"/>
    <xf numFmtId="10" fontId="9" fillId="0" borderId="0" xfId="0" applyNumberFormat="1" applyFont="1" applyFill="1"/>
    <xf numFmtId="3" fontId="60" fillId="0" borderId="42" xfId="0" applyNumberFormat="1" applyFont="1" applyFill="1" applyBorder="1"/>
    <xf numFmtId="0" fontId="60" fillId="0" borderId="7" xfId="0" applyFont="1" applyFill="1" applyBorder="1"/>
    <xf numFmtId="3" fontId="60" fillId="0" borderId="18" xfId="0" applyNumberFormat="1" applyFont="1" applyFill="1" applyBorder="1"/>
    <xf numFmtId="3" fontId="60" fillId="0" borderId="7" xfId="0" applyNumberFormat="1" applyFont="1" applyFill="1" applyBorder="1"/>
    <xf numFmtId="0" fontId="35" fillId="0" borderId="0" xfId="0" applyFont="1" applyFill="1" applyAlignment="1">
      <alignment horizontal="center"/>
    </xf>
    <xf numFmtId="3" fontId="40" fillId="0" borderId="43" xfId="0" applyNumberFormat="1" applyFont="1" applyFill="1" applyBorder="1"/>
    <xf numFmtId="3" fontId="40" fillId="0" borderId="70" xfId="0" applyNumberFormat="1" applyFont="1" applyFill="1" applyBorder="1"/>
    <xf numFmtId="0" fontId="57" fillId="0" borderId="0" xfId="0" applyFont="1" applyFill="1"/>
    <xf numFmtId="0" fontId="57" fillId="0" borderId="18" xfId="0" applyFont="1" applyFill="1" applyBorder="1" applyAlignment="1">
      <alignment horizontal="left"/>
    </xf>
    <xf numFmtId="3" fontId="57" fillId="0" borderId="42" xfId="0" applyNumberFormat="1" applyFont="1" applyFill="1" applyBorder="1"/>
    <xf numFmtId="0" fontId="57" fillId="0" borderId="7" xfId="0" applyFont="1" applyFill="1" applyBorder="1"/>
    <xf numFmtId="3" fontId="57" fillId="0" borderId="18" xfId="0" applyNumberFormat="1" applyFont="1" applyFill="1" applyBorder="1"/>
    <xf numFmtId="3" fontId="57" fillId="0" borderId="7" xfId="0" applyNumberFormat="1" applyFont="1" applyFill="1" applyBorder="1"/>
    <xf numFmtId="3" fontId="57" fillId="0" borderId="7" xfId="0" applyNumberFormat="1" applyFont="1" applyFill="1" applyBorder="1" applyAlignment="1">
      <alignment horizontal="center"/>
    </xf>
    <xf numFmtId="3" fontId="57" fillId="0" borderId="42" xfId="0" applyNumberFormat="1" applyFont="1" applyFill="1" applyBorder="1" applyAlignment="1">
      <alignment horizontal="center"/>
    </xf>
    <xf numFmtId="3" fontId="40" fillId="0" borderId="7" xfId="0" applyNumberFormat="1" applyFont="1" applyFill="1" applyBorder="1" applyAlignment="1">
      <alignment horizontal="center"/>
    </xf>
    <xf numFmtId="0" fontId="35" fillId="0" borderId="0" xfId="0" applyFont="1" applyFill="1" applyBorder="1" applyAlignment="1">
      <alignment horizontal="center"/>
    </xf>
    <xf numFmtId="0" fontId="35" fillId="0" borderId="0" xfId="0" applyFont="1" applyFill="1" applyBorder="1" applyAlignment="1">
      <alignment horizontal="center" vertical="center"/>
    </xf>
    <xf numFmtId="3" fontId="35" fillId="0" borderId="0" xfId="0" applyNumberFormat="1" applyFont="1" applyFill="1" applyBorder="1" applyAlignment="1">
      <alignment horizontal="center" vertical="center"/>
    </xf>
    <xf numFmtId="0" fontId="35" fillId="8" borderId="34" xfId="0" applyFont="1" applyFill="1" applyBorder="1" applyAlignment="1">
      <alignment horizontal="center"/>
    </xf>
    <xf numFmtId="3" fontId="35" fillId="8" borderId="42" xfId="0" applyNumberFormat="1" applyFont="1" applyFill="1" applyBorder="1" applyAlignment="1">
      <alignment horizontal="center"/>
    </xf>
    <xf numFmtId="3" fontId="35" fillId="8" borderId="7" xfId="0" applyNumberFormat="1" applyFont="1" applyFill="1" applyBorder="1" applyAlignment="1">
      <alignment horizontal="center"/>
    </xf>
    <xf numFmtId="3" fontId="57" fillId="8" borderId="18" xfId="0" applyNumberFormat="1" applyFont="1" applyFill="1" applyBorder="1"/>
    <xf numFmtId="0" fontId="35" fillId="9" borderId="0" xfId="0" applyFont="1" applyFill="1"/>
    <xf numFmtId="0" fontId="35" fillId="9" borderId="0" xfId="0" applyFont="1" applyFill="1" applyAlignment="1">
      <alignment horizontal="left"/>
    </xf>
    <xf numFmtId="0" fontId="35" fillId="9" borderId="34" xfId="0" applyFont="1" applyFill="1" applyBorder="1" applyAlignment="1">
      <alignment horizontal="center"/>
    </xf>
    <xf numFmtId="3" fontId="35" fillId="9" borderId="42" xfId="0" applyNumberFormat="1" applyFont="1" applyFill="1" applyBorder="1" applyAlignment="1">
      <alignment horizontal="center"/>
    </xf>
    <xf numFmtId="3" fontId="35" fillId="9" borderId="7" xfId="0" applyNumberFormat="1" applyFont="1" applyFill="1" applyBorder="1" applyAlignment="1">
      <alignment horizontal="center"/>
    </xf>
    <xf numFmtId="3" fontId="57" fillId="9" borderId="18" xfId="0" applyNumberFormat="1" applyFont="1" applyFill="1" applyBorder="1"/>
    <xf numFmtId="3" fontId="57" fillId="9" borderId="7" xfId="0" applyNumberFormat="1" applyFont="1" applyFill="1" applyBorder="1"/>
    <xf numFmtId="0" fontId="35" fillId="8" borderId="0" xfId="0" applyFont="1" applyFill="1" applyBorder="1" applyAlignment="1">
      <alignment horizontal="left"/>
    </xf>
    <xf numFmtId="0" fontId="35" fillId="8" borderId="0" xfId="0" applyFont="1" applyFill="1" applyBorder="1"/>
    <xf numFmtId="0" fontId="40" fillId="0" borderId="0" xfId="0" applyFont="1" applyFill="1" applyBorder="1" applyAlignment="1">
      <alignment horizontal="left"/>
    </xf>
    <xf numFmtId="0" fontId="35" fillId="8" borderId="54" xfId="0" applyFont="1" applyFill="1" applyBorder="1" applyAlignment="1">
      <alignment horizontal="center"/>
    </xf>
    <xf numFmtId="0" fontId="40" fillId="0" borderId="69" xfId="0" applyFont="1" applyFill="1" applyBorder="1" applyAlignment="1">
      <alignment horizontal="left"/>
    </xf>
    <xf numFmtId="3" fontId="40" fillId="0" borderId="74" xfId="0" applyNumberFormat="1" applyFont="1" applyFill="1" applyBorder="1"/>
    <xf numFmtId="0" fontId="40" fillId="0" borderId="23" xfId="0" applyFont="1" applyFill="1" applyBorder="1"/>
    <xf numFmtId="3" fontId="40" fillId="0" borderId="69" xfId="0" applyNumberFormat="1" applyFont="1" applyFill="1" applyBorder="1"/>
    <xf numFmtId="3" fontId="40" fillId="0" borderId="23" xfId="0" applyNumberFormat="1" applyFont="1" applyFill="1" applyBorder="1"/>
    <xf numFmtId="0" fontId="35" fillId="0" borderId="23" xfId="0" applyFont="1" applyFill="1" applyBorder="1"/>
    <xf numFmtId="0" fontId="40" fillId="0" borderId="70" xfId="0" applyFont="1" applyFill="1" applyBorder="1" applyAlignment="1">
      <alignment horizontal="left"/>
    </xf>
    <xf numFmtId="0" fontId="35" fillId="0" borderId="29" xfId="0" applyFont="1" applyFill="1" applyBorder="1"/>
    <xf numFmtId="3" fontId="35" fillId="10" borderId="25" xfId="0" applyNumberFormat="1" applyFont="1" applyFill="1" applyBorder="1" applyAlignment="1">
      <alignment horizontal="center"/>
    </xf>
    <xf numFmtId="10" fontId="7" fillId="0" borderId="13" xfId="0" applyNumberFormat="1" applyFont="1" applyFill="1" applyBorder="1" applyAlignment="1">
      <alignment horizontal="center" vertical="center" wrapText="1"/>
    </xf>
    <xf numFmtId="10" fontId="9" fillId="0" borderId="0" xfId="0" applyNumberFormat="1" applyFont="1" applyFill="1" applyBorder="1" applyProtection="1"/>
    <xf numFmtId="10" fontId="9" fillId="0" borderId="0" xfId="0" applyNumberFormat="1" applyFont="1" applyFill="1" applyBorder="1" applyAlignment="1"/>
    <xf numFmtId="10" fontId="28" fillId="0" borderId="0" xfId="0" applyNumberFormat="1" applyFont="1" applyFill="1" applyBorder="1" applyAlignment="1"/>
    <xf numFmtId="10" fontId="11" fillId="0" borderId="0" xfId="0" applyNumberFormat="1" applyFont="1" applyFill="1" applyAlignment="1">
      <alignment vertical="center"/>
    </xf>
    <xf numFmtId="10" fontId="16" fillId="0" borderId="0" xfId="0" applyNumberFormat="1" applyFont="1" applyFill="1" applyAlignment="1">
      <alignment horizontal="right" vertical="center"/>
    </xf>
    <xf numFmtId="10" fontId="37" fillId="5" borderId="52" xfId="0" applyNumberFormat="1" applyFont="1" applyFill="1" applyBorder="1" applyAlignment="1">
      <alignment horizontal="center" vertical="center"/>
    </xf>
    <xf numFmtId="10" fontId="36" fillId="0" borderId="18" xfId="0" applyNumberFormat="1" applyFont="1" applyFill="1" applyBorder="1" applyAlignment="1">
      <alignment vertical="center"/>
    </xf>
    <xf numFmtId="10" fontId="37" fillId="5" borderId="57" xfId="0" applyNumberFormat="1" applyFont="1" applyFill="1" applyBorder="1" applyAlignment="1">
      <alignment vertical="center"/>
    </xf>
    <xf numFmtId="10" fontId="36" fillId="8" borderId="16" xfId="0" applyNumberFormat="1" applyFont="1" applyFill="1" applyBorder="1" applyAlignment="1">
      <alignment vertical="center"/>
    </xf>
    <xf numFmtId="10" fontId="36" fillId="0" borderId="0" xfId="0" applyNumberFormat="1" applyFont="1" applyFill="1" applyBorder="1" applyAlignment="1">
      <alignment vertical="center"/>
    </xf>
    <xf numFmtId="10" fontId="36" fillId="9" borderId="16" xfId="0" applyNumberFormat="1" applyFont="1" applyFill="1" applyBorder="1" applyAlignment="1">
      <alignment vertical="center"/>
    </xf>
    <xf numFmtId="10" fontId="0" fillId="0" borderId="0" xfId="0" applyNumberFormat="1" applyFill="1"/>
    <xf numFmtId="10" fontId="37" fillId="0" borderId="18" xfId="0" applyNumberFormat="1" applyFont="1" applyFill="1" applyBorder="1" applyAlignment="1">
      <alignment vertical="center"/>
    </xf>
    <xf numFmtId="10" fontId="37" fillId="5" borderId="54" xfId="0" applyNumberFormat="1" applyFont="1" applyFill="1" applyBorder="1" applyAlignment="1">
      <alignment vertical="center"/>
    </xf>
    <xf numFmtId="10" fontId="37" fillId="0" borderId="0" xfId="0" applyNumberFormat="1" applyFont="1" applyFill="1" applyBorder="1" applyAlignment="1">
      <alignment vertical="center"/>
    </xf>
    <xf numFmtId="10" fontId="1" fillId="0" borderId="0" xfId="0" applyNumberFormat="1" applyFont="1" applyFill="1"/>
    <xf numFmtId="10" fontId="28" fillId="0" borderId="0" xfId="0" applyNumberFormat="1" applyFont="1" applyFill="1" applyBorder="1"/>
    <xf numFmtId="10" fontId="9" fillId="0" borderId="0" xfId="0" applyNumberFormat="1" applyFont="1"/>
    <xf numFmtId="10" fontId="9" fillId="0" borderId="8" xfId="0" applyNumberFormat="1" applyFont="1" applyBorder="1"/>
    <xf numFmtId="0" fontId="12" fillId="0" borderId="7" xfId="0" applyFont="1" applyBorder="1"/>
    <xf numFmtId="0" fontId="14" fillId="0" borderId="7" xfId="0" applyFont="1" applyBorder="1" applyAlignment="1">
      <alignment vertical="center"/>
    </xf>
    <xf numFmtId="0" fontId="7" fillId="0" borderId="7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38" fillId="0" borderId="7" xfId="0" applyFont="1" applyFill="1" applyBorder="1" applyAlignment="1">
      <alignment vertical="center"/>
    </xf>
    <xf numFmtId="0" fontId="14" fillId="0" borderId="7" xfId="0" applyFont="1" applyFill="1" applyBorder="1"/>
    <xf numFmtId="165" fontId="14" fillId="0" borderId="7" xfId="0" applyNumberFormat="1" applyFont="1" applyFill="1" applyBorder="1"/>
    <xf numFmtId="10" fontId="9" fillId="0" borderId="0" xfId="0" applyNumberFormat="1" applyFont="1" applyFill="1" applyBorder="1" applyAlignment="1" applyProtection="1">
      <alignment vertical="center"/>
    </xf>
    <xf numFmtId="0" fontId="35" fillId="9" borderId="0" xfId="0" applyFont="1" applyFill="1" applyBorder="1" applyAlignment="1">
      <alignment horizontal="left"/>
    </xf>
    <xf numFmtId="3" fontId="35" fillId="0" borderId="0" xfId="0" applyNumberFormat="1" applyFont="1" applyFill="1" applyBorder="1" applyAlignment="1">
      <alignment horizontal="center"/>
    </xf>
    <xf numFmtId="0" fontId="40" fillId="0" borderId="0" xfId="0" applyFont="1" applyFill="1" applyBorder="1" applyAlignment="1"/>
    <xf numFmtId="10" fontId="33" fillId="0" borderId="0" xfId="0" applyNumberFormat="1" applyFont="1" applyFill="1" applyBorder="1" applyAlignment="1">
      <alignment horizontal="right"/>
    </xf>
    <xf numFmtId="0" fontId="7" fillId="8" borderId="13" xfId="0" applyFont="1" applyFill="1" applyBorder="1"/>
    <xf numFmtId="0" fontId="7" fillId="8" borderId="1" xfId="0" applyFont="1" applyFill="1" applyBorder="1"/>
    <xf numFmtId="0" fontId="7" fillId="9" borderId="1" xfId="0" applyFont="1" applyFill="1" applyBorder="1" applyAlignment="1">
      <alignment vertical="center"/>
    </xf>
    <xf numFmtId="3" fontId="7" fillId="9" borderId="1" xfId="0" applyNumberFormat="1" applyFont="1" applyFill="1" applyBorder="1" applyAlignment="1">
      <alignment vertical="center"/>
    </xf>
    <xf numFmtId="0" fontId="7" fillId="10" borderId="1" xfId="0" applyFont="1" applyFill="1" applyBorder="1" applyAlignment="1">
      <alignment vertical="center"/>
    </xf>
    <xf numFmtId="3" fontId="7" fillId="10" borderId="1" xfId="0" applyNumberFormat="1" applyFont="1" applyFill="1" applyBorder="1" applyAlignment="1">
      <alignment vertical="center"/>
    </xf>
    <xf numFmtId="0" fontId="7" fillId="8" borderId="9" xfId="0" applyFont="1" applyFill="1" applyBorder="1" applyAlignment="1">
      <alignment vertical="center"/>
    </xf>
    <xf numFmtId="3" fontId="7" fillId="8" borderId="9" xfId="0" applyNumberFormat="1" applyFont="1" applyFill="1" applyBorder="1" applyAlignment="1">
      <alignment vertical="center"/>
    </xf>
    <xf numFmtId="0" fontId="35" fillId="9" borderId="0" xfId="0" applyFont="1" applyFill="1" applyBorder="1" applyAlignment="1">
      <alignment horizontal="center"/>
    </xf>
    <xf numFmtId="3" fontId="35" fillId="9" borderId="0" xfId="0" applyNumberFormat="1" applyFont="1" applyFill="1" applyBorder="1" applyAlignment="1">
      <alignment horizontal="right"/>
    </xf>
    <xf numFmtId="10" fontId="33" fillId="9" borderId="0" xfId="0" applyNumberFormat="1" applyFont="1" applyFill="1" applyBorder="1"/>
    <xf numFmtId="10" fontId="16" fillId="0" borderId="0" xfId="0" applyNumberFormat="1" applyFont="1" applyFill="1" applyBorder="1" applyAlignment="1">
      <alignment horizontal="right"/>
    </xf>
    <xf numFmtId="10" fontId="35" fillId="9" borderId="0" xfId="0" applyNumberFormat="1" applyFont="1" applyFill="1" applyBorder="1" applyAlignment="1">
      <alignment horizontal="right"/>
    </xf>
    <xf numFmtId="0" fontId="28" fillId="9" borderId="0" xfId="0" applyFont="1" applyFill="1" applyBorder="1"/>
    <xf numFmtId="0" fontId="34" fillId="9" borderId="0" xfId="0" applyFont="1" applyFill="1" applyBorder="1"/>
    <xf numFmtId="3" fontId="28" fillId="9" borderId="0" xfId="0" applyNumberFormat="1" applyFont="1" applyFill="1" applyBorder="1"/>
    <xf numFmtId="10" fontId="28" fillId="9" borderId="0" xfId="0" applyNumberFormat="1" applyFont="1" applyFill="1" applyBorder="1"/>
    <xf numFmtId="10" fontId="7" fillId="8" borderId="1" xfId="0" applyNumberFormat="1" applyFont="1" applyFill="1" applyBorder="1"/>
    <xf numFmtId="10" fontId="7" fillId="10" borderId="1" xfId="0" applyNumberFormat="1" applyFont="1" applyFill="1" applyBorder="1" applyAlignment="1">
      <alignment vertical="center"/>
    </xf>
    <xf numFmtId="10" fontId="6" fillId="0" borderId="0" xfId="0" applyNumberFormat="1" applyFont="1" applyFill="1"/>
    <xf numFmtId="10" fontId="7" fillId="8" borderId="9" xfId="0" applyNumberFormat="1" applyFont="1" applyFill="1" applyBorder="1" applyAlignment="1">
      <alignment vertical="center"/>
    </xf>
    <xf numFmtId="10" fontId="6" fillId="0" borderId="0" xfId="0" applyNumberFormat="1" applyFont="1"/>
    <xf numFmtId="10" fontId="7" fillId="9" borderId="1" xfId="0" applyNumberFormat="1" applyFont="1" applyFill="1" applyBorder="1" applyAlignment="1">
      <alignment vertical="center"/>
    </xf>
    <xf numFmtId="0" fontId="32" fillId="0" borderId="0" xfId="0" applyFont="1" applyBorder="1" applyAlignment="1">
      <alignment horizontal="left"/>
    </xf>
    <xf numFmtId="0" fontId="32" fillId="0" borderId="0" xfId="0" applyFont="1" applyBorder="1" applyAlignment="1">
      <alignment horizontal="left" wrapText="1"/>
    </xf>
    <xf numFmtId="0" fontId="6" fillId="0" borderId="0" xfId="0" applyFont="1" applyBorder="1"/>
    <xf numFmtId="0" fontId="6" fillId="0" borderId="0" xfId="0" applyFont="1" applyBorder="1" applyAlignment="1">
      <alignment wrapText="1"/>
    </xf>
    <xf numFmtId="0" fontId="32" fillId="0" borderId="0" xfId="0" applyFont="1" applyBorder="1"/>
    <xf numFmtId="0" fontId="6" fillId="0" borderId="0" xfId="0" applyFont="1" applyFill="1" applyBorder="1" applyAlignment="1">
      <alignment wrapText="1"/>
    </xf>
    <xf numFmtId="3" fontId="6" fillId="0" borderId="0" xfId="0" applyNumberFormat="1" applyFont="1" applyFill="1" applyBorder="1" applyAlignment="1">
      <alignment horizontal="right"/>
    </xf>
    <xf numFmtId="0" fontId="32" fillId="0" borderId="0" xfId="0" applyFont="1" applyFill="1" applyBorder="1"/>
    <xf numFmtId="0" fontId="7" fillId="0" borderId="0" xfId="0" applyFont="1" applyFill="1" applyBorder="1"/>
    <xf numFmtId="0" fontId="7" fillId="0" borderId="0" xfId="0" applyFont="1" applyFill="1" applyBorder="1" applyAlignment="1">
      <alignment wrapText="1"/>
    </xf>
    <xf numFmtId="3" fontId="7" fillId="0" borderId="0" xfId="0" applyNumberFormat="1" applyFont="1" applyFill="1" applyBorder="1" applyAlignment="1">
      <alignment horizontal="right"/>
    </xf>
    <xf numFmtId="10" fontId="6" fillId="0" borderId="0" xfId="0" applyNumberFormat="1" applyFont="1" applyFill="1" applyBorder="1"/>
    <xf numFmtId="0" fontId="7" fillId="0" borderId="0" xfId="0" applyFont="1" applyBorder="1" applyAlignment="1">
      <alignment horizontal="left" wrapText="1"/>
    </xf>
    <xf numFmtId="0" fontId="6" fillId="0" borderId="0" xfId="0" applyFont="1" applyBorder="1" applyAlignment="1">
      <alignment horizontal="left" wrapText="1"/>
    </xf>
    <xf numFmtId="3" fontId="6" fillId="0" borderId="0" xfId="0" applyNumberFormat="1" applyFont="1" applyBorder="1" applyAlignment="1">
      <alignment horizontal="right"/>
    </xf>
    <xf numFmtId="3" fontId="6" fillId="0" borderId="0" xfId="0" applyNumberFormat="1" applyFont="1" applyBorder="1"/>
    <xf numFmtId="0" fontId="6" fillId="0" borderId="0" xfId="0" applyFont="1" applyBorder="1" applyAlignment="1">
      <alignment horizontal="left"/>
    </xf>
    <xf numFmtId="0" fontId="33" fillId="0" borderId="0" xfId="0" applyFont="1" applyFill="1" applyBorder="1" applyAlignment="1">
      <alignment horizontal="right"/>
    </xf>
    <xf numFmtId="0" fontId="28" fillId="0" borderId="0" xfId="0" applyFont="1" applyFill="1" applyBorder="1" applyAlignment="1">
      <alignment horizontal="center"/>
    </xf>
    <xf numFmtId="0" fontId="35" fillId="9" borderId="0" xfId="0" applyFont="1" applyFill="1" applyBorder="1"/>
    <xf numFmtId="0" fontId="57" fillId="0" borderId="0" xfId="0" applyFont="1" applyFill="1" applyBorder="1"/>
    <xf numFmtId="3" fontId="37" fillId="0" borderId="0" xfId="0" applyNumberFormat="1" applyFont="1" applyFill="1" applyBorder="1"/>
    <xf numFmtId="0" fontId="37" fillId="0" borderId="0" xfId="0" applyFont="1" applyFill="1" applyBorder="1"/>
    <xf numFmtId="3" fontId="62" fillId="0" borderId="0" xfId="0" applyNumberFormat="1" applyFont="1" applyFill="1" applyBorder="1"/>
    <xf numFmtId="0" fontId="35" fillId="0" borderId="0" xfId="0" applyFont="1" applyFill="1" applyBorder="1" applyAlignment="1">
      <alignment horizontal="right"/>
    </xf>
    <xf numFmtId="0" fontId="16" fillId="0" borderId="0" xfId="0" applyFont="1" applyFill="1" applyBorder="1"/>
    <xf numFmtId="0" fontId="7" fillId="8" borderId="0" xfId="0" applyFont="1" applyFill="1" applyBorder="1"/>
    <xf numFmtId="0" fontId="7" fillId="8" borderId="0" xfId="0" applyFont="1" applyFill="1" applyBorder="1" applyAlignment="1">
      <alignment wrapText="1"/>
    </xf>
    <xf numFmtId="3" fontId="7" fillId="8" borderId="0" xfId="0" applyNumberFormat="1" applyFont="1" applyFill="1" applyBorder="1" applyAlignment="1">
      <alignment horizontal="right"/>
    </xf>
    <xf numFmtId="10" fontId="6" fillId="8" borderId="0" xfId="0" applyNumberFormat="1" applyFont="1" applyFill="1" applyBorder="1"/>
    <xf numFmtId="10" fontId="37" fillId="0" borderId="18" xfId="2" applyNumberFormat="1" applyFont="1" applyFill="1" applyBorder="1" applyAlignment="1">
      <alignment vertical="center"/>
    </xf>
    <xf numFmtId="10" fontId="7" fillId="8" borderId="0" xfId="0" applyNumberFormat="1" applyFont="1" applyFill="1" applyBorder="1" applyAlignment="1">
      <alignment horizontal="right"/>
    </xf>
    <xf numFmtId="0" fontId="35" fillId="0" borderId="0" xfId="0" applyFont="1" applyFill="1" applyBorder="1" applyAlignment="1">
      <alignment horizontal="center"/>
    </xf>
    <xf numFmtId="0" fontId="35" fillId="5" borderId="0" xfId="0" applyFont="1" applyFill="1" applyBorder="1"/>
    <xf numFmtId="0" fontId="35" fillId="5" borderId="0" xfId="0" applyFont="1" applyFill="1" applyBorder="1" applyAlignment="1">
      <alignment horizontal="left"/>
    </xf>
    <xf numFmtId="0" fontId="35" fillId="5" borderId="0" xfId="0" applyFont="1" applyFill="1" applyBorder="1" applyAlignment="1">
      <alignment horizontal="center"/>
    </xf>
    <xf numFmtId="3" fontId="35" fillId="5" borderId="0" xfId="0" applyNumberFormat="1" applyFont="1" applyFill="1" applyBorder="1" applyAlignment="1">
      <alignment horizontal="center"/>
    </xf>
    <xf numFmtId="10" fontId="33" fillId="5" borderId="0" xfId="0" applyNumberFormat="1" applyFont="1" applyFill="1" applyBorder="1"/>
    <xf numFmtId="3" fontId="35" fillId="5" borderId="0" xfId="0" applyNumberFormat="1" applyFont="1" applyFill="1" applyBorder="1" applyAlignment="1">
      <alignment horizontal="right"/>
    </xf>
    <xf numFmtId="10" fontId="33" fillId="5" borderId="0" xfId="0" applyNumberFormat="1" applyFont="1" applyFill="1" applyBorder="1" applyAlignment="1">
      <alignment horizontal="right"/>
    </xf>
    <xf numFmtId="3" fontId="40" fillId="5" borderId="0" xfId="0" applyNumberFormat="1" applyFont="1" applyFill="1" applyBorder="1" applyAlignment="1">
      <alignment horizontal="right"/>
    </xf>
    <xf numFmtId="0" fontId="40" fillId="5" borderId="0" xfId="0" applyFont="1" applyFill="1" applyBorder="1" applyAlignment="1">
      <alignment horizontal="left"/>
    </xf>
    <xf numFmtId="10" fontId="16" fillId="5" borderId="0" xfId="0" applyNumberFormat="1" applyFont="1" applyFill="1" applyBorder="1" applyAlignment="1">
      <alignment horizontal="right"/>
    </xf>
    <xf numFmtId="0" fontId="57" fillId="5" borderId="0" xfId="0" applyFont="1" applyFill="1" applyBorder="1"/>
    <xf numFmtId="0" fontId="35" fillId="5" borderId="0" xfId="0" applyFont="1" applyFill="1" applyBorder="1" applyAlignment="1">
      <alignment horizontal="right"/>
    </xf>
    <xf numFmtId="0" fontId="40" fillId="5" borderId="0" xfId="0" applyFont="1" applyFill="1" applyBorder="1"/>
    <xf numFmtId="3" fontId="7" fillId="0" borderId="0" xfId="0" applyNumberFormat="1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6" fillId="0" borderId="0" xfId="0" applyFont="1" applyBorder="1" applyAlignment="1">
      <alignment vertical="center"/>
    </xf>
    <xf numFmtId="10" fontId="6" fillId="0" borderId="0" xfId="0" applyNumberFormat="1" applyFont="1" applyFill="1" applyBorder="1" applyAlignment="1">
      <alignment vertical="center"/>
    </xf>
    <xf numFmtId="3" fontId="7" fillId="8" borderId="0" xfId="0" applyNumberFormat="1" applyFont="1" applyFill="1" applyBorder="1"/>
    <xf numFmtId="10" fontId="7" fillId="8" borderId="0" xfId="0" applyNumberFormat="1" applyFont="1" applyFill="1" applyBorder="1"/>
    <xf numFmtId="0" fontId="7" fillId="9" borderId="0" xfId="0" applyFont="1" applyFill="1" applyBorder="1"/>
    <xf numFmtId="0" fontId="7" fillId="9" borderId="0" xfId="0" applyFont="1" applyFill="1" applyBorder="1" applyAlignment="1">
      <alignment wrapText="1"/>
    </xf>
    <xf numFmtId="3" fontId="7" fillId="9" borderId="0" xfId="0" applyNumberFormat="1" applyFont="1" applyFill="1" applyBorder="1"/>
    <xf numFmtId="10" fontId="7" fillId="9" borderId="0" xfId="0" applyNumberFormat="1" applyFont="1" applyFill="1" applyBorder="1"/>
    <xf numFmtId="10" fontId="7" fillId="0" borderId="0" xfId="0" applyNumberFormat="1" applyFont="1" applyFill="1" applyBorder="1"/>
    <xf numFmtId="0" fontId="7" fillId="0" borderId="0" xfId="0" applyFont="1" applyBorder="1" applyAlignment="1">
      <alignment wrapText="1"/>
    </xf>
    <xf numFmtId="10" fontId="7" fillId="0" borderId="0" xfId="0" applyNumberFormat="1" applyFont="1" applyBorder="1"/>
    <xf numFmtId="3" fontId="37" fillId="0" borderId="66" xfId="0" applyNumberFormat="1" applyFont="1" applyFill="1" applyBorder="1" applyAlignment="1">
      <alignment vertical="center"/>
    </xf>
    <xf numFmtId="10" fontId="37" fillId="0" borderId="54" xfId="0" applyNumberFormat="1" applyFont="1" applyFill="1" applyBorder="1" applyAlignment="1">
      <alignment vertical="center"/>
    </xf>
    <xf numFmtId="3" fontId="37" fillId="0" borderId="8" xfId="0" applyNumberFormat="1" applyFont="1" applyFill="1" applyBorder="1" applyAlignment="1">
      <alignment vertical="center"/>
    </xf>
    <xf numFmtId="3" fontId="37" fillId="0" borderId="54" xfId="0" applyNumberFormat="1" applyFont="1" applyFill="1" applyBorder="1" applyAlignment="1">
      <alignment vertical="center"/>
    </xf>
    <xf numFmtId="3" fontId="37" fillId="0" borderId="9" xfId="0" applyNumberFormat="1" applyFont="1" applyFill="1" applyBorder="1" applyAlignment="1">
      <alignment vertical="center"/>
    </xf>
    <xf numFmtId="3" fontId="37" fillId="0" borderId="53" xfId="0" applyNumberFormat="1" applyFont="1" applyFill="1" applyBorder="1" applyAlignment="1">
      <alignment vertical="center"/>
    </xf>
    <xf numFmtId="10" fontId="37" fillId="0" borderId="57" xfId="0" applyNumberFormat="1" applyFont="1" applyFill="1" applyBorder="1" applyAlignment="1">
      <alignment vertical="center"/>
    </xf>
    <xf numFmtId="3" fontId="36" fillId="0" borderId="18" xfId="0" applyNumberFormat="1" applyFont="1" applyFill="1" applyBorder="1" applyAlignment="1">
      <alignment vertical="center"/>
    </xf>
    <xf numFmtId="0" fontId="36" fillId="9" borderId="36" xfId="0" applyFont="1" applyFill="1" applyBorder="1" applyAlignment="1">
      <alignment vertical="center"/>
    </xf>
    <xf numFmtId="0" fontId="36" fillId="9" borderId="13" xfId="0" applyFont="1" applyFill="1" applyBorder="1" applyAlignment="1">
      <alignment vertical="center"/>
    </xf>
    <xf numFmtId="10" fontId="36" fillId="9" borderId="28" xfId="0" applyNumberFormat="1" applyFont="1" applyFill="1" applyBorder="1" applyAlignment="1">
      <alignment vertical="center"/>
    </xf>
    <xf numFmtId="3" fontId="36" fillId="9" borderId="13" xfId="0" applyNumberFormat="1" applyFont="1" applyFill="1" applyBorder="1" applyAlignment="1">
      <alignment vertical="center"/>
    </xf>
    <xf numFmtId="3" fontId="36" fillId="9" borderId="75" xfId="0" applyNumberFormat="1" applyFont="1" applyFill="1" applyBorder="1" applyAlignment="1">
      <alignment vertical="center"/>
    </xf>
    <xf numFmtId="0" fontId="35" fillId="0" borderId="0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left"/>
    </xf>
    <xf numFmtId="0" fontId="37" fillId="0" borderId="36" xfId="0" applyFont="1" applyFill="1" applyBorder="1" applyAlignment="1">
      <alignment vertical="center"/>
    </xf>
    <xf numFmtId="0" fontId="37" fillId="0" borderId="13" xfId="0" applyFont="1" applyFill="1" applyBorder="1" applyAlignment="1">
      <alignment vertical="center"/>
    </xf>
    <xf numFmtId="3" fontId="37" fillId="0" borderId="13" xfId="0" applyNumberFormat="1" applyFont="1" applyFill="1" applyBorder="1" applyAlignment="1">
      <alignment vertical="center"/>
    </xf>
    <xf numFmtId="10" fontId="37" fillId="0" borderId="38" xfId="0" applyNumberFormat="1" applyFont="1" applyFill="1" applyBorder="1" applyAlignment="1">
      <alignment vertical="center"/>
    </xf>
    <xf numFmtId="3" fontId="37" fillId="0" borderId="76" xfId="0" applyNumberFormat="1" applyFont="1" applyFill="1" applyBorder="1" applyAlignment="1">
      <alignment vertical="center"/>
    </xf>
    <xf numFmtId="3" fontId="37" fillId="0" borderId="38" xfId="0" applyNumberFormat="1" applyFont="1" applyFill="1" applyBorder="1" applyAlignment="1">
      <alignment vertical="center"/>
    </xf>
    <xf numFmtId="3" fontId="37" fillId="0" borderId="19" xfId="0" applyNumberFormat="1" applyFont="1" applyFill="1" applyBorder="1" applyAlignment="1">
      <alignment vertical="center"/>
    </xf>
    <xf numFmtId="3" fontId="37" fillId="0" borderId="11" xfId="0" applyNumberFormat="1" applyFont="1" applyFill="1" applyBorder="1" applyAlignment="1">
      <alignment vertical="center"/>
    </xf>
    <xf numFmtId="10" fontId="36" fillId="0" borderId="32" xfId="0" applyNumberFormat="1" applyFont="1" applyFill="1" applyBorder="1" applyAlignment="1">
      <alignment vertical="center"/>
    </xf>
    <xf numFmtId="0" fontId="37" fillId="0" borderId="2" xfId="0" applyFont="1" applyFill="1" applyBorder="1" applyAlignment="1">
      <alignment vertical="center"/>
    </xf>
    <xf numFmtId="0" fontId="37" fillId="0" borderId="40" xfId="0" applyFont="1" applyFill="1" applyBorder="1" applyAlignment="1">
      <alignment vertical="center"/>
    </xf>
    <xf numFmtId="10" fontId="37" fillId="0" borderId="4" xfId="0" applyNumberFormat="1" applyFont="1" applyFill="1" applyBorder="1" applyAlignment="1">
      <alignment vertical="center"/>
    </xf>
    <xf numFmtId="3" fontId="37" fillId="0" borderId="40" xfId="0" applyNumberFormat="1" applyFont="1" applyFill="1" applyBorder="1" applyAlignment="1">
      <alignment vertical="center"/>
    </xf>
    <xf numFmtId="3" fontId="37" fillId="0" borderId="41" xfId="0" applyNumberFormat="1" applyFont="1" applyFill="1" applyBorder="1" applyAlignment="1">
      <alignment vertical="center"/>
    </xf>
    <xf numFmtId="3" fontId="37" fillId="0" borderId="4" xfId="0" applyNumberFormat="1" applyFont="1" applyFill="1" applyBorder="1" applyAlignment="1">
      <alignment vertical="center"/>
    </xf>
    <xf numFmtId="3" fontId="37" fillId="0" borderId="2" xfId="0" applyNumberFormat="1" applyFont="1" applyFill="1" applyBorder="1" applyAlignment="1">
      <alignment vertical="center"/>
    </xf>
    <xf numFmtId="3" fontId="37" fillId="0" borderId="3" xfId="0" applyNumberFormat="1" applyFont="1" applyFill="1" applyBorder="1" applyAlignment="1">
      <alignment vertical="center"/>
    </xf>
    <xf numFmtId="3" fontId="37" fillId="0" borderId="52" xfId="0" applyNumberFormat="1" applyFont="1" applyFill="1" applyBorder="1" applyAlignment="1">
      <alignment vertical="center"/>
    </xf>
    <xf numFmtId="10" fontId="37" fillId="0" borderId="4" xfId="2" applyNumberFormat="1" applyFont="1" applyFill="1" applyBorder="1" applyAlignment="1">
      <alignment vertical="center"/>
    </xf>
    <xf numFmtId="0" fontId="0" fillId="8" borderId="0" xfId="0" applyFill="1" applyBorder="1"/>
    <xf numFmtId="3" fontId="35" fillId="8" borderId="0" xfId="0" applyNumberFormat="1" applyFont="1" applyFill="1" applyBorder="1"/>
    <xf numFmtId="10" fontId="35" fillId="8" borderId="0" xfId="0" applyNumberFormat="1" applyFont="1" applyFill="1" applyBorder="1"/>
    <xf numFmtId="0" fontId="36" fillId="0" borderId="73" xfId="0" applyFont="1" applyFill="1" applyBorder="1" applyAlignment="1">
      <alignment horizontal="right" vertical="center"/>
    </xf>
    <xf numFmtId="0" fontId="11" fillId="0" borderId="17" xfId="0" applyFont="1" applyFill="1" applyBorder="1" applyAlignment="1">
      <alignment horizontal="right" vertical="center"/>
    </xf>
    <xf numFmtId="0" fontId="11" fillId="0" borderId="63" xfId="0" applyFont="1" applyFill="1" applyBorder="1" applyAlignment="1">
      <alignment horizontal="right" vertical="center"/>
    </xf>
    <xf numFmtId="0" fontId="36" fillId="0" borderId="33" xfId="0" applyFont="1" applyFill="1" applyBorder="1" applyAlignment="1">
      <alignment vertical="center"/>
    </xf>
    <xf numFmtId="0" fontId="33" fillId="0" borderId="0" xfId="0" applyFont="1" applyFill="1" applyBorder="1"/>
    <xf numFmtId="10" fontId="36" fillId="0" borderId="54" xfId="0" applyNumberFormat="1" applyFont="1" applyFill="1" applyBorder="1" applyAlignment="1">
      <alignment vertical="center"/>
    </xf>
    <xf numFmtId="10" fontId="6" fillId="0" borderId="8" xfId="0" applyNumberFormat="1" applyFont="1" applyFill="1" applyBorder="1"/>
    <xf numFmtId="10" fontId="37" fillId="0" borderId="54" xfId="2" applyNumberFormat="1" applyFont="1" applyFill="1" applyBorder="1" applyAlignment="1">
      <alignment vertical="center"/>
    </xf>
    <xf numFmtId="0" fontId="9" fillId="0" borderId="58" xfId="0" applyFont="1" applyFill="1" applyBorder="1" applyAlignment="1">
      <alignment vertical="center" wrapText="1"/>
    </xf>
    <xf numFmtId="0" fontId="9" fillId="0" borderId="58" xfId="0" applyFont="1" applyFill="1" applyBorder="1" applyAlignment="1">
      <alignment wrapText="1"/>
    </xf>
    <xf numFmtId="0" fontId="9" fillId="0" borderId="72" xfId="0" applyFont="1" applyFill="1" applyBorder="1" applyAlignment="1">
      <alignment vertical="center" wrapText="1"/>
    </xf>
    <xf numFmtId="0" fontId="9" fillId="0" borderId="60" xfId="0" applyFont="1" applyFill="1" applyBorder="1" applyAlignment="1">
      <alignment vertical="center" wrapText="1"/>
    </xf>
    <xf numFmtId="0" fontId="9" fillId="0" borderId="63" xfId="0" applyFont="1" applyFill="1" applyBorder="1" applyAlignment="1">
      <alignment vertical="center" wrapText="1"/>
    </xf>
    <xf numFmtId="0" fontId="28" fillId="8" borderId="63" xfId="0" applyFont="1" applyFill="1" applyBorder="1" applyAlignment="1">
      <alignment vertical="center" wrapText="1"/>
    </xf>
    <xf numFmtId="0" fontId="9" fillId="0" borderId="0" xfId="0" applyFont="1" applyFill="1" applyBorder="1" applyAlignment="1">
      <alignment vertical="center" wrapText="1"/>
    </xf>
    <xf numFmtId="0" fontId="28" fillId="9" borderId="25" xfId="0" applyFont="1" applyFill="1" applyBorder="1" applyAlignment="1">
      <alignment vertical="center" wrapText="1"/>
    </xf>
    <xf numFmtId="0" fontId="64" fillId="5" borderId="59" xfId="0" applyFont="1" applyFill="1" applyBorder="1" applyAlignment="1">
      <alignment vertical="center" wrapText="1"/>
    </xf>
    <xf numFmtId="0" fontId="64" fillId="0" borderId="64" xfId="0" applyFont="1" applyFill="1" applyBorder="1" applyAlignment="1">
      <alignment vertical="center" wrapText="1"/>
    </xf>
    <xf numFmtId="0" fontId="9" fillId="0" borderId="64" xfId="0" applyFont="1" applyFill="1" applyBorder="1" applyAlignment="1">
      <alignment vertical="center" wrapText="1"/>
    </xf>
    <xf numFmtId="0" fontId="64" fillId="5" borderId="58" xfId="0" applyFont="1" applyFill="1" applyBorder="1" applyAlignment="1">
      <alignment vertical="center" wrapText="1"/>
    </xf>
    <xf numFmtId="0" fontId="9" fillId="0" borderId="58" xfId="0" applyFont="1" applyFill="1" applyBorder="1" applyAlignment="1">
      <alignment horizontal="left" vertical="center" wrapText="1"/>
    </xf>
    <xf numFmtId="3" fontId="36" fillId="0" borderId="43" xfId="0" applyNumberFormat="1" applyFont="1" applyFill="1" applyBorder="1" applyAlignment="1">
      <alignment vertical="center"/>
    </xf>
    <xf numFmtId="3" fontId="36" fillId="0" borderId="1" xfId="0" applyNumberFormat="1" applyFont="1" applyFill="1" applyBorder="1" applyAlignment="1">
      <alignment vertical="center"/>
    </xf>
    <xf numFmtId="3" fontId="36" fillId="0" borderId="49" xfId="0" applyNumberFormat="1" applyFont="1" applyFill="1" applyBorder="1" applyAlignment="1">
      <alignment vertical="center"/>
    </xf>
    <xf numFmtId="0" fontId="7" fillId="0" borderId="0" xfId="0" applyFont="1" applyFill="1" applyBorder="1" applyAlignment="1">
      <alignment horizontal="left"/>
    </xf>
    <xf numFmtId="0" fontId="16" fillId="0" borderId="0" xfId="0" applyFont="1" applyFill="1" applyBorder="1" applyAlignment="1">
      <alignment horizontal="right"/>
    </xf>
    <xf numFmtId="10" fontId="36" fillId="0" borderId="34" xfId="0" applyNumberFormat="1" applyFont="1" applyFill="1" applyBorder="1" applyAlignment="1">
      <alignment vertical="center"/>
    </xf>
    <xf numFmtId="10" fontId="36" fillId="0" borderId="4" xfId="0" applyNumberFormat="1" applyFont="1" applyFill="1" applyBorder="1" applyAlignment="1">
      <alignment vertical="center"/>
    </xf>
    <xf numFmtId="3" fontId="7" fillId="0" borderId="0" xfId="0" applyNumberFormat="1" applyFont="1" applyFill="1" applyBorder="1" applyProtection="1"/>
    <xf numFmtId="10" fontId="28" fillId="0" borderId="0" xfId="0" applyNumberFormat="1" applyFont="1" applyFill="1" applyBorder="1" applyProtection="1"/>
    <xf numFmtId="10" fontId="7" fillId="8" borderId="1" xfId="0" applyNumberFormat="1" applyFont="1" applyFill="1" applyBorder="1" applyProtection="1"/>
    <xf numFmtId="0" fontId="7" fillId="0" borderId="0" xfId="0" applyFont="1" applyFill="1" applyAlignment="1">
      <alignment horizontal="center"/>
    </xf>
    <xf numFmtId="0" fontId="35" fillId="0" borderId="0" xfId="0" applyFont="1" applyFill="1" applyBorder="1" applyAlignment="1">
      <alignment horizontal="center"/>
    </xf>
    <xf numFmtId="10" fontId="35" fillId="5" borderId="0" xfId="2" applyNumberFormat="1" applyFont="1" applyFill="1" applyBorder="1" applyAlignment="1">
      <alignment horizontal="right"/>
    </xf>
    <xf numFmtId="10" fontId="35" fillId="0" borderId="0" xfId="2" applyNumberFormat="1" applyFont="1" applyFill="1" applyBorder="1"/>
    <xf numFmtId="10" fontId="16" fillId="0" borderId="0" xfId="2" applyNumberFormat="1" applyFont="1" applyFill="1" applyBorder="1" applyAlignment="1">
      <alignment horizontal="right"/>
    </xf>
    <xf numFmtId="0" fontId="9" fillId="0" borderId="72" xfId="0" applyFont="1" applyFill="1" applyBorder="1" applyAlignment="1">
      <alignment wrapText="1"/>
    </xf>
    <xf numFmtId="0" fontId="40" fillId="0" borderId="0" xfId="0" applyFont="1" applyFill="1" applyBorder="1" applyAlignment="1">
      <alignment horizontal="left" wrapText="1"/>
    </xf>
    <xf numFmtId="0" fontId="9" fillId="0" borderId="58" xfId="0" applyFont="1" applyFill="1" applyBorder="1"/>
    <xf numFmtId="3" fontId="36" fillId="0" borderId="48" xfId="0" applyNumberFormat="1" applyFont="1" applyFill="1" applyBorder="1" applyAlignment="1">
      <alignment vertical="center"/>
    </xf>
    <xf numFmtId="3" fontId="37" fillId="11" borderId="7" xfId="0" applyNumberFormat="1" applyFont="1" applyFill="1" applyBorder="1" applyAlignment="1">
      <alignment vertical="center"/>
    </xf>
    <xf numFmtId="3" fontId="6" fillId="11" borderId="0" xfId="0" applyNumberFormat="1" applyFont="1" applyFill="1" applyBorder="1"/>
    <xf numFmtId="3" fontId="6" fillId="11" borderId="17" xfId="0" applyNumberFormat="1" applyFont="1" applyFill="1" applyBorder="1"/>
    <xf numFmtId="3" fontId="40" fillId="11" borderId="18" xfId="0" applyNumberFormat="1" applyFont="1" applyFill="1" applyBorder="1"/>
    <xf numFmtId="0" fontId="40" fillId="11" borderId="0" xfId="0" applyFont="1" applyFill="1" applyBorder="1" applyAlignment="1">
      <alignment horizontal="left"/>
    </xf>
    <xf numFmtId="3" fontId="35" fillId="11" borderId="0" xfId="0" applyNumberFormat="1" applyFont="1" applyFill="1" applyBorder="1"/>
    <xf numFmtId="0" fontId="35" fillId="11" borderId="0" xfId="0" applyFont="1" applyFill="1" applyBorder="1"/>
    <xf numFmtId="10" fontId="16" fillId="11" borderId="0" xfId="0" applyNumberFormat="1" applyFont="1" applyFill="1" applyBorder="1"/>
    <xf numFmtId="3" fontId="40" fillId="11" borderId="0" xfId="0" applyNumberFormat="1" applyFont="1" applyFill="1" applyBorder="1" applyAlignment="1">
      <alignment horizontal="right"/>
    </xf>
    <xf numFmtId="3" fontId="36" fillId="8" borderId="36" xfId="0" applyNumberFormat="1" applyFont="1" applyFill="1" applyBorder="1" applyAlignment="1">
      <alignment vertical="center"/>
    </xf>
    <xf numFmtId="3" fontId="36" fillId="8" borderId="46" xfId="0" applyNumberFormat="1" applyFont="1" applyFill="1" applyBorder="1" applyAlignment="1">
      <alignment vertical="center"/>
    </xf>
    <xf numFmtId="10" fontId="36" fillId="8" borderId="77" xfId="0" applyNumberFormat="1" applyFont="1" applyFill="1" applyBorder="1" applyAlignment="1">
      <alignment vertical="center"/>
    </xf>
    <xf numFmtId="0" fontId="9" fillId="0" borderId="7" xfId="0" applyFont="1" applyFill="1" applyBorder="1" applyAlignment="1">
      <alignment vertical="center" wrapText="1"/>
    </xf>
    <xf numFmtId="10" fontId="37" fillId="0" borderId="7" xfId="0" applyNumberFormat="1" applyFont="1" applyFill="1" applyBorder="1" applyAlignment="1">
      <alignment vertical="center"/>
    </xf>
    <xf numFmtId="10" fontId="37" fillId="0" borderId="7" xfId="2" applyNumberFormat="1" applyFont="1" applyFill="1" applyBorder="1" applyAlignment="1">
      <alignment vertical="center"/>
    </xf>
    <xf numFmtId="0" fontId="9" fillId="11" borderId="7" xfId="0" applyFont="1" applyFill="1" applyBorder="1" applyAlignment="1">
      <alignment vertical="center" wrapText="1"/>
    </xf>
    <xf numFmtId="3" fontId="40" fillId="11" borderId="7" xfId="0" applyNumberFormat="1" applyFont="1" applyFill="1" applyBorder="1"/>
    <xf numFmtId="0" fontId="7" fillId="4" borderId="2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/>
    </xf>
    <xf numFmtId="3" fontId="7" fillId="4" borderId="2" xfId="0" applyNumberFormat="1" applyFont="1" applyFill="1" applyBorder="1" applyAlignment="1">
      <alignment horizontal="center" vertical="center"/>
    </xf>
    <xf numFmtId="3" fontId="7" fillId="4" borderId="3" xfId="0" applyNumberFormat="1" applyFont="1" applyFill="1" applyBorder="1" applyAlignment="1">
      <alignment horizontal="center" vertical="center"/>
    </xf>
    <xf numFmtId="3" fontId="7" fillId="3" borderId="11" xfId="0" applyNumberFormat="1" applyFont="1" applyFill="1" applyBorder="1" applyAlignment="1">
      <alignment horizontal="center" vertical="center"/>
    </xf>
    <xf numFmtId="3" fontId="7" fillId="3" borderId="19" xfId="0" applyNumberFormat="1" applyFont="1" applyFill="1" applyBorder="1" applyAlignment="1">
      <alignment horizontal="center" vertical="center"/>
    </xf>
    <xf numFmtId="3" fontId="7" fillId="3" borderId="45" xfId="0" applyNumberFormat="1" applyFont="1" applyFill="1" applyBorder="1" applyAlignment="1">
      <alignment horizontal="center" vertical="center"/>
    </xf>
    <xf numFmtId="3" fontId="7" fillId="3" borderId="50" xfId="0" applyNumberFormat="1" applyFont="1" applyFill="1" applyBorder="1" applyAlignment="1">
      <alignment horizontal="center" vertical="center"/>
    </xf>
    <xf numFmtId="0" fontId="7" fillId="8" borderId="1" xfId="0" applyFont="1" applyFill="1" applyBorder="1" applyAlignment="1">
      <alignment horizontal="left"/>
    </xf>
    <xf numFmtId="0" fontId="1" fillId="8" borderId="1" xfId="0" applyFont="1" applyFill="1" applyBorder="1" applyAlignment="1">
      <alignment horizontal="left"/>
    </xf>
    <xf numFmtId="0" fontId="0" fillId="8" borderId="1" xfId="0" applyFill="1" applyBorder="1" applyAlignment="1">
      <alignment horizontal="left"/>
    </xf>
    <xf numFmtId="0" fontId="7" fillId="8" borderId="1" xfId="0" applyFont="1" applyFill="1" applyBorder="1" applyAlignment="1"/>
    <xf numFmtId="0" fontId="7" fillId="0" borderId="0" xfId="0" applyFont="1" applyFill="1" applyBorder="1" applyAlignment="1">
      <alignment horizontal="right"/>
    </xf>
    <xf numFmtId="0" fontId="7" fillId="0" borderId="0" xfId="0" applyFont="1" applyFill="1" applyBorder="1" applyAlignment="1">
      <alignment horizontal="center"/>
    </xf>
    <xf numFmtId="0" fontId="40" fillId="0" borderId="8" xfId="0" applyFont="1" applyFill="1" applyBorder="1" applyAlignment="1">
      <alignment horizontal="right"/>
    </xf>
    <xf numFmtId="0" fontId="7" fillId="0" borderId="6" xfId="0" applyFont="1" applyFill="1" applyBorder="1" applyAlignment="1">
      <alignment horizontal="center" vertical="center"/>
    </xf>
    <xf numFmtId="0" fontId="39" fillId="0" borderId="0" xfId="0" applyFont="1" applyFill="1" applyBorder="1" applyAlignment="1">
      <alignment horizontal="left" wrapText="1"/>
    </xf>
    <xf numFmtId="0" fontId="39" fillId="0" borderId="0" xfId="0" applyFont="1" applyFill="1" applyBorder="1" applyAlignment="1">
      <alignment horizontal="left"/>
    </xf>
    <xf numFmtId="3" fontId="35" fillId="0" borderId="0" xfId="0" applyNumberFormat="1" applyFont="1" applyFill="1" applyBorder="1" applyAlignment="1">
      <alignment horizontal="left"/>
    </xf>
    <xf numFmtId="3" fontId="35" fillId="0" borderId="0" xfId="0" applyNumberFormat="1" applyFont="1" applyFill="1" applyBorder="1" applyAlignment="1">
      <alignment horizontal="center" vertical="center"/>
    </xf>
    <xf numFmtId="10" fontId="33" fillId="0" borderId="0" xfId="0" applyNumberFormat="1" applyFont="1" applyFill="1" applyBorder="1" applyAlignment="1">
      <alignment horizontal="center" vertical="center"/>
    </xf>
    <xf numFmtId="0" fontId="0" fillId="0" borderId="0" xfId="0" applyBorder="1" applyAlignment="1"/>
    <xf numFmtId="0" fontId="40" fillId="0" borderId="0" xfId="0" applyFont="1" applyFill="1" applyBorder="1" applyAlignment="1">
      <alignment horizontal="right"/>
    </xf>
    <xf numFmtId="0" fontId="35" fillId="0" borderId="0" xfId="0" applyFont="1" applyFill="1" applyBorder="1" applyAlignment="1">
      <alignment horizontal="center"/>
    </xf>
    <xf numFmtId="0" fontId="35" fillId="10" borderId="15" xfId="0" applyFont="1" applyFill="1" applyBorder="1" applyAlignment="1">
      <alignment horizontal="left"/>
    </xf>
    <xf numFmtId="0" fontId="35" fillId="10" borderId="1" xfId="0" applyFont="1" applyFill="1" applyBorder="1" applyAlignment="1">
      <alignment horizontal="left"/>
    </xf>
    <xf numFmtId="0" fontId="35" fillId="10" borderId="16" xfId="0" applyFont="1" applyFill="1" applyBorder="1" applyAlignment="1">
      <alignment horizontal="left"/>
    </xf>
    <xf numFmtId="3" fontId="35" fillId="0" borderId="69" xfId="0" applyNumberFormat="1" applyFont="1" applyFill="1" applyBorder="1" applyAlignment="1">
      <alignment horizontal="center" vertical="center"/>
    </xf>
    <xf numFmtId="3" fontId="35" fillId="0" borderId="70" xfId="0" applyNumberFormat="1" applyFont="1" applyFill="1" applyBorder="1" applyAlignment="1">
      <alignment horizontal="center" vertical="center"/>
    </xf>
    <xf numFmtId="3" fontId="35" fillId="0" borderId="23" xfId="0" applyNumberFormat="1" applyFont="1" applyFill="1" applyBorder="1" applyAlignment="1">
      <alignment horizontal="center" vertical="center"/>
    </xf>
    <xf numFmtId="3" fontId="35" fillId="0" borderId="29" xfId="0" applyNumberFormat="1" applyFont="1" applyFill="1" applyBorder="1" applyAlignment="1">
      <alignment horizontal="center" vertical="center"/>
    </xf>
    <xf numFmtId="0" fontId="7" fillId="0" borderId="0" xfId="0" applyFont="1" applyFill="1" applyAlignment="1">
      <alignment horizontal="right"/>
    </xf>
    <xf numFmtId="0" fontId="7" fillId="0" borderId="0" xfId="0" applyFont="1" applyFill="1" applyAlignment="1">
      <alignment horizontal="center"/>
    </xf>
    <xf numFmtId="0" fontId="0" fillId="0" borderId="0" xfId="0" applyAlignment="1"/>
    <xf numFmtId="0" fontId="40" fillId="0" borderId="0" xfId="0" applyFont="1" applyFill="1" applyAlignment="1">
      <alignment horizontal="right"/>
    </xf>
    <xf numFmtId="0" fontId="35" fillId="0" borderId="42" xfId="0" applyFont="1" applyFill="1" applyBorder="1" applyAlignment="1">
      <alignment horizontal="center"/>
    </xf>
    <xf numFmtId="0" fontId="35" fillId="0" borderId="7" xfId="0" applyFont="1" applyFill="1" applyBorder="1" applyAlignment="1">
      <alignment horizontal="center"/>
    </xf>
    <xf numFmtId="0" fontId="35" fillId="0" borderId="18" xfId="0" applyFont="1" applyFill="1" applyBorder="1" applyAlignment="1">
      <alignment horizontal="center"/>
    </xf>
    <xf numFmtId="10" fontId="35" fillId="0" borderId="23" xfId="0" applyNumberFormat="1" applyFont="1" applyFill="1" applyBorder="1" applyAlignment="1">
      <alignment horizontal="center" vertical="center"/>
    </xf>
    <xf numFmtId="10" fontId="35" fillId="0" borderId="29" xfId="0" applyNumberFormat="1" applyFont="1" applyFill="1" applyBorder="1" applyAlignment="1">
      <alignment horizontal="center" vertical="center"/>
    </xf>
    <xf numFmtId="0" fontId="35" fillId="0" borderId="0" xfId="0" applyFont="1" applyFill="1" applyAlignment="1">
      <alignment horizontal="center"/>
    </xf>
    <xf numFmtId="0" fontId="28" fillId="0" borderId="0" xfId="0" applyFont="1" applyFill="1" applyAlignment="1">
      <alignment horizontal="right"/>
    </xf>
    <xf numFmtId="0" fontId="1" fillId="0" borderId="0" xfId="0" applyFont="1" applyAlignment="1"/>
    <xf numFmtId="0" fontId="9" fillId="0" borderId="0" xfId="0" applyFont="1" applyFill="1" applyAlignment="1">
      <alignment horizontal="right"/>
    </xf>
    <xf numFmtId="10" fontId="26" fillId="0" borderId="0" xfId="0" applyNumberFormat="1" applyFont="1" applyFill="1" applyAlignment="1">
      <alignment horizontal="center" vertical="center"/>
    </xf>
    <xf numFmtId="10" fontId="26" fillId="0" borderId="0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6" fillId="0" borderId="0" xfId="0" applyFont="1" applyAlignment="1">
      <alignment horizontal="right"/>
    </xf>
    <xf numFmtId="10" fontId="28" fillId="0" borderId="10" xfId="0" applyNumberFormat="1" applyFont="1" applyFill="1" applyBorder="1" applyAlignment="1">
      <alignment horizontal="center" vertical="center"/>
    </xf>
    <xf numFmtId="10" fontId="28" fillId="0" borderId="13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right"/>
    </xf>
    <xf numFmtId="10" fontId="28" fillId="0" borderId="0" xfId="0" applyNumberFormat="1" applyFont="1" applyFill="1" applyAlignment="1">
      <alignment horizontal="center" vertical="center"/>
    </xf>
    <xf numFmtId="0" fontId="33" fillId="0" borderId="0" xfId="0" applyFont="1" applyFill="1" applyAlignment="1">
      <alignment horizontal="right" vertical="center"/>
    </xf>
    <xf numFmtId="0" fontId="0" fillId="0" borderId="0" xfId="0" applyAlignment="1">
      <alignment vertical="center"/>
    </xf>
    <xf numFmtId="0" fontId="26" fillId="0" borderId="0" xfId="0" applyFont="1" applyFill="1" applyAlignment="1">
      <alignment horizontal="center" vertical="center"/>
    </xf>
    <xf numFmtId="0" fontId="33" fillId="0" borderId="0" xfId="0" applyFont="1" applyFill="1" applyBorder="1" applyAlignment="1">
      <alignment horizontal="center" vertical="center"/>
    </xf>
    <xf numFmtId="0" fontId="16" fillId="0" borderId="13" xfId="0" applyFont="1" applyFill="1" applyBorder="1" applyAlignment="1">
      <alignment horizontal="right"/>
    </xf>
    <xf numFmtId="0" fontId="1" fillId="0" borderId="13" xfId="0" applyFont="1" applyBorder="1" applyAlignment="1">
      <alignment horizontal="right"/>
    </xf>
    <xf numFmtId="0" fontId="36" fillId="0" borderId="66" xfId="0" applyFont="1" applyFill="1" applyBorder="1" applyAlignment="1">
      <alignment horizontal="center" vertical="center" wrapText="1"/>
    </xf>
    <xf numFmtId="0" fontId="36" fillId="0" borderId="8" xfId="0" applyFont="1" applyFill="1" applyBorder="1" applyAlignment="1">
      <alignment horizontal="center" vertical="center" wrapText="1"/>
    </xf>
    <xf numFmtId="0" fontId="36" fillId="0" borderId="57" xfId="0" applyFont="1" applyFill="1" applyBorder="1" applyAlignment="1">
      <alignment horizontal="center" vertical="center" wrapText="1"/>
    </xf>
    <xf numFmtId="0" fontId="36" fillId="0" borderId="31" xfId="0" applyFont="1" applyFill="1" applyBorder="1" applyAlignment="1">
      <alignment horizontal="center" vertical="center" wrapText="1"/>
    </xf>
    <xf numFmtId="0" fontId="36" fillId="0" borderId="17" xfId="0" applyFont="1" applyFill="1" applyBorder="1" applyAlignment="1">
      <alignment horizontal="center" vertical="center" wrapText="1"/>
    </xf>
    <xf numFmtId="0" fontId="36" fillId="0" borderId="32" xfId="0" applyFont="1" applyFill="1" applyBorder="1" applyAlignment="1">
      <alignment horizontal="center" vertical="center" wrapText="1"/>
    </xf>
    <xf numFmtId="0" fontId="36" fillId="0" borderId="33" xfId="0" applyFont="1" applyFill="1" applyBorder="1" applyAlignment="1">
      <alignment horizontal="center" vertical="center" wrapText="1"/>
    </xf>
    <xf numFmtId="0" fontId="36" fillId="0" borderId="0" xfId="0" applyFont="1" applyFill="1" applyBorder="1" applyAlignment="1">
      <alignment horizontal="center" vertical="center" wrapText="1"/>
    </xf>
    <xf numFmtId="0" fontId="36" fillId="0" borderId="34" xfId="0" applyFont="1" applyFill="1" applyBorder="1" applyAlignment="1">
      <alignment horizontal="center" vertical="center" wrapText="1"/>
    </xf>
    <xf numFmtId="3" fontId="36" fillId="0" borderId="69" xfId="0" applyNumberFormat="1" applyFont="1" applyFill="1" applyBorder="1" applyAlignment="1">
      <alignment horizontal="center" vertical="center" wrapText="1"/>
    </xf>
    <xf numFmtId="3" fontId="36" fillId="0" borderId="38" xfId="0" applyNumberFormat="1" applyFont="1" applyFill="1" applyBorder="1" applyAlignment="1">
      <alignment horizontal="center" vertical="center" wrapText="1"/>
    </xf>
    <xf numFmtId="10" fontId="36" fillId="0" borderId="69" xfId="0" applyNumberFormat="1" applyFont="1" applyFill="1" applyBorder="1" applyAlignment="1">
      <alignment horizontal="center" vertical="center" wrapText="1"/>
    </xf>
    <xf numFmtId="10" fontId="36" fillId="0" borderId="38" xfId="0" applyNumberFormat="1" applyFont="1" applyFill="1" applyBorder="1" applyAlignment="1">
      <alignment horizontal="center" vertical="center" wrapText="1"/>
    </xf>
    <xf numFmtId="0" fontId="36" fillId="0" borderId="60" xfId="0" applyFont="1" applyFill="1" applyBorder="1" applyAlignment="1">
      <alignment horizontal="center" vertical="center" wrapText="1"/>
    </xf>
    <xf numFmtId="0" fontId="36" fillId="0" borderId="40" xfId="0" applyFont="1" applyFill="1" applyBorder="1" applyAlignment="1">
      <alignment horizontal="center" vertical="center" wrapText="1"/>
    </xf>
    <xf numFmtId="0" fontId="36" fillId="0" borderId="52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right"/>
    </xf>
    <xf numFmtId="0" fontId="14" fillId="0" borderId="0" xfId="0" applyFont="1" applyBorder="1" applyAlignment="1"/>
    <xf numFmtId="0" fontId="12" fillId="0" borderId="0" xfId="0" applyFont="1" applyBorder="1" applyAlignment="1">
      <alignment horizontal="center"/>
    </xf>
    <xf numFmtId="0" fontId="6" fillId="0" borderId="0" xfId="0" applyFont="1" applyBorder="1" applyAlignment="1">
      <alignment horizontal="right"/>
    </xf>
    <xf numFmtId="0" fontId="63" fillId="0" borderId="0" xfId="0" applyFont="1" applyBorder="1" applyAlignment="1"/>
    <xf numFmtId="0" fontId="7" fillId="0" borderId="0" xfId="0" applyFont="1" applyFill="1" applyBorder="1" applyAlignment="1">
      <alignment horizontal="left"/>
    </xf>
    <xf numFmtId="0" fontId="63" fillId="0" borderId="0" xfId="0" applyFont="1" applyBorder="1" applyAlignment="1">
      <alignment horizontal="left"/>
    </xf>
    <xf numFmtId="0" fontId="32" fillId="0" borderId="0" xfId="0" applyFont="1" applyBorder="1" applyAlignment="1">
      <alignment horizontal="center"/>
    </xf>
    <xf numFmtId="0" fontId="32" fillId="0" borderId="0" xfId="0" applyFont="1" applyFill="1" applyBorder="1" applyAlignment="1">
      <alignment horizontal="center"/>
    </xf>
    <xf numFmtId="3" fontId="29" fillId="0" borderId="21" xfId="0" applyNumberFormat="1" applyFont="1" applyBorder="1" applyAlignment="1">
      <alignment horizontal="center" wrapText="1" shrinkToFit="1"/>
    </xf>
    <xf numFmtId="3" fontId="29" fillId="0" borderId="9" xfId="0" applyNumberFormat="1" applyFont="1" applyBorder="1" applyAlignment="1">
      <alignment horizontal="center" wrapText="1" shrinkToFit="1"/>
    </xf>
    <xf numFmtId="0" fontId="29" fillId="0" borderId="9" xfId="0" applyFont="1" applyBorder="1" applyAlignment="1">
      <alignment horizontal="center" wrapText="1" shrinkToFit="1"/>
    </xf>
    <xf numFmtId="0" fontId="0" fillId="0" borderId="9" xfId="0" applyBorder="1" applyAlignment="1">
      <alignment wrapText="1" shrinkToFit="1"/>
    </xf>
    <xf numFmtId="0" fontId="0" fillId="0" borderId="42" xfId="0" applyBorder="1" applyAlignment="1">
      <alignment wrapText="1" shrinkToFit="1"/>
    </xf>
    <xf numFmtId="3" fontId="30" fillId="0" borderId="10" xfId="1" applyNumberFormat="1" applyFont="1" applyBorder="1" applyAlignment="1">
      <alignment horizontal="center" wrapText="1" shrinkToFit="1"/>
    </xf>
    <xf numFmtId="0" fontId="0" fillId="0" borderId="10" xfId="0" applyBorder="1" applyAlignment="1">
      <alignment horizontal="center" wrapText="1" shrinkToFit="1"/>
    </xf>
    <xf numFmtId="0" fontId="44" fillId="0" borderId="21" xfId="1" applyFont="1" applyBorder="1" applyAlignment="1">
      <alignment horizontal="center" vertical="center" wrapText="1" shrinkToFit="1"/>
    </xf>
    <xf numFmtId="0" fontId="44" fillId="0" borderId="42" xfId="1" applyFont="1" applyBorder="1" applyAlignment="1">
      <alignment horizontal="center" vertical="center" wrapText="1" shrinkToFit="1"/>
    </xf>
    <xf numFmtId="0" fontId="12" fillId="0" borderId="7" xfId="1" applyFont="1" applyBorder="1" applyAlignment="1">
      <alignment horizontal="center" wrapText="1" shrinkToFit="1"/>
    </xf>
    <xf numFmtId="0" fontId="44" fillId="0" borderId="7" xfId="1" applyFont="1" applyBorder="1" applyAlignment="1">
      <alignment horizontal="center" vertical="center" wrapText="1" shrinkToFit="1"/>
    </xf>
    <xf numFmtId="0" fontId="44" fillId="0" borderId="21" xfId="0" applyFont="1" applyBorder="1" applyAlignment="1">
      <alignment horizontal="center" vertical="center" wrapText="1" shrinkToFit="1"/>
    </xf>
    <xf numFmtId="0" fontId="44" fillId="0" borderId="42" xfId="0" applyFont="1" applyBorder="1" applyAlignment="1">
      <alignment horizontal="center" vertical="center" wrapText="1" shrinkToFit="1"/>
    </xf>
    <xf numFmtId="0" fontId="44" fillId="0" borderId="7" xfId="0" applyFont="1" applyBorder="1" applyAlignment="1">
      <alignment horizontal="center" vertical="center" wrapText="1" shrinkToFit="1"/>
    </xf>
    <xf numFmtId="0" fontId="0" fillId="0" borderId="42" xfId="0" applyBorder="1" applyAlignment="1"/>
    <xf numFmtId="0" fontId="11" fillId="0" borderId="0" xfId="0" applyFont="1" applyAlignment="1">
      <alignment horizontal="right"/>
    </xf>
    <xf numFmtId="0" fontId="33" fillId="0" borderId="51" xfId="0" applyFont="1" applyBorder="1" applyAlignment="1">
      <alignment horizontal="center" vertical="center"/>
    </xf>
    <xf numFmtId="0" fontId="33" fillId="0" borderId="36" xfId="0" applyFont="1" applyBorder="1" applyAlignment="1">
      <alignment horizontal="center" vertical="center"/>
    </xf>
    <xf numFmtId="0" fontId="33" fillId="0" borderId="41" xfId="0" applyFont="1" applyBorder="1" applyAlignment="1">
      <alignment horizontal="center"/>
    </xf>
    <xf numFmtId="0" fontId="33" fillId="0" borderId="40" xfId="0" applyFont="1" applyBorder="1" applyAlignment="1">
      <alignment horizontal="center"/>
    </xf>
    <xf numFmtId="0" fontId="33" fillId="0" borderId="30" xfId="0" applyFont="1" applyBorder="1" applyAlignment="1">
      <alignment horizontal="center"/>
    </xf>
    <xf numFmtId="0" fontId="33" fillId="0" borderId="52" xfId="0" applyFont="1" applyBorder="1" applyAlignment="1">
      <alignment horizontal="center"/>
    </xf>
    <xf numFmtId="0" fontId="33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5" fillId="0" borderId="53" xfId="0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12" fillId="0" borderId="14" xfId="0" applyFont="1" applyBorder="1" applyAlignment="1">
      <alignment horizontal="center"/>
    </xf>
    <xf numFmtId="0" fontId="12" fillId="0" borderId="0" xfId="0" applyFont="1" applyAlignment="1">
      <alignment horizontal="right"/>
    </xf>
    <xf numFmtId="0" fontId="12" fillId="0" borderId="0" xfId="0" applyFont="1" applyAlignment="1">
      <alignment horizontal="center"/>
    </xf>
    <xf numFmtId="3" fontId="0" fillId="0" borderId="0" xfId="0" applyNumberFormat="1" applyFill="1" applyAlignment="1">
      <alignment horizontal="right" vertical="center"/>
    </xf>
    <xf numFmtId="0" fontId="0" fillId="0" borderId="0" xfId="0" applyFill="1" applyAlignment="1">
      <alignment horizontal="right" vertical="center"/>
    </xf>
    <xf numFmtId="3" fontId="34" fillId="0" borderId="0" xfId="0" applyNumberFormat="1" applyFont="1" applyFill="1" applyAlignment="1">
      <alignment horizontal="right" vertical="center"/>
    </xf>
    <xf numFmtId="0" fontId="34" fillId="0" borderId="0" xfId="0" applyFont="1" applyFill="1" applyAlignment="1">
      <alignment horizontal="right" vertical="center"/>
    </xf>
    <xf numFmtId="3" fontId="1" fillId="0" borderId="0" xfId="0" applyNumberFormat="1" applyFont="1" applyFill="1" applyBorder="1" applyAlignment="1">
      <alignment horizontal="right" vertical="center"/>
    </xf>
    <xf numFmtId="0" fontId="1" fillId="0" borderId="0" xfId="0" applyFont="1" applyFill="1" applyBorder="1" applyAlignment="1">
      <alignment horizontal="right" vertical="center"/>
    </xf>
    <xf numFmtId="3" fontId="0" fillId="0" borderId="0" xfId="0" applyNumberFormat="1" applyFill="1" applyAlignment="1">
      <alignment horizontal="center" vertical="center"/>
    </xf>
    <xf numFmtId="3" fontId="48" fillId="0" borderId="0" xfId="0" applyNumberFormat="1" applyFont="1" applyFill="1" applyAlignment="1">
      <alignment horizontal="right" vertical="center"/>
    </xf>
    <xf numFmtId="3" fontId="34" fillId="0" borderId="10" xfId="0" applyNumberFormat="1" applyFont="1" applyFill="1" applyBorder="1" applyAlignment="1">
      <alignment horizontal="right" vertical="center"/>
    </xf>
    <xf numFmtId="0" fontId="34" fillId="0" borderId="10" xfId="0" applyFont="1" applyFill="1" applyBorder="1" applyAlignment="1">
      <alignment horizontal="right" vertical="center"/>
    </xf>
    <xf numFmtId="3" fontId="0" fillId="0" borderId="8" xfId="0" applyNumberFormat="1" applyFill="1" applyBorder="1" applyAlignment="1">
      <alignment horizontal="right" vertical="center"/>
    </xf>
    <xf numFmtId="0" fontId="0" fillId="0" borderId="8" xfId="0" applyFill="1" applyBorder="1" applyAlignment="1">
      <alignment horizontal="right" vertical="center"/>
    </xf>
    <xf numFmtId="3" fontId="0" fillId="0" borderId="10" xfId="0" applyNumberFormat="1" applyFill="1" applyBorder="1" applyAlignment="1">
      <alignment horizontal="right" vertical="center"/>
    </xf>
    <xf numFmtId="0" fontId="0" fillId="0" borderId="10" xfId="0" applyFill="1" applyBorder="1" applyAlignment="1">
      <alignment horizontal="right" vertical="center"/>
    </xf>
    <xf numFmtId="0" fontId="24" fillId="0" borderId="0" xfId="0" applyFont="1" applyFill="1" applyAlignment="1">
      <alignment horizontal="center" vertical="center"/>
    </xf>
    <xf numFmtId="0" fontId="38" fillId="0" borderId="13" xfId="0" applyFont="1" applyFill="1" applyBorder="1" applyAlignment="1">
      <alignment horizontal="right" vertical="center"/>
    </xf>
    <xf numFmtId="0" fontId="24" fillId="0" borderId="0" xfId="0" applyFont="1" applyFill="1" applyAlignment="1">
      <alignment horizontal="right" vertical="center"/>
    </xf>
    <xf numFmtId="0" fontId="14" fillId="0" borderId="0" xfId="0" applyFont="1" applyAlignment="1">
      <alignment horizontal="left" wrapText="1"/>
    </xf>
    <xf numFmtId="0" fontId="0" fillId="0" borderId="0" xfId="0" applyAlignment="1">
      <alignment horizontal="left"/>
    </xf>
    <xf numFmtId="0" fontId="19" fillId="0" borderId="0" xfId="0" applyFont="1" applyAlignment="1">
      <alignment horizontal="center"/>
    </xf>
    <xf numFmtId="0" fontId="24" fillId="0" borderId="0" xfId="0" applyFont="1" applyBorder="1" applyAlignment="1">
      <alignment horizontal="center"/>
    </xf>
    <xf numFmtId="0" fontId="24" fillId="0" borderId="0" xfId="0" applyFont="1" applyBorder="1" applyAlignment="1">
      <alignment horizontal="right"/>
    </xf>
    <xf numFmtId="0" fontId="14" fillId="0" borderId="0" xfId="0" applyFont="1" applyAlignment="1">
      <alignment horizontal="right"/>
    </xf>
    <xf numFmtId="0" fontId="24" fillId="0" borderId="0" xfId="0" applyFont="1" applyAlignment="1">
      <alignment horizontal="center"/>
    </xf>
    <xf numFmtId="0" fontId="24" fillId="0" borderId="0" xfId="0" applyFont="1" applyAlignment="1">
      <alignment horizontal="right"/>
    </xf>
    <xf numFmtId="0" fontId="7" fillId="0" borderId="61" xfId="0" applyFont="1" applyBorder="1" applyAlignment="1">
      <alignment horizontal="center" vertical="center"/>
    </xf>
    <xf numFmtId="0" fontId="54" fillId="0" borderId="6" xfId="0" applyFont="1" applyBorder="1" applyAlignment="1">
      <alignment vertical="center"/>
    </xf>
    <xf numFmtId="0" fontId="54" fillId="0" borderId="44" xfId="0" applyFont="1" applyBorder="1" applyAlignment="1">
      <alignment vertical="center"/>
    </xf>
    <xf numFmtId="0" fontId="9" fillId="0" borderId="35" xfId="0" applyFont="1" applyBorder="1" applyAlignment="1">
      <alignment horizontal="center" vertical="center"/>
    </xf>
    <xf numFmtId="0" fontId="0" fillId="0" borderId="55" xfId="0" applyBorder="1" applyAlignment="1">
      <alignment horizontal="center" vertical="center"/>
    </xf>
    <xf numFmtId="0" fontId="0" fillId="0" borderId="68" xfId="0" applyBorder="1" applyAlignment="1">
      <alignment horizontal="center" vertical="center"/>
    </xf>
    <xf numFmtId="0" fontId="45" fillId="0" borderId="0" xfId="0" applyFont="1" applyAlignment="1">
      <alignment horizontal="right"/>
    </xf>
    <xf numFmtId="0" fontId="45" fillId="0" borderId="0" xfId="0" applyFont="1" applyAlignment="1">
      <alignment horizontal="center"/>
    </xf>
    <xf numFmtId="0" fontId="40" fillId="0" borderId="21" xfId="0" applyFont="1" applyBorder="1" applyAlignment="1">
      <alignment horizontal="center" vertical="center"/>
    </xf>
    <xf numFmtId="0" fontId="40" fillId="0" borderId="9" xfId="0" applyFont="1" applyBorder="1" applyAlignment="1">
      <alignment horizontal="center" vertical="center"/>
    </xf>
    <xf numFmtId="0" fontId="40" fillId="0" borderId="42" xfId="0" applyFont="1" applyBorder="1" applyAlignment="1">
      <alignment horizontal="center" vertical="center"/>
    </xf>
    <xf numFmtId="0" fontId="11" fillId="0" borderId="23" xfId="0" applyFont="1" applyBorder="1" applyAlignment="1">
      <alignment horizontal="left" vertical="center"/>
    </xf>
    <xf numFmtId="0" fontId="11" fillId="0" borderId="39" xfId="0" applyFont="1" applyBorder="1" applyAlignment="1">
      <alignment horizontal="left" vertical="center"/>
    </xf>
    <xf numFmtId="0" fontId="11" fillId="0" borderId="29" xfId="0" applyFont="1" applyBorder="1" applyAlignment="1">
      <alignment horizontal="left" vertical="center"/>
    </xf>
    <xf numFmtId="3" fontId="28" fillId="0" borderId="69" xfId="0" applyNumberFormat="1" applyFont="1" applyBorder="1" applyAlignment="1">
      <alignment horizontal="right" vertical="center"/>
    </xf>
    <xf numFmtId="3" fontId="28" fillId="0" borderId="65" xfId="0" applyNumberFormat="1" applyFont="1" applyBorder="1" applyAlignment="1">
      <alignment horizontal="right" vertical="center"/>
    </xf>
    <xf numFmtId="3" fontId="28" fillId="0" borderId="70" xfId="0" applyNumberFormat="1" applyFont="1" applyBorder="1" applyAlignment="1">
      <alignment horizontal="right" vertical="center"/>
    </xf>
    <xf numFmtId="0" fontId="35" fillId="0" borderId="7" xfId="0" applyFont="1" applyFill="1" applyBorder="1" applyAlignment="1">
      <alignment horizontal="left"/>
    </xf>
    <xf numFmtId="0" fontId="0" fillId="0" borderId="7" xfId="0" applyBorder="1" applyAlignment="1">
      <alignment horizontal="left"/>
    </xf>
    <xf numFmtId="0" fontId="23" fillId="0" borderId="0" xfId="0" applyFont="1" applyBorder="1" applyAlignment="1">
      <alignment horizontal="right"/>
    </xf>
    <xf numFmtId="0" fontId="16" fillId="0" borderId="0" xfId="0" applyFont="1" applyBorder="1" applyAlignment="1">
      <alignment horizontal="right"/>
    </xf>
    <xf numFmtId="0" fontId="12" fillId="0" borderId="7" xfId="0" applyFont="1" applyBorder="1" applyAlignment="1">
      <alignment horizontal="center"/>
    </xf>
    <xf numFmtId="0" fontId="59" fillId="0" borderId="0" xfId="0" applyFont="1" applyFill="1" applyBorder="1" applyAlignment="1">
      <alignment horizontal="right"/>
    </xf>
    <xf numFmtId="0" fontId="39" fillId="0" borderId="0" xfId="0" applyFont="1" applyFill="1" applyBorder="1" applyAlignment="1">
      <alignment horizontal="right"/>
    </xf>
    <xf numFmtId="0" fontId="28" fillId="0" borderId="0" xfId="0" applyFont="1" applyFill="1" applyBorder="1" applyAlignment="1">
      <alignment horizontal="right"/>
    </xf>
    <xf numFmtId="0" fontId="59" fillId="0" borderId="0" xfId="0" applyFont="1" applyAlignment="1">
      <alignment horizontal="right"/>
    </xf>
    <xf numFmtId="0" fontId="59" fillId="0" borderId="0" xfId="0" applyFont="1" applyFill="1" applyAlignment="1">
      <alignment horizontal="right"/>
    </xf>
    <xf numFmtId="0" fontId="59" fillId="0" borderId="0" xfId="0" applyFont="1" applyFill="1" applyAlignment="1">
      <alignment horizontal="right" vertical="center"/>
    </xf>
    <xf numFmtId="0" fontId="59" fillId="0" borderId="0" xfId="0" applyFont="1" applyBorder="1" applyAlignment="1">
      <alignment horizontal="right"/>
    </xf>
  </cellXfs>
  <cellStyles count="3">
    <cellStyle name="Normál" xfId="0" builtinId="0"/>
    <cellStyle name="Normál_Munka1" xfId="1"/>
    <cellStyle name="Százalék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438150</xdr:colOff>
      <xdr:row>135</xdr:row>
      <xdr:rowOff>87313</xdr:rowOff>
    </xdr:from>
    <xdr:to>
      <xdr:col>4</xdr:col>
      <xdr:colOff>514350</xdr:colOff>
      <xdr:row>136</xdr:row>
      <xdr:rowOff>104776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5505450" y="16194088"/>
          <a:ext cx="76200" cy="179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134</xdr:row>
      <xdr:rowOff>0</xdr:rowOff>
    </xdr:from>
    <xdr:to>
      <xdr:col>5</xdr:col>
      <xdr:colOff>514350</xdr:colOff>
      <xdr:row>135</xdr:row>
      <xdr:rowOff>17465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6219825" y="1595437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114</xdr:row>
      <xdr:rowOff>0</xdr:rowOff>
    </xdr:from>
    <xdr:to>
      <xdr:col>10</xdr:col>
      <xdr:colOff>76200</xdr:colOff>
      <xdr:row>115</xdr:row>
      <xdr:rowOff>29186</xdr:rowOff>
    </xdr:to>
    <xdr:sp macro="" textlink="">
      <xdr:nvSpPr>
        <xdr:cNvPr id="4" name="Text Box 2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>
          <a:spLocks noChangeArrowheads="1"/>
        </xdr:cNvSpPr>
      </xdr:nvSpPr>
      <xdr:spPr bwMode="auto">
        <a:xfrm>
          <a:off x="9210675" y="1595437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134</xdr:row>
      <xdr:rowOff>0</xdr:rowOff>
    </xdr:from>
    <xdr:to>
      <xdr:col>5</xdr:col>
      <xdr:colOff>708758</xdr:colOff>
      <xdr:row>135</xdr:row>
      <xdr:rowOff>17465</xdr:rowOff>
    </xdr:to>
    <xdr:sp macro="" textlink="">
      <xdr:nvSpPr>
        <xdr:cNvPr id="5" name="Text Box 2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>
          <a:spLocks noChangeArrowheads="1"/>
        </xdr:cNvSpPr>
      </xdr:nvSpPr>
      <xdr:spPr bwMode="auto">
        <a:xfrm>
          <a:off x="6219825" y="15954375"/>
          <a:ext cx="269875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438150</xdr:colOff>
      <xdr:row>134</xdr:row>
      <xdr:rowOff>0</xdr:rowOff>
    </xdr:from>
    <xdr:to>
      <xdr:col>6</xdr:col>
      <xdr:colOff>514350</xdr:colOff>
      <xdr:row>135</xdr:row>
      <xdr:rowOff>17465</xdr:rowOff>
    </xdr:to>
    <xdr:sp macro="" textlink="">
      <xdr:nvSpPr>
        <xdr:cNvPr id="6" name="Text Box 2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>
          <a:spLocks noChangeArrowheads="1"/>
        </xdr:cNvSpPr>
      </xdr:nvSpPr>
      <xdr:spPr bwMode="auto">
        <a:xfrm>
          <a:off x="6915150" y="1595437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134</xdr:row>
      <xdr:rowOff>0</xdr:rowOff>
    </xdr:from>
    <xdr:to>
      <xdr:col>5</xdr:col>
      <xdr:colOff>514350</xdr:colOff>
      <xdr:row>135</xdr:row>
      <xdr:rowOff>17465</xdr:rowOff>
    </xdr:to>
    <xdr:sp macro="" textlink="">
      <xdr:nvSpPr>
        <xdr:cNvPr id="7" name="Text Box 2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 txBox="1">
          <a:spLocks noChangeArrowheads="1"/>
        </xdr:cNvSpPr>
      </xdr:nvSpPr>
      <xdr:spPr bwMode="auto">
        <a:xfrm>
          <a:off x="6219825" y="1595437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135</xdr:row>
      <xdr:rowOff>87313</xdr:rowOff>
    </xdr:from>
    <xdr:to>
      <xdr:col>5</xdr:col>
      <xdr:colOff>514350</xdr:colOff>
      <xdr:row>136</xdr:row>
      <xdr:rowOff>104776</xdr:rowOff>
    </xdr:to>
    <xdr:sp macro="" textlink="">
      <xdr:nvSpPr>
        <xdr:cNvPr id="8" name="Text Box 2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 txBox="1">
          <a:spLocks noChangeArrowheads="1"/>
        </xdr:cNvSpPr>
      </xdr:nvSpPr>
      <xdr:spPr bwMode="auto">
        <a:xfrm>
          <a:off x="6219825" y="16194088"/>
          <a:ext cx="76200" cy="179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135</xdr:row>
      <xdr:rowOff>0</xdr:rowOff>
    </xdr:from>
    <xdr:to>
      <xdr:col>5</xdr:col>
      <xdr:colOff>708758</xdr:colOff>
      <xdr:row>136</xdr:row>
      <xdr:rowOff>17463</xdr:rowOff>
    </xdr:to>
    <xdr:sp macro="" textlink="">
      <xdr:nvSpPr>
        <xdr:cNvPr id="9" name="Text Box 2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 txBox="1">
          <a:spLocks noChangeArrowheads="1"/>
        </xdr:cNvSpPr>
      </xdr:nvSpPr>
      <xdr:spPr bwMode="auto">
        <a:xfrm>
          <a:off x="6219825" y="16106775"/>
          <a:ext cx="269875" cy="179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438150</xdr:colOff>
      <xdr:row>135</xdr:row>
      <xdr:rowOff>0</xdr:rowOff>
    </xdr:from>
    <xdr:to>
      <xdr:col>6</xdr:col>
      <xdr:colOff>514350</xdr:colOff>
      <xdr:row>136</xdr:row>
      <xdr:rowOff>17463</xdr:rowOff>
    </xdr:to>
    <xdr:sp macro="" textlink="">
      <xdr:nvSpPr>
        <xdr:cNvPr id="10" name="Text Box 2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 txBox="1">
          <a:spLocks noChangeArrowheads="1"/>
        </xdr:cNvSpPr>
      </xdr:nvSpPr>
      <xdr:spPr bwMode="auto">
        <a:xfrm>
          <a:off x="6915150" y="16106775"/>
          <a:ext cx="76200" cy="179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438150</xdr:colOff>
      <xdr:row>135</xdr:row>
      <xdr:rowOff>87313</xdr:rowOff>
    </xdr:from>
    <xdr:to>
      <xdr:col>7</xdr:col>
      <xdr:colOff>514350</xdr:colOff>
      <xdr:row>136</xdr:row>
      <xdr:rowOff>104776</xdr:rowOff>
    </xdr:to>
    <xdr:sp macro="" textlink="">
      <xdr:nvSpPr>
        <xdr:cNvPr id="11" name="Text Box 2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 txBox="1">
          <a:spLocks noChangeArrowheads="1"/>
        </xdr:cNvSpPr>
      </xdr:nvSpPr>
      <xdr:spPr bwMode="auto">
        <a:xfrm>
          <a:off x="5457825" y="20156488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438150</xdr:colOff>
      <xdr:row>134</xdr:row>
      <xdr:rowOff>0</xdr:rowOff>
    </xdr:from>
    <xdr:to>
      <xdr:col>8</xdr:col>
      <xdr:colOff>514350</xdr:colOff>
      <xdr:row>135</xdr:row>
      <xdr:rowOff>17465</xdr:rowOff>
    </xdr:to>
    <xdr:sp macro="" textlink="">
      <xdr:nvSpPr>
        <xdr:cNvPr id="12" name="Text Box 2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 txBox="1">
          <a:spLocks noChangeArrowheads="1"/>
        </xdr:cNvSpPr>
      </xdr:nvSpPr>
      <xdr:spPr bwMode="auto">
        <a:xfrm>
          <a:off x="6219825" y="19916775"/>
          <a:ext cx="76200" cy="1793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438150</xdr:colOff>
      <xdr:row>134</xdr:row>
      <xdr:rowOff>0</xdr:rowOff>
    </xdr:from>
    <xdr:to>
      <xdr:col>8</xdr:col>
      <xdr:colOff>708758</xdr:colOff>
      <xdr:row>135</xdr:row>
      <xdr:rowOff>17465</xdr:rowOff>
    </xdr:to>
    <xdr:sp macro="" textlink="">
      <xdr:nvSpPr>
        <xdr:cNvPr id="13" name="Text Box 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 txBox="1">
          <a:spLocks noChangeArrowheads="1"/>
        </xdr:cNvSpPr>
      </xdr:nvSpPr>
      <xdr:spPr bwMode="auto">
        <a:xfrm>
          <a:off x="6219825" y="19916775"/>
          <a:ext cx="270608" cy="1793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438150</xdr:colOff>
      <xdr:row>134</xdr:row>
      <xdr:rowOff>0</xdr:rowOff>
    </xdr:from>
    <xdr:to>
      <xdr:col>9</xdr:col>
      <xdr:colOff>514350</xdr:colOff>
      <xdr:row>135</xdr:row>
      <xdr:rowOff>17465</xdr:rowOff>
    </xdr:to>
    <xdr:sp macro="" textlink="">
      <xdr:nvSpPr>
        <xdr:cNvPr id="14" name="Text Box 2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 txBox="1">
          <a:spLocks noChangeArrowheads="1"/>
        </xdr:cNvSpPr>
      </xdr:nvSpPr>
      <xdr:spPr bwMode="auto">
        <a:xfrm>
          <a:off x="6962775" y="19916775"/>
          <a:ext cx="76200" cy="1793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438150</xdr:colOff>
      <xdr:row>134</xdr:row>
      <xdr:rowOff>0</xdr:rowOff>
    </xdr:from>
    <xdr:to>
      <xdr:col>8</xdr:col>
      <xdr:colOff>514350</xdr:colOff>
      <xdr:row>135</xdr:row>
      <xdr:rowOff>17465</xdr:rowOff>
    </xdr:to>
    <xdr:sp macro="" textlink="">
      <xdr:nvSpPr>
        <xdr:cNvPr id="15" name="Text Box 2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SpPr txBox="1">
          <a:spLocks noChangeArrowheads="1"/>
        </xdr:cNvSpPr>
      </xdr:nvSpPr>
      <xdr:spPr bwMode="auto">
        <a:xfrm>
          <a:off x="6219825" y="19916775"/>
          <a:ext cx="76200" cy="1793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428625</xdr:colOff>
      <xdr:row>141</xdr:row>
      <xdr:rowOff>0</xdr:rowOff>
    </xdr:from>
    <xdr:to>
      <xdr:col>8</xdr:col>
      <xdr:colOff>504825</xdr:colOff>
      <xdr:row>142</xdr:row>
      <xdr:rowOff>17463</xdr:rowOff>
    </xdr:to>
    <xdr:sp macro="" textlink="">
      <xdr:nvSpPr>
        <xdr:cNvPr id="16" name="Text Box 2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SpPr txBox="1">
          <a:spLocks noChangeArrowheads="1"/>
        </xdr:cNvSpPr>
      </xdr:nvSpPr>
      <xdr:spPr bwMode="auto">
        <a:xfrm>
          <a:off x="8362950" y="21594763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438150</xdr:colOff>
      <xdr:row>135</xdr:row>
      <xdr:rowOff>0</xdr:rowOff>
    </xdr:from>
    <xdr:to>
      <xdr:col>8</xdr:col>
      <xdr:colOff>708758</xdr:colOff>
      <xdr:row>136</xdr:row>
      <xdr:rowOff>17463</xdr:rowOff>
    </xdr:to>
    <xdr:sp macro="" textlink="">
      <xdr:nvSpPr>
        <xdr:cNvPr id="17" name="Text Box 2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SpPr txBox="1">
          <a:spLocks noChangeArrowheads="1"/>
        </xdr:cNvSpPr>
      </xdr:nvSpPr>
      <xdr:spPr bwMode="auto">
        <a:xfrm>
          <a:off x="6219825" y="20069175"/>
          <a:ext cx="270608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438150</xdr:colOff>
      <xdr:row>135</xdr:row>
      <xdr:rowOff>0</xdr:rowOff>
    </xdr:from>
    <xdr:to>
      <xdr:col>9</xdr:col>
      <xdr:colOff>514350</xdr:colOff>
      <xdr:row>136</xdr:row>
      <xdr:rowOff>17463</xdr:rowOff>
    </xdr:to>
    <xdr:sp macro="" textlink="">
      <xdr:nvSpPr>
        <xdr:cNvPr id="18" name="Text Box 2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SpPr txBox="1">
          <a:spLocks noChangeArrowheads="1"/>
        </xdr:cNvSpPr>
      </xdr:nvSpPr>
      <xdr:spPr bwMode="auto">
        <a:xfrm>
          <a:off x="6962775" y="2006917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438150</xdr:colOff>
      <xdr:row>135</xdr:row>
      <xdr:rowOff>87313</xdr:rowOff>
    </xdr:from>
    <xdr:to>
      <xdr:col>8</xdr:col>
      <xdr:colOff>514350</xdr:colOff>
      <xdr:row>136</xdr:row>
      <xdr:rowOff>104776</xdr:rowOff>
    </xdr:to>
    <xdr:sp macro="" textlink="">
      <xdr:nvSpPr>
        <xdr:cNvPr id="19" name="Text Box 2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 txBox="1">
          <a:spLocks noChangeArrowheads="1"/>
        </xdr:cNvSpPr>
      </xdr:nvSpPr>
      <xdr:spPr bwMode="auto">
        <a:xfrm>
          <a:off x="7677150" y="23347363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438150</xdr:colOff>
      <xdr:row>224</xdr:row>
      <xdr:rowOff>0</xdr:rowOff>
    </xdr:from>
    <xdr:to>
      <xdr:col>4</xdr:col>
      <xdr:colOff>514350</xdr:colOff>
      <xdr:row>225</xdr:row>
      <xdr:rowOff>26989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>
          <a:spLocks noChangeArrowheads="1"/>
        </xdr:cNvSpPr>
      </xdr:nvSpPr>
      <xdr:spPr bwMode="auto">
        <a:xfrm>
          <a:off x="3895725" y="292703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224</xdr:row>
      <xdr:rowOff>0</xdr:rowOff>
    </xdr:from>
    <xdr:to>
      <xdr:col>5</xdr:col>
      <xdr:colOff>514350</xdr:colOff>
      <xdr:row>225</xdr:row>
      <xdr:rowOff>26989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>
          <a:spLocks noChangeArrowheads="1"/>
        </xdr:cNvSpPr>
      </xdr:nvSpPr>
      <xdr:spPr bwMode="auto">
        <a:xfrm>
          <a:off x="3895725" y="43091100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224</xdr:row>
      <xdr:rowOff>0</xdr:rowOff>
    </xdr:from>
    <xdr:to>
      <xdr:col>11</xdr:col>
      <xdr:colOff>76200</xdr:colOff>
      <xdr:row>225</xdr:row>
      <xdr:rowOff>26989</xdr:rowOff>
    </xdr:to>
    <xdr:sp macro="" textlink="">
      <xdr:nvSpPr>
        <xdr:cNvPr id="4" name="Text Box 2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>
          <a:spLocks noChangeArrowheads="1"/>
        </xdr:cNvSpPr>
      </xdr:nvSpPr>
      <xdr:spPr bwMode="auto">
        <a:xfrm>
          <a:off x="4086225" y="452342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224</xdr:row>
      <xdr:rowOff>0</xdr:rowOff>
    </xdr:from>
    <xdr:to>
      <xdr:col>6</xdr:col>
      <xdr:colOff>12700</xdr:colOff>
      <xdr:row>225</xdr:row>
      <xdr:rowOff>26989</xdr:rowOff>
    </xdr:to>
    <xdr:sp macro="" textlink="">
      <xdr:nvSpPr>
        <xdr:cNvPr id="6" name="Text Box 2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 txBox="1">
          <a:spLocks noChangeArrowheads="1"/>
        </xdr:cNvSpPr>
      </xdr:nvSpPr>
      <xdr:spPr bwMode="auto">
        <a:xfrm>
          <a:off x="3246438" y="22010688"/>
          <a:ext cx="76200" cy="177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438150</xdr:colOff>
      <xdr:row>224</xdr:row>
      <xdr:rowOff>0</xdr:rowOff>
    </xdr:from>
    <xdr:to>
      <xdr:col>6</xdr:col>
      <xdr:colOff>514350</xdr:colOff>
      <xdr:row>225</xdr:row>
      <xdr:rowOff>26989</xdr:rowOff>
    </xdr:to>
    <xdr:sp macro="" textlink="">
      <xdr:nvSpPr>
        <xdr:cNvPr id="7" name="Text Box 2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SpPr txBox="1">
          <a:spLocks noChangeArrowheads="1"/>
        </xdr:cNvSpPr>
      </xdr:nvSpPr>
      <xdr:spPr bwMode="auto">
        <a:xfrm>
          <a:off x="3684588" y="22010688"/>
          <a:ext cx="76200" cy="177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224</xdr:row>
      <xdr:rowOff>0</xdr:rowOff>
    </xdr:from>
    <xdr:to>
      <xdr:col>5</xdr:col>
      <xdr:colOff>514350</xdr:colOff>
      <xdr:row>225</xdr:row>
      <xdr:rowOff>26989</xdr:rowOff>
    </xdr:to>
    <xdr:sp macro="" textlink="">
      <xdr:nvSpPr>
        <xdr:cNvPr id="8" name="Text Box 2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SpPr txBox="1">
          <a:spLocks noChangeArrowheads="1"/>
        </xdr:cNvSpPr>
      </xdr:nvSpPr>
      <xdr:spPr bwMode="auto">
        <a:xfrm>
          <a:off x="3684588" y="22733000"/>
          <a:ext cx="76200" cy="177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191</xdr:row>
      <xdr:rowOff>0</xdr:rowOff>
    </xdr:from>
    <xdr:to>
      <xdr:col>0</xdr:col>
      <xdr:colOff>76200</xdr:colOff>
      <xdr:row>192</xdr:row>
      <xdr:rowOff>28575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>
          <a:spLocks noChangeArrowheads="1"/>
        </xdr:cNvSpPr>
      </xdr:nvSpPr>
      <xdr:spPr bwMode="auto">
        <a:xfrm>
          <a:off x="7315200" y="17830800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287</xdr:row>
      <xdr:rowOff>0</xdr:rowOff>
    </xdr:from>
    <xdr:to>
      <xdr:col>0</xdr:col>
      <xdr:colOff>76200</xdr:colOff>
      <xdr:row>288</xdr:row>
      <xdr:rowOff>75590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>
          <a:spLocks noChangeArrowheads="1"/>
        </xdr:cNvSpPr>
      </xdr:nvSpPr>
      <xdr:spPr bwMode="auto">
        <a:xfrm>
          <a:off x="7315200" y="27736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3</xdr:col>
      <xdr:colOff>514350</xdr:colOff>
      <xdr:row>288</xdr:row>
      <xdr:rowOff>27965</xdr:rowOff>
    </xdr:to>
    <xdr:sp macro="" textlink="">
      <xdr:nvSpPr>
        <xdr:cNvPr id="4" name="Text Box 2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12087225" y="452342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4</xdr:col>
      <xdr:colOff>514350</xdr:colOff>
      <xdr:row>288</xdr:row>
      <xdr:rowOff>27965</xdr:rowOff>
    </xdr:to>
    <xdr:sp macro="" textlink="">
      <xdr:nvSpPr>
        <xdr:cNvPr id="5" name="Text Box 2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 txBox="1">
          <a:spLocks noChangeArrowheads="1"/>
        </xdr:cNvSpPr>
      </xdr:nvSpPr>
      <xdr:spPr bwMode="auto">
        <a:xfrm>
          <a:off x="12725400" y="452342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21248</xdr:rowOff>
    </xdr:to>
    <xdr:sp macro="" textlink="">
      <xdr:nvSpPr>
        <xdr:cNvPr id="6" name="Text Box 2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 txBox="1">
          <a:spLocks noChangeArrowheads="1"/>
        </xdr:cNvSpPr>
      </xdr:nvSpPr>
      <xdr:spPr bwMode="auto">
        <a:xfrm>
          <a:off x="13096875" y="480155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21248</xdr:rowOff>
    </xdr:to>
    <xdr:sp macro="" textlink="">
      <xdr:nvSpPr>
        <xdr:cNvPr id="7" name="Text Box 2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 txBox="1">
          <a:spLocks noChangeArrowheads="1"/>
        </xdr:cNvSpPr>
      </xdr:nvSpPr>
      <xdr:spPr bwMode="auto">
        <a:xfrm>
          <a:off x="13820775" y="480155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21247</xdr:rowOff>
    </xdr:to>
    <xdr:sp macro="" textlink="">
      <xdr:nvSpPr>
        <xdr:cNvPr id="8" name="Text Box 2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 txBox="1">
          <a:spLocks noChangeArrowheads="1"/>
        </xdr:cNvSpPr>
      </xdr:nvSpPr>
      <xdr:spPr bwMode="auto">
        <a:xfrm>
          <a:off x="13096875" y="491013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21247</xdr:rowOff>
    </xdr:to>
    <xdr:sp macro="" textlink="">
      <xdr:nvSpPr>
        <xdr:cNvPr id="9" name="Text Box 2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 txBox="1">
          <a:spLocks noChangeArrowheads="1"/>
        </xdr:cNvSpPr>
      </xdr:nvSpPr>
      <xdr:spPr bwMode="auto">
        <a:xfrm>
          <a:off x="13820775" y="491013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21250</xdr:rowOff>
    </xdr:to>
    <xdr:sp macro="" textlink="">
      <xdr:nvSpPr>
        <xdr:cNvPr id="10" name="Text Box 2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 txBox="1">
          <a:spLocks noChangeArrowheads="1"/>
        </xdr:cNvSpPr>
      </xdr:nvSpPr>
      <xdr:spPr bwMode="auto">
        <a:xfrm>
          <a:off x="13096875" y="491013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21250</xdr:rowOff>
    </xdr:to>
    <xdr:sp macro="" textlink="">
      <xdr:nvSpPr>
        <xdr:cNvPr id="11" name="Text Box 2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 txBox="1">
          <a:spLocks noChangeArrowheads="1"/>
        </xdr:cNvSpPr>
      </xdr:nvSpPr>
      <xdr:spPr bwMode="auto">
        <a:xfrm>
          <a:off x="13820775" y="491013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66675</xdr:rowOff>
    </xdr:to>
    <xdr:sp macro="" textlink="">
      <xdr:nvSpPr>
        <xdr:cNvPr id="12" name="Text Box 2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 txBox="1">
          <a:spLocks noChangeArrowheads="1"/>
        </xdr:cNvSpPr>
      </xdr:nvSpPr>
      <xdr:spPr bwMode="auto">
        <a:xfrm>
          <a:off x="13096875" y="491013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66675</xdr:rowOff>
    </xdr:to>
    <xdr:sp macro="" textlink="">
      <xdr:nvSpPr>
        <xdr:cNvPr id="13" name="Text Box 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 txBox="1">
          <a:spLocks noChangeArrowheads="1"/>
        </xdr:cNvSpPr>
      </xdr:nvSpPr>
      <xdr:spPr bwMode="auto">
        <a:xfrm>
          <a:off x="13820775" y="491013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66675</xdr:rowOff>
    </xdr:to>
    <xdr:sp macro="" textlink="">
      <xdr:nvSpPr>
        <xdr:cNvPr id="14" name="Text Box 2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 txBox="1">
          <a:spLocks noChangeArrowheads="1"/>
        </xdr:cNvSpPr>
      </xdr:nvSpPr>
      <xdr:spPr bwMode="auto">
        <a:xfrm>
          <a:off x="13096875" y="491013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66675</xdr:rowOff>
    </xdr:to>
    <xdr:sp macro="" textlink="">
      <xdr:nvSpPr>
        <xdr:cNvPr id="15" name="Text Box 2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 txBox="1">
          <a:spLocks noChangeArrowheads="1"/>
        </xdr:cNvSpPr>
      </xdr:nvSpPr>
      <xdr:spPr bwMode="auto">
        <a:xfrm>
          <a:off x="13820775" y="491013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66676</xdr:rowOff>
    </xdr:to>
    <xdr:sp macro="" textlink="">
      <xdr:nvSpPr>
        <xdr:cNvPr id="16" name="Text Box 2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 txBox="1">
          <a:spLocks noChangeArrowheads="1"/>
        </xdr:cNvSpPr>
      </xdr:nvSpPr>
      <xdr:spPr bwMode="auto">
        <a:xfrm>
          <a:off x="13096875" y="491013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66676</xdr:rowOff>
    </xdr:to>
    <xdr:sp macro="" textlink="">
      <xdr:nvSpPr>
        <xdr:cNvPr id="17" name="Text Box 2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 txBox="1">
          <a:spLocks noChangeArrowheads="1"/>
        </xdr:cNvSpPr>
      </xdr:nvSpPr>
      <xdr:spPr bwMode="auto">
        <a:xfrm>
          <a:off x="13820775" y="491013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66675</xdr:rowOff>
    </xdr:to>
    <xdr:sp macro="" textlink="">
      <xdr:nvSpPr>
        <xdr:cNvPr id="18" name="Text Box 2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 txBox="1">
          <a:spLocks noChangeArrowheads="1"/>
        </xdr:cNvSpPr>
      </xdr:nvSpPr>
      <xdr:spPr bwMode="auto">
        <a:xfrm>
          <a:off x="13096875" y="491013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66675</xdr:rowOff>
    </xdr:to>
    <xdr:sp macro="" textlink="">
      <xdr:nvSpPr>
        <xdr:cNvPr id="19" name="Text Box 2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 txBox="1">
          <a:spLocks noChangeArrowheads="1"/>
        </xdr:cNvSpPr>
      </xdr:nvSpPr>
      <xdr:spPr bwMode="auto">
        <a:xfrm>
          <a:off x="13820775" y="491013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66675</xdr:rowOff>
    </xdr:to>
    <xdr:sp macro="" textlink="">
      <xdr:nvSpPr>
        <xdr:cNvPr id="20" name="Text Box 2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 txBox="1">
          <a:spLocks noChangeArrowheads="1"/>
        </xdr:cNvSpPr>
      </xdr:nvSpPr>
      <xdr:spPr bwMode="auto">
        <a:xfrm>
          <a:off x="13096875" y="491013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66675</xdr:rowOff>
    </xdr:to>
    <xdr:sp macro="" textlink="">
      <xdr:nvSpPr>
        <xdr:cNvPr id="21" name="Text Box 2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 txBox="1">
          <a:spLocks noChangeArrowheads="1"/>
        </xdr:cNvSpPr>
      </xdr:nvSpPr>
      <xdr:spPr bwMode="auto">
        <a:xfrm>
          <a:off x="13820775" y="491013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66676</xdr:rowOff>
    </xdr:to>
    <xdr:sp macro="" textlink="">
      <xdr:nvSpPr>
        <xdr:cNvPr id="22" name="Text Box 2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 txBox="1">
          <a:spLocks noChangeArrowheads="1"/>
        </xdr:cNvSpPr>
      </xdr:nvSpPr>
      <xdr:spPr bwMode="auto">
        <a:xfrm>
          <a:off x="13096875" y="491013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66676</xdr:rowOff>
    </xdr:to>
    <xdr:sp macro="" textlink="">
      <xdr:nvSpPr>
        <xdr:cNvPr id="23" name="Text Box 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 txBox="1">
          <a:spLocks noChangeArrowheads="1"/>
        </xdr:cNvSpPr>
      </xdr:nvSpPr>
      <xdr:spPr bwMode="auto">
        <a:xfrm>
          <a:off x="13820775" y="491013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66675</xdr:rowOff>
    </xdr:to>
    <xdr:sp macro="" textlink="">
      <xdr:nvSpPr>
        <xdr:cNvPr id="24" name="Text Box 2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 txBox="1">
          <a:spLocks noChangeArrowheads="1"/>
        </xdr:cNvSpPr>
      </xdr:nvSpPr>
      <xdr:spPr bwMode="auto">
        <a:xfrm>
          <a:off x="13096875" y="491013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66675</xdr:rowOff>
    </xdr:to>
    <xdr:sp macro="" textlink="">
      <xdr:nvSpPr>
        <xdr:cNvPr id="25" name="Text Box 2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 txBox="1">
          <a:spLocks noChangeArrowheads="1"/>
        </xdr:cNvSpPr>
      </xdr:nvSpPr>
      <xdr:spPr bwMode="auto">
        <a:xfrm>
          <a:off x="13820775" y="491013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4</xdr:col>
      <xdr:colOff>514350</xdr:colOff>
      <xdr:row>289</xdr:row>
      <xdr:rowOff>27965</xdr:rowOff>
    </xdr:to>
    <xdr:sp macro="" textlink="">
      <xdr:nvSpPr>
        <xdr:cNvPr id="26" name="Text Box 2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 txBox="1">
          <a:spLocks noChangeArrowheads="1"/>
        </xdr:cNvSpPr>
      </xdr:nvSpPr>
      <xdr:spPr bwMode="auto">
        <a:xfrm>
          <a:off x="5581650" y="28217813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292</xdr:row>
      <xdr:rowOff>0</xdr:rowOff>
    </xdr:from>
    <xdr:to>
      <xdr:col>4</xdr:col>
      <xdr:colOff>514350</xdr:colOff>
      <xdr:row>293</xdr:row>
      <xdr:rowOff>28576</xdr:rowOff>
    </xdr:to>
    <xdr:sp macro="" textlink="">
      <xdr:nvSpPr>
        <xdr:cNvPr id="27" name="Text Box 2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 txBox="1">
          <a:spLocks noChangeArrowheads="1"/>
        </xdr:cNvSpPr>
      </xdr:nvSpPr>
      <xdr:spPr bwMode="auto">
        <a:xfrm>
          <a:off x="5581650" y="283686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21249</xdr:rowOff>
    </xdr:to>
    <xdr:sp macro="" textlink="">
      <xdr:nvSpPr>
        <xdr:cNvPr id="28" name="Text Box 2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 txBox="1">
          <a:spLocks noChangeArrowheads="1"/>
        </xdr:cNvSpPr>
      </xdr:nvSpPr>
      <xdr:spPr bwMode="auto">
        <a:xfrm>
          <a:off x="5581650" y="29138563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21247</xdr:rowOff>
    </xdr:to>
    <xdr:sp macro="" textlink="">
      <xdr:nvSpPr>
        <xdr:cNvPr id="29" name="Text Box 2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 txBox="1">
          <a:spLocks noChangeArrowheads="1"/>
        </xdr:cNvSpPr>
      </xdr:nvSpPr>
      <xdr:spPr bwMode="auto">
        <a:xfrm>
          <a:off x="5581650" y="28987750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21250</xdr:rowOff>
    </xdr:to>
    <xdr:sp macro="" textlink="">
      <xdr:nvSpPr>
        <xdr:cNvPr id="30" name="Text Box 2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 txBox="1">
          <a:spLocks noChangeArrowheads="1"/>
        </xdr:cNvSpPr>
      </xdr:nvSpPr>
      <xdr:spPr bwMode="auto">
        <a:xfrm>
          <a:off x="5581650" y="29138563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21248</xdr:rowOff>
    </xdr:to>
    <xdr:sp macro="" textlink="">
      <xdr:nvSpPr>
        <xdr:cNvPr id="31" name="Text Box 2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 txBox="1">
          <a:spLocks noChangeArrowheads="1"/>
        </xdr:cNvSpPr>
      </xdr:nvSpPr>
      <xdr:spPr bwMode="auto">
        <a:xfrm>
          <a:off x="5581650" y="28987750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21249</xdr:rowOff>
    </xdr:to>
    <xdr:sp macro="" textlink="">
      <xdr:nvSpPr>
        <xdr:cNvPr id="32" name="Text Box 2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 txBox="1">
          <a:spLocks noChangeArrowheads="1"/>
        </xdr:cNvSpPr>
      </xdr:nvSpPr>
      <xdr:spPr bwMode="auto">
        <a:xfrm>
          <a:off x="5581650" y="29138563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28576</xdr:rowOff>
    </xdr:to>
    <xdr:sp macro="" textlink="">
      <xdr:nvSpPr>
        <xdr:cNvPr id="33" name="Text Box 2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 txBox="1">
          <a:spLocks noChangeArrowheads="1"/>
        </xdr:cNvSpPr>
      </xdr:nvSpPr>
      <xdr:spPr bwMode="auto">
        <a:xfrm>
          <a:off x="5581650" y="29138563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21249</xdr:rowOff>
    </xdr:to>
    <xdr:sp macro="" textlink="">
      <xdr:nvSpPr>
        <xdr:cNvPr id="34" name="Text Box 2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 txBox="1">
          <a:spLocks noChangeArrowheads="1"/>
        </xdr:cNvSpPr>
      </xdr:nvSpPr>
      <xdr:spPr bwMode="auto">
        <a:xfrm>
          <a:off x="5581650" y="28987750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28575</xdr:rowOff>
    </xdr:to>
    <xdr:sp macro="" textlink="">
      <xdr:nvSpPr>
        <xdr:cNvPr id="35" name="Text Box 2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 txBox="1">
          <a:spLocks noChangeArrowheads="1"/>
        </xdr:cNvSpPr>
      </xdr:nvSpPr>
      <xdr:spPr bwMode="auto">
        <a:xfrm>
          <a:off x="5581650" y="29138563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28576</xdr:rowOff>
    </xdr:to>
    <xdr:sp macro="" textlink="">
      <xdr:nvSpPr>
        <xdr:cNvPr id="36" name="Text Box 2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 txBox="1">
          <a:spLocks noChangeArrowheads="1"/>
        </xdr:cNvSpPr>
      </xdr:nvSpPr>
      <xdr:spPr bwMode="auto">
        <a:xfrm>
          <a:off x="5581650" y="29138563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28575</xdr:rowOff>
    </xdr:to>
    <xdr:sp macro="" textlink="">
      <xdr:nvSpPr>
        <xdr:cNvPr id="37" name="Text Box 2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SpPr txBox="1">
          <a:spLocks noChangeArrowheads="1"/>
        </xdr:cNvSpPr>
      </xdr:nvSpPr>
      <xdr:spPr bwMode="auto">
        <a:xfrm>
          <a:off x="5581650" y="28987750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28575</xdr:rowOff>
    </xdr:to>
    <xdr:sp macro="" textlink="">
      <xdr:nvSpPr>
        <xdr:cNvPr id="38" name="Text Box 2">
          <a:extLst>
            <a:ext uri="{FF2B5EF4-FFF2-40B4-BE49-F238E27FC236}">
              <a16:creationId xmlns:a16="http://schemas.microsoft.com/office/drawing/2014/main" id="{00000000-0008-0000-0400-000026000000}"/>
            </a:ext>
          </a:extLst>
        </xdr:cNvPr>
        <xdr:cNvSpPr txBox="1">
          <a:spLocks noChangeArrowheads="1"/>
        </xdr:cNvSpPr>
      </xdr:nvSpPr>
      <xdr:spPr bwMode="auto">
        <a:xfrm>
          <a:off x="5581650" y="29138563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28577</xdr:rowOff>
    </xdr:to>
    <xdr:sp macro="" textlink="">
      <xdr:nvSpPr>
        <xdr:cNvPr id="39" name="Text Box 2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SpPr txBox="1">
          <a:spLocks noChangeArrowheads="1"/>
        </xdr:cNvSpPr>
      </xdr:nvSpPr>
      <xdr:spPr bwMode="auto">
        <a:xfrm>
          <a:off x="5581650" y="29138563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28575</xdr:rowOff>
    </xdr:to>
    <xdr:sp macro="" textlink="">
      <xdr:nvSpPr>
        <xdr:cNvPr id="40" name="Text Box 2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SpPr txBox="1">
          <a:spLocks noChangeArrowheads="1"/>
        </xdr:cNvSpPr>
      </xdr:nvSpPr>
      <xdr:spPr bwMode="auto">
        <a:xfrm>
          <a:off x="5581650" y="28987750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28576</xdr:rowOff>
    </xdr:to>
    <xdr:sp macro="" textlink="">
      <xdr:nvSpPr>
        <xdr:cNvPr id="41" name="Text Box 2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SpPr txBox="1">
          <a:spLocks noChangeArrowheads="1"/>
        </xdr:cNvSpPr>
      </xdr:nvSpPr>
      <xdr:spPr bwMode="auto">
        <a:xfrm>
          <a:off x="5581650" y="29138563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28576</xdr:rowOff>
    </xdr:to>
    <xdr:sp macro="" textlink="">
      <xdr:nvSpPr>
        <xdr:cNvPr id="42" name="Text Box 2">
          <a:extLst>
            <a:ext uri="{FF2B5EF4-FFF2-40B4-BE49-F238E27FC236}">
              <a16:creationId xmlns:a16="http://schemas.microsoft.com/office/drawing/2014/main" id="{00000000-0008-0000-0400-00002A000000}"/>
            </a:ext>
          </a:extLst>
        </xdr:cNvPr>
        <xdr:cNvSpPr txBox="1">
          <a:spLocks noChangeArrowheads="1"/>
        </xdr:cNvSpPr>
      </xdr:nvSpPr>
      <xdr:spPr bwMode="auto">
        <a:xfrm>
          <a:off x="5581650" y="29138563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28576</xdr:rowOff>
    </xdr:to>
    <xdr:sp macro="" textlink="">
      <xdr:nvSpPr>
        <xdr:cNvPr id="43" name="Text Box 2">
          <a:extLst>
            <a:ext uri="{FF2B5EF4-FFF2-40B4-BE49-F238E27FC236}">
              <a16:creationId xmlns:a16="http://schemas.microsoft.com/office/drawing/2014/main" id="{00000000-0008-0000-0400-00002B000000}"/>
            </a:ext>
          </a:extLst>
        </xdr:cNvPr>
        <xdr:cNvSpPr txBox="1">
          <a:spLocks noChangeArrowheads="1"/>
        </xdr:cNvSpPr>
      </xdr:nvSpPr>
      <xdr:spPr bwMode="auto">
        <a:xfrm>
          <a:off x="5581650" y="28987750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28575</xdr:rowOff>
    </xdr:to>
    <xdr:sp macro="" textlink="">
      <xdr:nvSpPr>
        <xdr:cNvPr id="44" name="Text Box 2"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SpPr txBox="1">
          <a:spLocks noChangeArrowheads="1"/>
        </xdr:cNvSpPr>
      </xdr:nvSpPr>
      <xdr:spPr bwMode="auto">
        <a:xfrm>
          <a:off x="5581650" y="29138563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28576</xdr:rowOff>
    </xdr:to>
    <xdr:sp macro="" textlink="">
      <xdr:nvSpPr>
        <xdr:cNvPr id="45" name="Text Box 2">
          <a:extLst>
            <a:ext uri="{FF2B5EF4-FFF2-40B4-BE49-F238E27FC236}">
              <a16:creationId xmlns:a16="http://schemas.microsoft.com/office/drawing/2014/main" id="{00000000-0008-0000-0400-00002D000000}"/>
            </a:ext>
          </a:extLst>
        </xdr:cNvPr>
        <xdr:cNvSpPr txBox="1">
          <a:spLocks noChangeArrowheads="1"/>
        </xdr:cNvSpPr>
      </xdr:nvSpPr>
      <xdr:spPr bwMode="auto">
        <a:xfrm>
          <a:off x="5581650" y="29138563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28575</xdr:rowOff>
    </xdr:to>
    <xdr:sp macro="" textlink="">
      <xdr:nvSpPr>
        <xdr:cNvPr id="46" name="Text Box 2">
          <a:extLst>
            <a:ext uri="{FF2B5EF4-FFF2-40B4-BE49-F238E27FC236}">
              <a16:creationId xmlns:a16="http://schemas.microsoft.com/office/drawing/2014/main" id="{00000000-0008-0000-0400-00002E000000}"/>
            </a:ext>
          </a:extLst>
        </xdr:cNvPr>
        <xdr:cNvSpPr txBox="1">
          <a:spLocks noChangeArrowheads="1"/>
        </xdr:cNvSpPr>
      </xdr:nvSpPr>
      <xdr:spPr bwMode="auto">
        <a:xfrm>
          <a:off x="5581650" y="28987750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28575</xdr:rowOff>
    </xdr:to>
    <xdr:sp macro="" textlink="">
      <xdr:nvSpPr>
        <xdr:cNvPr id="47" name="Text Box 2">
          <a:extLst>
            <a:ext uri="{FF2B5EF4-FFF2-40B4-BE49-F238E27FC236}">
              <a16:creationId xmlns:a16="http://schemas.microsoft.com/office/drawing/2014/main" id="{00000000-0008-0000-0400-00002F000000}"/>
            </a:ext>
          </a:extLst>
        </xdr:cNvPr>
        <xdr:cNvSpPr txBox="1">
          <a:spLocks noChangeArrowheads="1"/>
        </xdr:cNvSpPr>
      </xdr:nvSpPr>
      <xdr:spPr bwMode="auto">
        <a:xfrm>
          <a:off x="5581650" y="29138563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28577</xdr:rowOff>
    </xdr:to>
    <xdr:sp macro="" textlink="">
      <xdr:nvSpPr>
        <xdr:cNvPr id="48" name="Text Box 2">
          <a:extLst>
            <a:ext uri="{FF2B5EF4-FFF2-40B4-BE49-F238E27FC236}">
              <a16:creationId xmlns:a16="http://schemas.microsoft.com/office/drawing/2014/main" id="{00000000-0008-0000-0400-000030000000}"/>
            </a:ext>
          </a:extLst>
        </xdr:cNvPr>
        <xdr:cNvSpPr txBox="1">
          <a:spLocks noChangeArrowheads="1"/>
        </xdr:cNvSpPr>
      </xdr:nvSpPr>
      <xdr:spPr bwMode="auto">
        <a:xfrm>
          <a:off x="5581650" y="29138563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28575</xdr:rowOff>
    </xdr:to>
    <xdr:sp macro="" textlink="">
      <xdr:nvSpPr>
        <xdr:cNvPr id="49" name="Text Box 2">
          <a:extLst>
            <a:ext uri="{FF2B5EF4-FFF2-40B4-BE49-F238E27FC236}">
              <a16:creationId xmlns:a16="http://schemas.microsoft.com/office/drawing/2014/main" id="{00000000-0008-0000-0400-000031000000}"/>
            </a:ext>
          </a:extLst>
        </xdr:cNvPr>
        <xdr:cNvSpPr txBox="1">
          <a:spLocks noChangeArrowheads="1"/>
        </xdr:cNvSpPr>
      </xdr:nvSpPr>
      <xdr:spPr bwMode="auto">
        <a:xfrm>
          <a:off x="5581650" y="28987750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28576</xdr:rowOff>
    </xdr:to>
    <xdr:sp macro="" textlink="">
      <xdr:nvSpPr>
        <xdr:cNvPr id="50" name="Text Box 2">
          <a:extLst>
            <a:ext uri="{FF2B5EF4-FFF2-40B4-BE49-F238E27FC236}">
              <a16:creationId xmlns:a16="http://schemas.microsoft.com/office/drawing/2014/main" id="{00000000-0008-0000-0400-000032000000}"/>
            </a:ext>
          </a:extLst>
        </xdr:cNvPr>
        <xdr:cNvSpPr txBox="1">
          <a:spLocks noChangeArrowheads="1"/>
        </xdr:cNvSpPr>
      </xdr:nvSpPr>
      <xdr:spPr bwMode="auto">
        <a:xfrm>
          <a:off x="5581650" y="29138563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28576</xdr:rowOff>
    </xdr:to>
    <xdr:sp macro="" textlink="">
      <xdr:nvSpPr>
        <xdr:cNvPr id="51" name="Text Box 2">
          <a:extLst>
            <a:ext uri="{FF2B5EF4-FFF2-40B4-BE49-F238E27FC236}">
              <a16:creationId xmlns:a16="http://schemas.microsoft.com/office/drawing/2014/main" id="{00000000-0008-0000-0400-000033000000}"/>
            </a:ext>
          </a:extLst>
        </xdr:cNvPr>
        <xdr:cNvSpPr txBox="1">
          <a:spLocks noChangeArrowheads="1"/>
        </xdr:cNvSpPr>
      </xdr:nvSpPr>
      <xdr:spPr bwMode="auto">
        <a:xfrm>
          <a:off x="5581650" y="29138563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28576</xdr:rowOff>
    </xdr:to>
    <xdr:sp macro="" textlink="">
      <xdr:nvSpPr>
        <xdr:cNvPr id="52" name="Text Box 2">
          <a:extLst>
            <a:ext uri="{FF2B5EF4-FFF2-40B4-BE49-F238E27FC236}">
              <a16:creationId xmlns:a16="http://schemas.microsoft.com/office/drawing/2014/main" id="{00000000-0008-0000-0400-000034000000}"/>
            </a:ext>
          </a:extLst>
        </xdr:cNvPr>
        <xdr:cNvSpPr txBox="1">
          <a:spLocks noChangeArrowheads="1"/>
        </xdr:cNvSpPr>
      </xdr:nvSpPr>
      <xdr:spPr bwMode="auto">
        <a:xfrm>
          <a:off x="5581650" y="28987750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28575</xdr:rowOff>
    </xdr:to>
    <xdr:sp macro="" textlink="">
      <xdr:nvSpPr>
        <xdr:cNvPr id="53" name="Text Box 2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SpPr txBox="1">
          <a:spLocks noChangeArrowheads="1"/>
        </xdr:cNvSpPr>
      </xdr:nvSpPr>
      <xdr:spPr bwMode="auto">
        <a:xfrm>
          <a:off x="5581650" y="29138563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3</xdr:col>
      <xdr:colOff>514350</xdr:colOff>
      <xdr:row>288</xdr:row>
      <xdr:rowOff>27965</xdr:rowOff>
    </xdr:to>
    <xdr:sp macro="" textlink="">
      <xdr:nvSpPr>
        <xdr:cNvPr id="54" name="Text Box 2"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SpPr txBox="1">
          <a:spLocks noChangeArrowheads="1"/>
        </xdr:cNvSpPr>
      </xdr:nvSpPr>
      <xdr:spPr bwMode="auto">
        <a:xfrm>
          <a:off x="5581650" y="28217813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3</xdr:col>
      <xdr:colOff>514350</xdr:colOff>
      <xdr:row>289</xdr:row>
      <xdr:rowOff>27965</xdr:rowOff>
    </xdr:to>
    <xdr:sp macro="" textlink="">
      <xdr:nvSpPr>
        <xdr:cNvPr id="55" name="Text Box 2"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SpPr txBox="1">
          <a:spLocks noChangeArrowheads="1"/>
        </xdr:cNvSpPr>
      </xdr:nvSpPr>
      <xdr:spPr bwMode="auto">
        <a:xfrm>
          <a:off x="5581650" y="283686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21248</xdr:rowOff>
    </xdr:to>
    <xdr:sp macro="" textlink="">
      <xdr:nvSpPr>
        <xdr:cNvPr id="56" name="Text Box 2">
          <a:extLst>
            <a:ext uri="{FF2B5EF4-FFF2-40B4-BE49-F238E27FC236}">
              <a16:creationId xmlns:a16="http://schemas.microsoft.com/office/drawing/2014/main" id="{00000000-0008-0000-0400-000038000000}"/>
            </a:ext>
          </a:extLst>
        </xdr:cNvPr>
        <xdr:cNvSpPr txBox="1">
          <a:spLocks noChangeArrowheads="1"/>
        </xdr:cNvSpPr>
      </xdr:nvSpPr>
      <xdr:spPr bwMode="auto">
        <a:xfrm>
          <a:off x="5581650" y="29138563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21247</xdr:rowOff>
    </xdr:to>
    <xdr:sp macro="" textlink="">
      <xdr:nvSpPr>
        <xdr:cNvPr id="57" name="Text Box 2">
          <a:extLst>
            <a:ext uri="{FF2B5EF4-FFF2-40B4-BE49-F238E27FC236}">
              <a16:creationId xmlns:a16="http://schemas.microsoft.com/office/drawing/2014/main" id="{00000000-0008-0000-0400-000039000000}"/>
            </a:ext>
          </a:extLst>
        </xdr:cNvPr>
        <xdr:cNvSpPr txBox="1">
          <a:spLocks noChangeArrowheads="1"/>
        </xdr:cNvSpPr>
      </xdr:nvSpPr>
      <xdr:spPr bwMode="auto">
        <a:xfrm>
          <a:off x="5581650" y="2928937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21250</xdr:rowOff>
    </xdr:to>
    <xdr:sp macro="" textlink="">
      <xdr:nvSpPr>
        <xdr:cNvPr id="58" name="Text Box 2">
          <a:extLst>
            <a:ext uri="{FF2B5EF4-FFF2-40B4-BE49-F238E27FC236}">
              <a16:creationId xmlns:a16="http://schemas.microsoft.com/office/drawing/2014/main" id="{00000000-0008-0000-0400-00003A000000}"/>
            </a:ext>
          </a:extLst>
        </xdr:cNvPr>
        <xdr:cNvSpPr txBox="1">
          <a:spLocks noChangeArrowheads="1"/>
        </xdr:cNvSpPr>
      </xdr:nvSpPr>
      <xdr:spPr bwMode="auto">
        <a:xfrm>
          <a:off x="5581650" y="29440188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66675</xdr:rowOff>
    </xdr:to>
    <xdr:sp macro="" textlink="">
      <xdr:nvSpPr>
        <xdr:cNvPr id="59" name="Text Box 2">
          <a:extLst>
            <a:ext uri="{FF2B5EF4-FFF2-40B4-BE49-F238E27FC236}">
              <a16:creationId xmlns:a16="http://schemas.microsoft.com/office/drawing/2014/main" id="{00000000-0008-0000-0400-00003B000000}"/>
            </a:ext>
          </a:extLst>
        </xdr:cNvPr>
        <xdr:cNvSpPr txBox="1">
          <a:spLocks noChangeArrowheads="1"/>
        </xdr:cNvSpPr>
      </xdr:nvSpPr>
      <xdr:spPr bwMode="auto">
        <a:xfrm>
          <a:off x="5581650" y="29591000"/>
          <a:ext cx="76200" cy="225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66675</xdr:rowOff>
    </xdr:to>
    <xdr:sp macro="" textlink="">
      <xdr:nvSpPr>
        <xdr:cNvPr id="60" name="Text Box 2">
          <a:extLst>
            <a:ext uri="{FF2B5EF4-FFF2-40B4-BE49-F238E27FC236}">
              <a16:creationId xmlns:a16="http://schemas.microsoft.com/office/drawing/2014/main" id="{00000000-0008-0000-0400-00003C000000}"/>
            </a:ext>
          </a:extLst>
        </xdr:cNvPr>
        <xdr:cNvSpPr txBox="1">
          <a:spLocks noChangeArrowheads="1"/>
        </xdr:cNvSpPr>
      </xdr:nvSpPr>
      <xdr:spPr bwMode="auto">
        <a:xfrm>
          <a:off x="5581650" y="29749750"/>
          <a:ext cx="76200" cy="225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66676</xdr:rowOff>
    </xdr:to>
    <xdr:sp macro="" textlink="">
      <xdr:nvSpPr>
        <xdr:cNvPr id="61" name="Text Box 2">
          <a:extLst>
            <a:ext uri="{FF2B5EF4-FFF2-40B4-BE49-F238E27FC236}">
              <a16:creationId xmlns:a16="http://schemas.microsoft.com/office/drawing/2014/main" id="{00000000-0008-0000-0400-00003D000000}"/>
            </a:ext>
          </a:extLst>
        </xdr:cNvPr>
        <xdr:cNvSpPr txBox="1">
          <a:spLocks noChangeArrowheads="1"/>
        </xdr:cNvSpPr>
      </xdr:nvSpPr>
      <xdr:spPr bwMode="auto">
        <a:xfrm>
          <a:off x="5581650" y="29908500"/>
          <a:ext cx="76200" cy="225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66675</xdr:rowOff>
    </xdr:to>
    <xdr:sp macro="" textlink="">
      <xdr:nvSpPr>
        <xdr:cNvPr id="62" name="Text Box 2">
          <a:extLst>
            <a:ext uri="{FF2B5EF4-FFF2-40B4-BE49-F238E27FC236}">
              <a16:creationId xmlns:a16="http://schemas.microsoft.com/office/drawing/2014/main" id="{00000000-0008-0000-0400-00003E000000}"/>
            </a:ext>
          </a:extLst>
        </xdr:cNvPr>
        <xdr:cNvSpPr txBox="1">
          <a:spLocks noChangeArrowheads="1"/>
        </xdr:cNvSpPr>
      </xdr:nvSpPr>
      <xdr:spPr bwMode="auto">
        <a:xfrm>
          <a:off x="5581650" y="30067250"/>
          <a:ext cx="76200" cy="225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66675</xdr:rowOff>
    </xdr:to>
    <xdr:sp macro="" textlink="">
      <xdr:nvSpPr>
        <xdr:cNvPr id="63" name="Text Box 2">
          <a:extLst>
            <a:ext uri="{FF2B5EF4-FFF2-40B4-BE49-F238E27FC236}">
              <a16:creationId xmlns:a16="http://schemas.microsoft.com/office/drawing/2014/main" id="{00000000-0008-0000-0400-00003F000000}"/>
            </a:ext>
          </a:extLst>
        </xdr:cNvPr>
        <xdr:cNvSpPr txBox="1">
          <a:spLocks noChangeArrowheads="1"/>
        </xdr:cNvSpPr>
      </xdr:nvSpPr>
      <xdr:spPr bwMode="auto">
        <a:xfrm>
          <a:off x="5581650" y="30226000"/>
          <a:ext cx="76200" cy="225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66676</xdr:rowOff>
    </xdr:to>
    <xdr:sp macro="" textlink="">
      <xdr:nvSpPr>
        <xdr:cNvPr id="64" name="Text Box 2">
          <a:extLst>
            <a:ext uri="{FF2B5EF4-FFF2-40B4-BE49-F238E27FC236}">
              <a16:creationId xmlns:a16="http://schemas.microsoft.com/office/drawing/2014/main" id="{00000000-0008-0000-0400-000040000000}"/>
            </a:ext>
          </a:extLst>
        </xdr:cNvPr>
        <xdr:cNvSpPr txBox="1">
          <a:spLocks noChangeArrowheads="1"/>
        </xdr:cNvSpPr>
      </xdr:nvSpPr>
      <xdr:spPr bwMode="auto">
        <a:xfrm>
          <a:off x="5581650" y="30384750"/>
          <a:ext cx="76200" cy="225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66675</xdr:rowOff>
    </xdr:to>
    <xdr:sp macro="" textlink="">
      <xdr:nvSpPr>
        <xdr:cNvPr id="65" name="Text Box 2">
          <a:extLst>
            <a:ext uri="{FF2B5EF4-FFF2-40B4-BE49-F238E27FC236}">
              <a16:creationId xmlns:a16="http://schemas.microsoft.com/office/drawing/2014/main" id="{00000000-0008-0000-0400-000041000000}"/>
            </a:ext>
          </a:extLst>
        </xdr:cNvPr>
        <xdr:cNvSpPr txBox="1">
          <a:spLocks noChangeArrowheads="1"/>
        </xdr:cNvSpPr>
      </xdr:nvSpPr>
      <xdr:spPr bwMode="auto">
        <a:xfrm>
          <a:off x="5581650" y="30543500"/>
          <a:ext cx="76200" cy="225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292</xdr:row>
      <xdr:rowOff>0</xdr:rowOff>
    </xdr:from>
    <xdr:to>
      <xdr:col>3</xdr:col>
      <xdr:colOff>514350</xdr:colOff>
      <xdr:row>293</xdr:row>
      <xdr:rowOff>28576</xdr:rowOff>
    </xdr:to>
    <xdr:sp macro="" textlink="">
      <xdr:nvSpPr>
        <xdr:cNvPr id="66" name="Text Box 2">
          <a:extLst>
            <a:ext uri="{FF2B5EF4-FFF2-40B4-BE49-F238E27FC236}">
              <a16:creationId xmlns:a16="http://schemas.microsoft.com/office/drawing/2014/main" id="{00000000-0008-0000-0400-000042000000}"/>
            </a:ext>
          </a:extLst>
        </xdr:cNvPr>
        <xdr:cNvSpPr txBox="1">
          <a:spLocks noChangeArrowheads="1"/>
        </xdr:cNvSpPr>
      </xdr:nvSpPr>
      <xdr:spPr bwMode="auto">
        <a:xfrm>
          <a:off x="5581650" y="28987750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21249</xdr:rowOff>
    </xdr:to>
    <xdr:sp macro="" textlink="">
      <xdr:nvSpPr>
        <xdr:cNvPr id="67" name="Text Box 2">
          <a:extLst>
            <a:ext uri="{FF2B5EF4-FFF2-40B4-BE49-F238E27FC236}">
              <a16:creationId xmlns:a16="http://schemas.microsoft.com/office/drawing/2014/main" id="{00000000-0008-0000-0400-000043000000}"/>
            </a:ext>
          </a:extLst>
        </xdr:cNvPr>
        <xdr:cNvSpPr txBox="1">
          <a:spLocks noChangeArrowheads="1"/>
        </xdr:cNvSpPr>
      </xdr:nvSpPr>
      <xdr:spPr bwMode="auto">
        <a:xfrm>
          <a:off x="5581650" y="29289375"/>
          <a:ext cx="76200" cy="179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21247</xdr:rowOff>
    </xdr:to>
    <xdr:sp macro="" textlink="">
      <xdr:nvSpPr>
        <xdr:cNvPr id="68" name="Text Box 2">
          <a:extLst>
            <a:ext uri="{FF2B5EF4-FFF2-40B4-BE49-F238E27FC236}">
              <a16:creationId xmlns:a16="http://schemas.microsoft.com/office/drawing/2014/main" id="{00000000-0008-0000-0400-000044000000}"/>
            </a:ext>
          </a:extLst>
        </xdr:cNvPr>
        <xdr:cNvSpPr txBox="1">
          <a:spLocks noChangeArrowheads="1"/>
        </xdr:cNvSpPr>
      </xdr:nvSpPr>
      <xdr:spPr bwMode="auto">
        <a:xfrm>
          <a:off x="5581650" y="29138563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21250</xdr:rowOff>
    </xdr:to>
    <xdr:sp macro="" textlink="">
      <xdr:nvSpPr>
        <xdr:cNvPr id="69" name="Text Box 2">
          <a:extLst>
            <a:ext uri="{FF2B5EF4-FFF2-40B4-BE49-F238E27FC236}">
              <a16:creationId xmlns:a16="http://schemas.microsoft.com/office/drawing/2014/main" id="{00000000-0008-0000-0400-000045000000}"/>
            </a:ext>
          </a:extLst>
        </xdr:cNvPr>
        <xdr:cNvSpPr txBox="1">
          <a:spLocks noChangeArrowheads="1"/>
        </xdr:cNvSpPr>
      </xdr:nvSpPr>
      <xdr:spPr bwMode="auto">
        <a:xfrm>
          <a:off x="5581650" y="29440188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21248</xdr:rowOff>
    </xdr:to>
    <xdr:sp macro="" textlink="">
      <xdr:nvSpPr>
        <xdr:cNvPr id="70" name="Text Box 2">
          <a:extLst>
            <a:ext uri="{FF2B5EF4-FFF2-40B4-BE49-F238E27FC236}">
              <a16:creationId xmlns:a16="http://schemas.microsoft.com/office/drawing/2014/main" id="{00000000-0008-0000-0400-000046000000}"/>
            </a:ext>
          </a:extLst>
        </xdr:cNvPr>
        <xdr:cNvSpPr txBox="1">
          <a:spLocks noChangeArrowheads="1"/>
        </xdr:cNvSpPr>
      </xdr:nvSpPr>
      <xdr:spPr bwMode="auto">
        <a:xfrm>
          <a:off x="5581650" y="2928937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21249</xdr:rowOff>
    </xdr:to>
    <xdr:sp macro="" textlink="">
      <xdr:nvSpPr>
        <xdr:cNvPr id="71" name="Text Box 2">
          <a:extLst>
            <a:ext uri="{FF2B5EF4-FFF2-40B4-BE49-F238E27FC236}">
              <a16:creationId xmlns:a16="http://schemas.microsoft.com/office/drawing/2014/main" id="{00000000-0008-0000-0400-000047000000}"/>
            </a:ext>
          </a:extLst>
        </xdr:cNvPr>
        <xdr:cNvSpPr txBox="1">
          <a:spLocks noChangeArrowheads="1"/>
        </xdr:cNvSpPr>
      </xdr:nvSpPr>
      <xdr:spPr bwMode="auto">
        <a:xfrm>
          <a:off x="5581650" y="29440188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28576</xdr:rowOff>
    </xdr:to>
    <xdr:sp macro="" textlink="">
      <xdr:nvSpPr>
        <xdr:cNvPr id="72" name="Text Box 2">
          <a:extLst>
            <a:ext uri="{FF2B5EF4-FFF2-40B4-BE49-F238E27FC236}">
              <a16:creationId xmlns:a16="http://schemas.microsoft.com/office/drawing/2014/main" id="{00000000-0008-0000-0400-000048000000}"/>
            </a:ext>
          </a:extLst>
        </xdr:cNvPr>
        <xdr:cNvSpPr txBox="1">
          <a:spLocks noChangeArrowheads="1"/>
        </xdr:cNvSpPr>
      </xdr:nvSpPr>
      <xdr:spPr bwMode="auto">
        <a:xfrm>
          <a:off x="5581650" y="29591000"/>
          <a:ext cx="76200" cy="1873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21249</xdr:rowOff>
    </xdr:to>
    <xdr:sp macro="" textlink="">
      <xdr:nvSpPr>
        <xdr:cNvPr id="73" name="Text Box 2">
          <a:extLst>
            <a:ext uri="{FF2B5EF4-FFF2-40B4-BE49-F238E27FC236}">
              <a16:creationId xmlns:a16="http://schemas.microsoft.com/office/drawing/2014/main" id="{00000000-0008-0000-0400-000049000000}"/>
            </a:ext>
          </a:extLst>
        </xdr:cNvPr>
        <xdr:cNvSpPr txBox="1">
          <a:spLocks noChangeArrowheads="1"/>
        </xdr:cNvSpPr>
      </xdr:nvSpPr>
      <xdr:spPr bwMode="auto">
        <a:xfrm>
          <a:off x="5581650" y="29440188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28575</xdr:rowOff>
    </xdr:to>
    <xdr:sp macro="" textlink="">
      <xdr:nvSpPr>
        <xdr:cNvPr id="74" name="Text Box 2">
          <a:extLst>
            <a:ext uri="{FF2B5EF4-FFF2-40B4-BE49-F238E27FC236}">
              <a16:creationId xmlns:a16="http://schemas.microsoft.com/office/drawing/2014/main" id="{00000000-0008-0000-0400-00004A000000}"/>
            </a:ext>
          </a:extLst>
        </xdr:cNvPr>
        <xdr:cNvSpPr txBox="1">
          <a:spLocks noChangeArrowheads="1"/>
        </xdr:cNvSpPr>
      </xdr:nvSpPr>
      <xdr:spPr bwMode="auto">
        <a:xfrm>
          <a:off x="5581650" y="29591000"/>
          <a:ext cx="76200" cy="187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28576</xdr:rowOff>
    </xdr:to>
    <xdr:sp macro="" textlink="">
      <xdr:nvSpPr>
        <xdr:cNvPr id="75" name="Text Box 2">
          <a:extLst>
            <a:ext uri="{FF2B5EF4-FFF2-40B4-BE49-F238E27FC236}">
              <a16:creationId xmlns:a16="http://schemas.microsoft.com/office/drawing/2014/main" id="{00000000-0008-0000-0400-00004B000000}"/>
            </a:ext>
          </a:extLst>
        </xdr:cNvPr>
        <xdr:cNvSpPr txBox="1">
          <a:spLocks noChangeArrowheads="1"/>
        </xdr:cNvSpPr>
      </xdr:nvSpPr>
      <xdr:spPr bwMode="auto">
        <a:xfrm>
          <a:off x="5581650" y="29749750"/>
          <a:ext cx="76200" cy="1873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28575</xdr:rowOff>
    </xdr:to>
    <xdr:sp macro="" textlink="">
      <xdr:nvSpPr>
        <xdr:cNvPr id="76" name="Text Box 2">
          <a:extLst>
            <a:ext uri="{FF2B5EF4-FFF2-40B4-BE49-F238E27FC236}">
              <a16:creationId xmlns:a16="http://schemas.microsoft.com/office/drawing/2014/main" id="{00000000-0008-0000-0400-00004C000000}"/>
            </a:ext>
          </a:extLst>
        </xdr:cNvPr>
        <xdr:cNvSpPr txBox="1">
          <a:spLocks noChangeArrowheads="1"/>
        </xdr:cNvSpPr>
      </xdr:nvSpPr>
      <xdr:spPr bwMode="auto">
        <a:xfrm>
          <a:off x="5581650" y="29591000"/>
          <a:ext cx="76200" cy="187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28575</xdr:rowOff>
    </xdr:to>
    <xdr:sp macro="" textlink="">
      <xdr:nvSpPr>
        <xdr:cNvPr id="77" name="Text Box 2">
          <a:extLst>
            <a:ext uri="{FF2B5EF4-FFF2-40B4-BE49-F238E27FC236}">
              <a16:creationId xmlns:a16="http://schemas.microsoft.com/office/drawing/2014/main" id="{00000000-0008-0000-0400-00004D000000}"/>
            </a:ext>
          </a:extLst>
        </xdr:cNvPr>
        <xdr:cNvSpPr txBox="1">
          <a:spLocks noChangeArrowheads="1"/>
        </xdr:cNvSpPr>
      </xdr:nvSpPr>
      <xdr:spPr bwMode="auto">
        <a:xfrm>
          <a:off x="5581650" y="29749750"/>
          <a:ext cx="76200" cy="187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28577</xdr:rowOff>
    </xdr:to>
    <xdr:sp macro="" textlink="">
      <xdr:nvSpPr>
        <xdr:cNvPr id="78" name="Text Box 2">
          <a:extLst>
            <a:ext uri="{FF2B5EF4-FFF2-40B4-BE49-F238E27FC236}">
              <a16:creationId xmlns:a16="http://schemas.microsoft.com/office/drawing/2014/main" id="{00000000-0008-0000-0400-00004E000000}"/>
            </a:ext>
          </a:extLst>
        </xdr:cNvPr>
        <xdr:cNvSpPr txBox="1">
          <a:spLocks noChangeArrowheads="1"/>
        </xdr:cNvSpPr>
      </xdr:nvSpPr>
      <xdr:spPr bwMode="auto">
        <a:xfrm>
          <a:off x="5581650" y="29908500"/>
          <a:ext cx="76200" cy="1873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28575</xdr:rowOff>
    </xdr:to>
    <xdr:sp macro="" textlink="">
      <xdr:nvSpPr>
        <xdr:cNvPr id="79" name="Text Box 2">
          <a:extLst>
            <a:ext uri="{FF2B5EF4-FFF2-40B4-BE49-F238E27FC236}">
              <a16:creationId xmlns:a16="http://schemas.microsoft.com/office/drawing/2014/main" id="{00000000-0008-0000-0400-00004F000000}"/>
            </a:ext>
          </a:extLst>
        </xdr:cNvPr>
        <xdr:cNvSpPr txBox="1">
          <a:spLocks noChangeArrowheads="1"/>
        </xdr:cNvSpPr>
      </xdr:nvSpPr>
      <xdr:spPr bwMode="auto">
        <a:xfrm>
          <a:off x="5581650" y="29749750"/>
          <a:ext cx="76200" cy="187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28576</xdr:rowOff>
    </xdr:to>
    <xdr:sp macro="" textlink="">
      <xdr:nvSpPr>
        <xdr:cNvPr id="80" name="Text Box 2">
          <a:extLst>
            <a:ext uri="{FF2B5EF4-FFF2-40B4-BE49-F238E27FC236}">
              <a16:creationId xmlns:a16="http://schemas.microsoft.com/office/drawing/2014/main" id="{00000000-0008-0000-0400-000050000000}"/>
            </a:ext>
          </a:extLst>
        </xdr:cNvPr>
        <xdr:cNvSpPr txBox="1">
          <a:spLocks noChangeArrowheads="1"/>
        </xdr:cNvSpPr>
      </xdr:nvSpPr>
      <xdr:spPr bwMode="auto">
        <a:xfrm>
          <a:off x="5581650" y="29908500"/>
          <a:ext cx="76200" cy="187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28576</xdr:rowOff>
    </xdr:to>
    <xdr:sp macro="" textlink="">
      <xdr:nvSpPr>
        <xdr:cNvPr id="81" name="Text Box 2">
          <a:extLst>
            <a:ext uri="{FF2B5EF4-FFF2-40B4-BE49-F238E27FC236}">
              <a16:creationId xmlns:a16="http://schemas.microsoft.com/office/drawing/2014/main" id="{00000000-0008-0000-0400-000051000000}"/>
            </a:ext>
          </a:extLst>
        </xdr:cNvPr>
        <xdr:cNvSpPr txBox="1">
          <a:spLocks noChangeArrowheads="1"/>
        </xdr:cNvSpPr>
      </xdr:nvSpPr>
      <xdr:spPr bwMode="auto">
        <a:xfrm>
          <a:off x="5581650" y="30067250"/>
          <a:ext cx="76200" cy="1873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28576</xdr:rowOff>
    </xdr:to>
    <xdr:sp macro="" textlink="">
      <xdr:nvSpPr>
        <xdr:cNvPr id="82" name="Text Box 2">
          <a:extLst>
            <a:ext uri="{FF2B5EF4-FFF2-40B4-BE49-F238E27FC236}">
              <a16:creationId xmlns:a16="http://schemas.microsoft.com/office/drawing/2014/main" id="{00000000-0008-0000-0400-000052000000}"/>
            </a:ext>
          </a:extLst>
        </xdr:cNvPr>
        <xdr:cNvSpPr txBox="1">
          <a:spLocks noChangeArrowheads="1"/>
        </xdr:cNvSpPr>
      </xdr:nvSpPr>
      <xdr:spPr bwMode="auto">
        <a:xfrm>
          <a:off x="5581650" y="29908500"/>
          <a:ext cx="76200" cy="187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28575</xdr:rowOff>
    </xdr:to>
    <xdr:sp macro="" textlink="">
      <xdr:nvSpPr>
        <xdr:cNvPr id="83" name="Text Box 2">
          <a:extLst>
            <a:ext uri="{FF2B5EF4-FFF2-40B4-BE49-F238E27FC236}">
              <a16:creationId xmlns:a16="http://schemas.microsoft.com/office/drawing/2014/main" id="{00000000-0008-0000-0400-000053000000}"/>
            </a:ext>
          </a:extLst>
        </xdr:cNvPr>
        <xdr:cNvSpPr txBox="1">
          <a:spLocks noChangeArrowheads="1"/>
        </xdr:cNvSpPr>
      </xdr:nvSpPr>
      <xdr:spPr bwMode="auto">
        <a:xfrm>
          <a:off x="5581650" y="30067250"/>
          <a:ext cx="76200" cy="187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28576</xdr:rowOff>
    </xdr:to>
    <xdr:sp macro="" textlink="">
      <xdr:nvSpPr>
        <xdr:cNvPr id="84" name="Text Box 2">
          <a:extLst>
            <a:ext uri="{FF2B5EF4-FFF2-40B4-BE49-F238E27FC236}">
              <a16:creationId xmlns:a16="http://schemas.microsoft.com/office/drawing/2014/main" id="{00000000-0008-0000-0400-000054000000}"/>
            </a:ext>
          </a:extLst>
        </xdr:cNvPr>
        <xdr:cNvSpPr txBox="1">
          <a:spLocks noChangeArrowheads="1"/>
        </xdr:cNvSpPr>
      </xdr:nvSpPr>
      <xdr:spPr bwMode="auto">
        <a:xfrm>
          <a:off x="5581650" y="30226000"/>
          <a:ext cx="76200" cy="1873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28575</xdr:rowOff>
    </xdr:to>
    <xdr:sp macro="" textlink="">
      <xdr:nvSpPr>
        <xdr:cNvPr id="85" name="Text Box 2">
          <a:extLst>
            <a:ext uri="{FF2B5EF4-FFF2-40B4-BE49-F238E27FC236}">
              <a16:creationId xmlns:a16="http://schemas.microsoft.com/office/drawing/2014/main" id="{00000000-0008-0000-0400-000055000000}"/>
            </a:ext>
          </a:extLst>
        </xdr:cNvPr>
        <xdr:cNvSpPr txBox="1">
          <a:spLocks noChangeArrowheads="1"/>
        </xdr:cNvSpPr>
      </xdr:nvSpPr>
      <xdr:spPr bwMode="auto">
        <a:xfrm>
          <a:off x="5581650" y="30067250"/>
          <a:ext cx="76200" cy="187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28575</xdr:rowOff>
    </xdr:to>
    <xdr:sp macro="" textlink="">
      <xdr:nvSpPr>
        <xdr:cNvPr id="86" name="Text Box 2">
          <a:extLst>
            <a:ext uri="{FF2B5EF4-FFF2-40B4-BE49-F238E27FC236}">
              <a16:creationId xmlns:a16="http://schemas.microsoft.com/office/drawing/2014/main" id="{00000000-0008-0000-0400-000056000000}"/>
            </a:ext>
          </a:extLst>
        </xdr:cNvPr>
        <xdr:cNvSpPr txBox="1">
          <a:spLocks noChangeArrowheads="1"/>
        </xdr:cNvSpPr>
      </xdr:nvSpPr>
      <xdr:spPr bwMode="auto">
        <a:xfrm>
          <a:off x="5581650" y="30226000"/>
          <a:ext cx="76200" cy="187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28577</xdr:rowOff>
    </xdr:to>
    <xdr:sp macro="" textlink="">
      <xdr:nvSpPr>
        <xdr:cNvPr id="87" name="Text Box 2">
          <a:extLst>
            <a:ext uri="{FF2B5EF4-FFF2-40B4-BE49-F238E27FC236}">
              <a16:creationId xmlns:a16="http://schemas.microsoft.com/office/drawing/2014/main" id="{00000000-0008-0000-0400-000057000000}"/>
            </a:ext>
          </a:extLst>
        </xdr:cNvPr>
        <xdr:cNvSpPr txBox="1">
          <a:spLocks noChangeArrowheads="1"/>
        </xdr:cNvSpPr>
      </xdr:nvSpPr>
      <xdr:spPr bwMode="auto">
        <a:xfrm>
          <a:off x="5581650" y="30384750"/>
          <a:ext cx="76200" cy="1873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28575</xdr:rowOff>
    </xdr:to>
    <xdr:sp macro="" textlink="">
      <xdr:nvSpPr>
        <xdr:cNvPr id="88" name="Text Box 2">
          <a:extLst>
            <a:ext uri="{FF2B5EF4-FFF2-40B4-BE49-F238E27FC236}">
              <a16:creationId xmlns:a16="http://schemas.microsoft.com/office/drawing/2014/main" id="{00000000-0008-0000-0400-000058000000}"/>
            </a:ext>
          </a:extLst>
        </xdr:cNvPr>
        <xdr:cNvSpPr txBox="1">
          <a:spLocks noChangeArrowheads="1"/>
        </xdr:cNvSpPr>
      </xdr:nvSpPr>
      <xdr:spPr bwMode="auto">
        <a:xfrm>
          <a:off x="5581650" y="30226000"/>
          <a:ext cx="76200" cy="187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28576</xdr:rowOff>
    </xdr:to>
    <xdr:sp macro="" textlink="">
      <xdr:nvSpPr>
        <xdr:cNvPr id="89" name="Text Box 2">
          <a:extLst>
            <a:ext uri="{FF2B5EF4-FFF2-40B4-BE49-F238E27FC236}">
              <a16:creationId xmlns:a16="http://schemas.microsoft.com/office/drawing/2014/main" id="{00000000-0008-0000-0400-000059000000}"/>
            </a:ext>
          </a:extLst>
        </xdr:cNvPr>
        <xdr:cNvSpPr txBox="1">
          <a:spLocks noChangeArrowheads="1"/>
        </xdr:cNvSpPr>
      </xdr:nvSpPr>
      <xdr:spPr bwMode="auto">
        <a:xfrm>
          <a:off x="5581650" y="30384750"/>
          <a:ext cx="76200" cy="187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28576</xdr:rowOff>
    </xdr:to>
    <xdr:sp macro="" textlink="">
      <xdr:nvSpPr>
        <xdr:cNvPr id="90" name="Text Box 2">
          <a:extLst>
            <a:ext uri="{FF2B5EF4-FFF2-40B4-BE49-F238E27FC236}">
              <a16:creationId xmlns:a16="http://schemas.microsoft.com/office/drawing/2014/main" id="{00000000-0008-0000-0400-00005A000000}"/>
            </a:ext>
          </a:extLst>
        </xdr:cNvPr>
        <xdr:cNvSpPr txBox="1">
          <a:spLocks noChangeArrowheads="1"/>
        </xdr:cNvSpPr>
      </xdr:nvSpPr>
      <xdr:spPr bwMode="auto">
        <a:xfrm>
          <a:off x="5581650" y="30543500"/>
          <a:ext cx="76200" cy="1873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28576</xdr:rowOff>
    </xdr:to>
    <xdr:sp macro="" textlink="">
      <xdr:nvSpPr>
        <xdr:cNvPr id="91" name="Text Box 2">
          <a:extLst>
            <a:ext uri="{FF2B5EF4-FFF2-40B4-BE49-F238E27FC236}">
              <a16:creationId xmlns:a16="http://schemas.microsoft.com/office/drawing/2014/main" id="{00000000-0008-0000-0400-00005B000000}"/>
            </a:ext>
          </a:extLst>
        </xdr:cNvPr>
        <xdr:cNvSpPr txBox="1">
          <a:spLocks noChangeArrowheads="1"/>
        </xdr:cNvSpPr>
      </xdr:nvSpPr>
      <xdr:spPr bwMode="auto">
        <a:xfrm>
          <a:off x="5581650" y="30384750"/>
          <a:ext cx="76200" cy="187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28575</xdr:rowOff>
    </xdr:to>
    <xdr:sp macro="" textlink="">
      <xdr:nvSpPr>
        <xdr:cNvPr id="92" name="Text Box 2">
          <a:extLst>
            <a:ext uri="{FF2B5EF4-FFF2-40B4-BE49-F238E27FC236}">
              <a16:creationId xmlns:a16="http://schemas.microsoft.com/office/drawing/2014/main" id="{00000000-0008-0000-0400-00005C000000}"/>
            </a:ext>
          </a:extLst>
        </xdr:cNvPr>
        <xdr:cNvSpPr txBox="1">
          <a:spLocks noChangeArrowheads="1"/>
        </xdr:cNvSpPr>
      </xdr:nvSpPr>
      <xdr:spPr bwMode="auto">
        <a:xfrm>
          <a:off x="5581650" y="30543500"/>
          <a:ext cx="76200" cy="187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21248</xdr:rowOff>
    </xdr:to>
    <xdr:sp macro="" textlink="">
      <xdr:nvSpPr>
        <xdr:cNvPr id="93" name="Text Box 2">
          <a:extLst>
            <a:ext uri="{FF2B5EF4-FFF2-40B4-BE49-F238E27FC236}">
              <a16:creationId xmlns:a16="http://schemas.microsoft.com/office/drawing/2014/main" id="{00000000-0008-0000-0400-00005D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21247</xdr:rowOff>
    </xdr:to>
    <xdr:sp macro="" textlink="">
      <xdr:nvSpPr>
        <xdr:cNvPr id="94" name="Text Box 2">
          <a:extLst>
            <a:ext uri="{FF2B5EF4-FFF2-40B4-BE49-F238E27FC236}">
              <a16:creationId xmlns:a16="http://schemas.microsoft.com/office/drawing/2014/main" id="{00000000-0008-0000-0400-00005E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21248</xdr:rowOff>
    </xdr:to>
    <xdr:sp macro="" textlink="">
      <xdr:nvSpPr>
        <xdr:cNvPr id="95" name="Text Box 2">
          <a:extLst>
            <a:ext uri="{FF2B5EF4-FFF2-40B4-BE49-F238E27FC236}">
              <a16:creationId xmlns:a16="http://schemas.microsoft.com/office/drawing/2014/main" id="{00000000-0008-0000-0400-00005F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21247</xdr:rowOff>
    </xdr:to>
    <xdr:sp macro="" textlink="">
      <xdr:nvSpPr>
        <xdr:cNvPr id="96" name="Text Box 2">
          <a:extLst>
            <a:ext uri="{FF2B5EF4-FFF2-40B4-BE49-F238E27FC236}">
              <a16:creationId xmlns:a16="http://schemas.microsoft.com/office/drawing/2014/main" id="{00000000-0008-0000-0400-000060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21249</xdr:rowOff>
    </xdr:to>
    <xdr:sp macro="" textlink="">
      <xdr:nvSpPr>
        <xdr:cNvPr id="97" name="Text Box 2">
          <a:extLst>
            <a:ext uri="{FF2B5EF4-FFF2-40B4-BE49-F238E27FC236}">
              <a16:creationId xmlns:a16="http://schemas.microsoft.com/office/drawing/2014/main" id="{00000000-0008-0000-0400-000061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21247</xdr:rowOff>
    </xdr:to>
    <xdr:sp macro="" textlink="">
      <xdr:nvSpPr>
        <xdr:cNvPr id="98" name="Text Box 2">
          <a:extLst>
            <a:ext uri="{FF2B5EF4-FFF2-40B4-BE49-F238E27FC236}">
              <a16:creationId xmlns:a16="http://schemas.microsoft.com/office/drawing/2014/main" id="{00000000-0008-0000-0400-000062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21248</xdr:rowOff>
    </xdr:to>
    <xdr:sp macro="" textlink="">
      <xdr:nvSpPr>
        <xdr:cNvPr id="99" name="Text Box 2">
          <a:extLst>
            <a:ext uri="{FF2B5EF4-FFF2-40B4-BE49-F238E27FC236}">
              <a16:creationId xmlns:a16="http://schemas.microsoft.com/office/drawing/2014/main" id="{00000000-0008-0000-0400-000063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295</xdr:row>
      <xdr:rowOff>13921</xdr:rowOff>
    </xdr:to>
    <xdr:sp macro="" textlink="">
      <xdr:nvSpPr>
        <xdr:cNvPr id="100" name="Text Box 2">
          <a:extLst>
            <a:ext uri="{FF2B5EF4-FFF2-40B4-BE49-F238E27FC236}">
              <a16:creationId xmlns:a16="http://schemas.microsoft.com/office/drawing/2014/main" id="{00000000-0008-0000-0400-000064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13921</xdr:rowOff>
    </xdr:to>
    <xdr:sp macro="" textlink="">
      <xdr:nvSpPr>
        <xdr:cNvPr id="101" name="Text Box 2">
          <a:extLst>
            <a:ext uri="{FF2B5EF4-FFF2-40B4-BE49-F238E27FC236}">
              <a16:creationId xmlns:a16="http://schemas.microsoft.com/office/drawing/2014/main" id="{00000000-0008-0000-0400-000065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21248</xdr:rowOff>
    </xdr:to>
    <xdr:sp macro="" textlink="">
      <xdr:nvSpPr>
        <xdr:cNvPr id="102" name="Text Box 2">
          <a:extLst>
            <a:ext uri="{FF2B5EF4-FFF2-40B4-BE49-F238E27FC236}">
              <a16:creationId xmlns:a16="http://schemas.microsoft.com/office/drawing/2014/main" id="{00000000-0008-0000-0400-000066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21248</xdr:rowOff>
    </xdr:to>
    <xdr:sp macro="" textlink="">
      <xdr:nvSpPr>
        <xdr:cNvPr id="103" name="Text Box 2">
          <a:extLst>
            <a:ext uri="{FF2B5EF4-FFF2-40B4-BE49-F238E27FC236}">
              <a16:creationId xmlns:a16="http://schemas.microsoft.com/office/drawing/2014/main" id="{00000000-0008-0000-0400-000067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21250</xdr:rowOff>
    </xdr:to>
    <xdr:sp macro="" textlink="">
      <xdr:nvSpPr>
        <xdr:cNvPr id="104" name="Text Box 2">
          <a:extLst>
            <a:ext uri="{FF2B5EF4-FFF2-40B4-BE49-F238E27FC236}">
              <a16:creationId xmlns:a16="http://schemas.microsoft.com/office/drawing/2014/main" id="{00000000-0008-0000-0400-000068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13920</xdr:rowOff>
    </xdr:to>
    <xdr:sp macro="" textlink="">
      <xdr:nvSpPr>
        <xdr:cNvPr id="105" name="Text Box 2">
          <a:extLst>
            <a:ext uri="{FF2B5EF4-FFF2-40B4-BE49-F238E27FC236}">
              <a16:creationId xmlns:a16="http://schemas.microsoft.com/office/drawing/2014/main" id="{00000000-0008-0000-0400-000069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21249</xdr:rowOff>
    </xdr:to>
    <xdr:sp macro="" textlink="">
      <xdr:nvSpPr>
        <xdr:cNvPr id="106" name="Text Box 2">
          <a:extLst>
            <a:ext uri="{FF2B5EF4-FFF2-40B4-BE49-F238E27FC236}">
              <a16:creationId xmlns:a16="http://schemas.microsoft.com/office/drawing/2014/main" id="{00000000-0008-0000-0400-00006A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295</xdr:row>
      <xdr:rowOff>13921</xdr:rowOff>
    </xdr:to>
    <xdr:sp macro="" textlink="">
      <xdr:nvSpPr>
        <xdr:cNvPr id="107" name="Text Box 2">
          <a:extLst>
            <a:ext uri="{FF2B5EF4-FFF2-40B4-BE49-F238E27FC236}">
              <a16:creationId xmlns:a16="http://schemas.microsoft.com/office/drawing/2014/main" id="{00000000-0008-0000-0400-00006B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21248</xdr:rowOff>
    </xdr:to>
    <xdr:sp macro="" textlink="">
      <xdr:nvSpPr>
        <xdr:cNvPr id="108" name="Text Box 2">
          <a:extLst>
            <a:ext uri="{FF2B5EF4-FFF2-40B4-BE49-F238E27FC236}">
              <a16:creationId xmlns:a16="http://schemas.microsoft.com/office/drawing/2014/main" id="{00000000-0008-0000-0400-00006C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21250</xdr:rowOff>
    </xdr:to>
    <xdr:sp macro="" textlink="">
      <xdr:nvSpPr>
        <xdr:cNvPr id="109" name="Text Box 2">
          <a:extLst>
            <a:ext uri="{FF2B5EF4-FFF2-40B4-BE49-F238E27FC236}">
              <a16:creationId xmlns:a16="http://schemas.microsoft.com/office/drawing/2014/main" id="{00000000-0008-0000-0400-00006D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295</xdr:row>
      <xdr:rowOff>13920</xdr:rowOff>
    </xdr:to>
    <xdr:sp macro="" textlink="">
      <xdr:nvSpPr>
        <xdr:cNvPr id="110" name="Text Box 2">
          <a:extLst>
            <a:ext uri="{FF2B5EF4-FFF2-40B4-BE49-F238E27FC236}">
              <a16:creationId xmlns:a16="http://schemas.microsoft.com/office/drawing/2014/main" id="{00000000-0008-0000-0400-00006E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21249</xdr:rowOff>
    </xdr:to>
    <xdr:sp macro="" textlink="">
      <xdr:nvSpPr>
        <xdr:cNvPr id="111" name="Text Box 2">
          <a:extLst>
            <a:ext uri="{FF2B5EF4-FFF2-40B4-BE49-F238E27FC236}">
              <a16:creationId xmlns:a16="http://schemas.microsoft.com/office/drawing/2014/main" id="{00000000-0008-0000-0400-00006F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13921</xdr:rowOff>
    </xdr:to>
    <xdr:sp macro="" textlink="">
      <xdr:nvSpPr>
        <xdr:cNvPr id="112" name="Text Box 2">
          <a:extLst>
            <a:ext uri="{FF2B5EF4-FFF2-40B4-BE49-F238E27FC236}">
              <a16:creationId xmlns:a16="http://schemas.microsoft.com/office/drawing/2014/main" id="{00000000-0008-0000-0400-000070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21248</xdr:rowOff>
    </xdr:to>
    <xdr:sp macro="" textlink="">
      <xdr:nvSpPr>
        <xdr:cNvPr id="113" name="Text Box 2">
          <a:extLst>
            <a:ext uri="{FF2B5EF4-FFF2-40B4-BE49-F238E27FC236}">
              <a16:creationId xmlns:a16="http://schemas.microsoft.com/office/drawing/2014/main" id="{00000000-0008-0000-0400-000071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13921</xdr:rowOff>
    </xdr:to>
    <xdr:sp macro="" textlink="">
      <xdr:nvSpPr>
        <xdr:cNvPr id="114" name="Text Box 2">
          <a:extLst>
            <a:ext uri="{FF2B5EF4-FFF2-40B4-BE49-F238E27FC236}">
              <a16:creationId xmlns:a16="http://schemas.microsoft.com/office/drawing/2014/main" id="{00000000-0008-0000-0400-000072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21248</xdr:rowOff>
    </xdr:to>
    <xdr:sp macro="" textlink="">
      <xdr:nvSpPr>
        <xdr:cNvPr id="115" name="Text Box 2">
          <a:extLst>
            <a:ext uri="{FF2B5EF4-FFF2-40B4-BE49-F238E27FC236}">
              <a16:creationId xmlns:a16="http://schemas.microsoft.com/office/drawing/2014/main" id="{00000000-0008-0000-0400-000073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21250</xdr:rowOff>
    </xdr:to>
    <xdr:sp macro="" textlink="">
      <xdr:nvSpPr>
        <xdr:cNvPr id="116" name="Text Box 2">
          <a:extLst>
            <a:ext uri="{FF2B5EF4-FFF2-40B4-BE49-F238E27FC236}">
              <a16:creationId xmlns:a16="http://schemas.microsoft.com/office/drawing/2014/main" id="{00000000-0008-0000-0400-000074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13920</xdr:rowOff>
    </xdr:to>
    <xdr:sp macro="" textlink="">
      <xdr:nvSpPr>
        <xdr:cNvPr id="117" name="Text Box 2">
          <a:extLst>
            <a:ext uri="{FF2B5EF4-FFF2-40B4-BE49-F238E27FC236}">
              <a16:creationId xmlns:a16="http://schemas.microsoft.com/office/drawing/2014/main" id="{00000000-0008-0000-0400-000075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21249</xdr:rowOff>
    </xdr:to>
    <xdr:sp macro="" textlink="">
      <xdr:nvSpPr>
        <xdr:cNvPr id="118" name="Text Box 2">
          <a:extLst>
            <a:ext uri="{FF2B5EF4-FFF2-40B4-BE49-F238E27FC236}">
              <a16:creationId xmlns:a16="http://schemas.microsoft.com/office/drawing/2014/main" id="{00000000-0008-0000-0400-000076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295</xdr:row>
      <xdr:rowOff>21248</xdr:rowOff>
    </xdr:to>
    <xdr:sp macro="" textlink="">
      <xdr:nvSpPr>
        <xdr:cNvPr id="119" name="Text Box 2">
          <a:extLst>
            <a:ext uri="{FF2B5EF4-FFF2-40B4-BE49-F238E27FC236}">
              <a16:creationId xmlns:a16="http://schemas.microsoft.com/office/drawing/2014/main" id="{00000000-0008-0000-0400-000077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21248</xdr:rowOff>
    </xdr:to>
    <xdr:sp macro="" textlink="">
      <xdr:nvSpPr>
        <xdr:cNvPr id="120" name="Text Box 2">
          <a:extLst>
            <a:ext uri="{FF2B5EF4-FFF2-40B4-BE49-F238E27FC236}">
              <a16:creationId xmlns:a16="http://schemas.microsoft.com/office/drawing/2014/main" id="{00000000-0008-0000-0400-000078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28574</xdr:rowOff>
    </xdr:to>
    <xdr:sp macro="" textlink="">
      <xdr:nvSpPr>
        <xdr:cNvPr id="121" name="Text Box 2">
          <a:extLst>
            <a:ext uri="{FF2B5EF4-FFF2-40B4-BE49-F238E27FC236}">
              <a16:creationId xmlns:a16="http://schemas.microsoft.com/office/drawing/2014/main" id="{00000000-0008-0000-0400-000079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28574</xdr:rowOff>
    </xdr:to>
    <xdr:sp macro="" textlink="">
      <xdr:nvSpPr>
        <xdr:cNvPr id="122" name="Text Box 2">
          <a:extLst>
            <a:ext uri="{FF2B5EF4-FFF2-40B4-BE49-F238E27FC236}">
              <a16:creationId xmlns:a16="http://schemas.microsoft.com/office/drawing/2014/main" id="{00000000-0008-0000-0400-00007A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28576</xdr:rowOff>
    </xdr:to>
    <xdr:sp macro="" textlink="">
      <xdr:nvSpPr>
        <xdr:cNvPr id="123" name="Text Box 2">
          <a:extLst>
            <a:ext uri="{FF2B5EF4-FFF2-40B4-BE49-F238E27FC236}">
              <a16:creationId xmlns:a16="http://schemas.microsoft.com/office/drawing/2014/main" id="{00000000-0008-0000-0400-00007B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21247</xdr:rowOff>
    </xdr:to>
    <xdr:sp macro="" textlink="">
      <xdr:nvSpPr>
        <xdr:cNvPr id="124" name="Text Box 2">
          <a:extLst>
            <a:ext uri="{FF2B5EF4-FFF2-40B4-BE49-F238E27FC236}">
              <a16:creationId xmlns:a16="http://schemas.microsoft.com/office/drawing/2014/main" id="{00000000-0008-0000-0400-00007C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28575</xdr:rowOff>
    </xdr:to>
    <xdr:sp macro="" textlink="">
      <xdr:nvSpPr>
        <xdr:cNvPr id="125" name="Text Box 2">
          <a:extLst>
            <a:ext uri="{FF2B5EF4-FFF2-40B4-BE49-F238E27FC236}">
              <a16:creationId xmlns:a16="http://schemas.microsoft.com/office/drawing/2014/main" id="{00000000-0008-0000-0400-00007D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295</xdr:row>
      <xdr:rowOff>21248</xdr:rowOff>
    </xdr:to>
    <xdr:sp macro="" textlink="">
      <xdr:nvSpPr>
        <xdr:cNvPr id="126" name="Text Box 2">
          <a:extLst>
            <a:ext uri="{FF2B5EF4-FFF2-40B4-BE49-F238E27FC236}">
              <a16:creationId xmlns:a16="http://schemas.microsoft.com/office/drawing/2014/main" id="{00000000-0008-0000-0400-00007E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28574</xdr:rowOff>
    </xdr:to>
    <xdr:sp macro="" textlink="">
      <xdr:nvSpPr>
        <xdr:cNvPr id="127" name="Text Box 2">
          <a:extLst>
            <a:ext uri="{FF2B5EF4-FFF2-40B4-BE49-F238E27FC236}">
              <a16:creationId xmlns:a16="http://schemas.microsoft.com/office/drawing/2014/main" id="{00000000-0008-0000-0400-00007F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28576</xdr:rowOff>
    </xdr:to>
    <xdr:sp macro="" textlink="">
      <xdr:nvSpPr>
        <xdr:cNvPr id="128" name="Text Box 2">
          <a:extLst>
            <a:ext uri="{FF2B5EF4-FFF2-40B4-BE49-F238E27FC236}">
              <a16:creationId xmlns:a16="http://schemas.microsoft.com/office/drawing/2014/main" id="{00000000-0008-0000-0400-000080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295</xdr:row>
      <xdr:rowOff>21247</xdr:rowOff>
    </xdr:to>
    <xdr:sp macro="" textlink="">
      <xdr:nvSpPr>
        <xdr:cNvPr id="129" name="Text Box 2">
          <a:extLst>
            <a:ext uri="{FF2B5EF4-FFF2-40B4-BE49-F238E27FC236}">
              <a16:creationId xmlns:a16="http://schemas.microsoft.com/office/drawing/2014/main" id="{00000000-0008-0000-0400-000081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28575</xdr:rowOff>
    </xdr:to>
    <xdr:sp macro="" textlink="">
      <xdr:nvSpPr>
        <xdr:cNvPr id="130" name="Text Box 2">
          <a:extLst>
            <a:ext uri="{FF2B5EF4-FFF2-40B4-BE49-F238E27FC236}">
              <a16:creationId xmlns:a16="http://schemas.microsoft.com/office/drawing/2014/main" id="{00000000-0008-0000-0400-000082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21248</xdr:rowOff>
    </xdr:to>
    <xdr:sp macro="" textlink="">
      <xdr:nvSpPr>
        <xdr:cNvPr id="131" name="Text Box 2">
          <a:extLst>
            <a:ext uri="{FF2B5EF4-FFF2-40B4-BE49-F238E27FC236}">
              <a16:creationId xmlns:a16="http://schemas.microsoft.com/office/drawing/2014/main" id="{00000000-0008-0000-0400-000083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28574</xdr:rowOff>
    </xdr:to>
    <xdr:sp macro="" textlink="">
      <xdr:nvSpPr>
        <xdr:cNvPr id="132" name="Text Box 2">
          <a:extLst>
            <a:ext uri="{FF2B5EF4-FFF2-40B4-BE49-F238E27FC236}">
              <a16:creationId xmlns:a16="http://schemas.microsoft.com/office/drawing/2014/main" id="{00000000-0008-0000-0400-000084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21248</xdr:rowOff>
    </xdr:to>
    <xdr:sp macro="" textlink="">
      <xdr:nvSpPr>
        <xdr:cNvPr id="133" name="Text Box 2">
          <a:extLst>
            <a:ext uri="{FF2B5EF4-FFF2-40B4-BE49-F238E27FC236}">
              <a16:creationId xmlns:a16="http://schemas.microsoft.com/office/drawing/2014/main" id="{00000000-0008-0000-0400-000085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28574</xdr:rowOff>
    </xdr:to>
    <xdr:sp macro="" textlink="">
      <xdr:nvSpPr>
        <xdr:cNvPr id="134" name="Text Box 2">
          <a:extLst>
            <a:ext uri="{FF2B5EF4-FFF2-40B4-BE49-F238E27FC236}">
              <a16:creationId xmlns:a16="http://schemas.microsoft.com/office/drawing/2014/main" id="{00000000-0008-0000-0400-000086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28576</xdr:rowOff>
    </xdr:to>
    <xdr:sp macro="" textlink="">
      <xdr:nvSpPr>
        <xdr:cNvPr id="135" name="Text Box 2">
          <a:extLst>
            <a:ext uri="{FF2B5EF4-FFF2-40B4-BE49-F238E27FC236}">
              <a16:creationId xmlns:a16="http://schemas.microsoft.com/office/drawing/2014/main" id="{00000000-0008-0000-0400-000087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21247</xdr:rowOff>
    </xdr:to>
    <xdr:sp macro="" textlink="">
      <xdr:nvSpPr>
        <xdr:cNvPr id="136" name="Text Box 2">
          <a:extLst>
            <a:ext uri="{FF2B5EF4-FFF2-40B4-BE49-F238E27FC236}">
              <a16:creationId xmlns:a16="http://schemas.microsoft.com/office/drawing/2014/main" id="{00000000-0008-0000-0400-000088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28575</xdr:rowOff>
    </xdr:to>
    <xdr:sp macro="" textlink="">
      <xdr:nvSpPr>
        <xdr:cNvPr id="137" name="Text Box 2">
          <a:extLst>
            <a:ext uri="{FF2B5EF4-FFF2-40B4-BE49-F238E27FC236}">
              <a16:creationId xmlns:a16="http://schemas.microsoft.com/office/drawing/2014/main" id="{00000000-0008-0000-0400-000089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295</xdr:row>
      <xdr:rowOff>28574</xdr:rowOff>
    </xdr:to>
    <xdr:sp macro="" textlink="">
      <xdr:nvSpPr>
        <xdr:cNvPr id="138" name="Text Box 2">
          <a:extLst>
            <a:ext uri="{FF2B5EF4-FFF2-40B4-BE49-F238E27FC236}">
              <a16:creationId xmlns:a16="http://schemas.microsoft.com/office/drawing/2014/main" id="{00000000-0008-0000-0400-00008A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28574</xdr:rowOff>
    </xdr:to>
    <xdr:sp macro="" textlink="">
      <xdr:nvSpPr>
        <xdr:cNvPr id="139" name="Text Box 2">
          <a:extLst>
            <a:ext uri="{FF2B5EF4-FFF2-40B4-BE49-F238E27FC236}">
              <a16:creationId xmlns:a16="http://schemas.microsoft.com/office/drawing/2014/main" id="{00000000-0008-0000-0400-00008B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28574</xdr:rowOff>
    </xdr:to>
    <xdr:sp macro="" textlink="">
      <xdr:nvSpPr>
        <xdr:cNvPr id="140" name="Text Box 2">
          <a:extLst>
            <a:ext uri="{FF2B5EF4-FFF2-40B4-BE49-F238E27FC236}">
              <a16:creationId xmlns:a16="http://schemas.microsoft.com/office/drawing/2014/main" id="{00000000-0008-0000-0400-00008C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28574</xdr:rowOff>
    </xdr:to>
    <xdr:sp macro="" textlink="">
      <xdr:nvSpPr>
        <xdr:cNvPr id="141" name="Text Box 2">
          <a:extLst>
            <a:ext uri="{FF2B5EF4-FFF2-40B4-BE49-F238E27FC236}">
              <a16:creationId xmlns:a16="http://schemas.microsoft.com/office/drawing/2014/main" id="{00000000-0008-0000-0400-00008D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28576</xdr:rowOff>
    </xdr:to>
    <xdr:sp macro="" textlink="">
      <xdr:nvSpPr>
        <xdr:cNvPr id="142" name="Text Box 2">
          <a:extLst>
            <a:ext uri="{FF2B5EF4-FFF2-40B4-BE49-F238E27FC236}">
              <a16:creationId xmlns:a16="http://schemas.microsoft.com/office/drawing/2014/main" id="{00000000-0008-0000-0400-00008E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28573</xdr:rowOff>
    </xdr:to>
    <xdr:sp macro="" textlink="">
      <xdr:nvSpPr>
        <xdr:cNvPr id="143" name="Text Box 2">
          <a:extLst>
            <a:ext uri="{FF2B5EF4-FFF2-40B4-BE49-F238E27FC236}">
              <a16:creationId xmlns:a16="http://schemas.microsoft.com/office/drawing/2014/main" id="{00000000-0008-0000-0400-00008F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28575</xdr:rowOff>
    </xdr:to>
    <xdr:sp macro="" textlink="">
      <xdr:nvSpPr>
        <xdr:cNvPr id="144" name="Text Box 2">
          <a:extLst>
            <a:ext uri="{FF2B5EF4-FFF2-40B4-BE49-F238E27FC236}">
              <a16:creationId xmlns:a16="http://schemas.microsoft.com/office/drawing/2014/main" id="{00000000-0008-0000-0400-000090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295</xdr:row>
      <xdr:rowOff>28574</xdr:rowOff>
    </xdr:to>
    <xdr:sp macro="" textlink="">
      <xdr:nvSpPr>
        <xdr:cNvPr id="145" name="Text Box 2">
          <a:extLst>
            <a:ext uri="{FF2B5EF4-FFF2-40B4-BE49-F238E27FC236}">
              <a16:creationId xmlns:a16="http://schemas.microsoft.com/office/drawing/2014/main" id="{00000000-0008-0000-0400-000091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28574</xdr:rowOff>
    </xdr:to>
    <xdr:sp macro="" textlink="">
      <xdr:nvSpPr>
        <xdr:cNvPr id="146" name="Text Box 2">
          <a:extLst>
            <a:ext uri="{FF2B5EF4-FFF2-40B4-BE49-F238E27FC236}">
              <a16:creationId xmlns:a16="http://schemas.microsoft.com/office/drawing/2014/main" id="{00000000-0008-0000-0400-000092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28576</xdr:rowOff>
    </xdr:to>
    <xdr:sp macro="" textlink="">
      <xdr:nvSpPr>
        <xdr:cNvPr id="147" name="Text Box 2">
          <a:extLst>
            <a:ext uri="{FF2B5EF4-FFF2-40B4-BE49-F238E27FC236}">
              <a16:creationId xmlns:a16="http://schemas.microsoft.com/office/drawing/2014/main" id="{00000000-0008-0000-0400-000093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295</xdr:row>
      <xdr:rowOff>28573</xdr:rowOff>
    </xdr:to>
    <xdr:sp macro="" textlink="">
      <xdr:nvSpPr>
        <xdr:cNvPr id="148" name="Text Box 2">
          <a:extLst>
            <a:ext uri="{FF2B5EF4-FFF2-40B4-BE49-F238E27FC236}">
              <a16:creationId xmlns:a16="http://schemas.microsoft.com/office/drawing/2014/main" id="{00000000-0008-0000-0400-000094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28575</xdr:rowOff>
    </xdr:to>
    <xdr:sp macro="" textlink="">
      <xdr:nvSpPr>
        <xdr:cNvPr id="149" name="Text Box 2">
          <a:extLst>
            <a:ext uri="{FF2B5EF4-FFF2-40B4-BE49-F238E27FC236}">
              <a16:creationId xmlns:a16="http://schemas.microsoft.com/office/drawing/2014/main" id="{00000000-0008-0000-0400-000095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28574</xdr:rowOff>
    </xdr:to>
    <xdr:sp macro="" textlink="">
      <xdr:nvSpPr>
        <xdr:cNvPr id="150" name="Text Box 2">
          <a:extLst>
            <a:ext uri="{FF2B5EF4-FFF2-40B4-BE49-F238E27FC236}">
              <a16:creationId xmlns:a16="http://schemas.microsoft.com/office/drawing/2014/main" id="{00000000-0008-0000-0400-000096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28574</xdr:rowOff>
    </xdr:to>
    <xdr:sp macro="" textlink="">
      <xdr:nvSpPr>
        <xdr:cNvPr id="151" name="Text Box 2">
          <a:extLst>
            <a:ext uri="{FF2B5EF4-FFF2-40B4-BE49-F238E27FC236}">
              <a16:creationId xmlns:a16="http://schemas.microsoft.com/office/drawing/2014/main" id="{00000000-0008-0000-0400-000097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28574</xdr:rowOff>
    </xdr:to>
    <xdr:sp macro="" textlink="">
      <xdr:nvSpPr>
        <xdr:cNvPr id="152" name="Text Box 2">
          <a:extLst>
            <a:ext uri="{FF2B5EF4-FFF2-40B4-BE49-F238E27FC236}">
              <a16:creationId xmlns:a16="http://schemas.microsoft.com/office/drawing/2014/main" id="{00000000-0008-0000-0400-000098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28574</xdr:rowOff>
    </xdr:to>
    <xdr:sp macro="" textlink="">
      <xdr:nvSpPr>
        <xdr:cNvPr id="153" name="Text Box 2">
          <a:extLst>
            <a:ext uri="{FF2B5EF4-FFF2-40B4-BE49-F238E27FC236}">
              <a16:creationId xmlns:a16="http://schemas.microsoft.com/office/drawing/2014/main" id="{00000000-0008-0000-0400-000099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28576</xdr:rowOff>
    </xdr:to>
    <xdr:sp macro="" textlink="">
      <xdr:nvSpPr>
        <xdr:cNvPr id="154" name="Text Box 2">
          <a:extLst>
            <a:ext uri="{FF2B5EF4-FFF2-40B4-BE49-F238E27FC236}">
              <a16:creationId xmlns:a16="http://schemas.microsoft.com/office/drawing/2014/main" id="{00000000-0008-0000-0400-00009A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28573</xdr:rowOff>
    </xdr:to>
    <xdr:sp macro="" textlink="">
      <xdr:nvSpPr>
        <xdr:cNvPr id="155" name="Text Box 2">
          <a:extLst>
            <a:ext uri="{FF2B5EF4-FFF2-40B4-BE49-F238E27FC236}">
              <a16:creationId xmlns:a16="http://schemas.microsoft.com/office/drawing/2014/main" id="{00000000-0008-0000-0400-00009B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28575</xdr:rowOff>
    </xdr:to>
    <xdr:sp macro="" textlink="">
      <xdr:nvSpPr>
        <xdr:cNvPr id="156" name="Text Box 2">
          <a:extLst>
            <a:ext uri="{FF2B5EF4-FFF2-40B4-BE49-F238E27FC236}">
              <a16:creationId xmlns:a16="http://schemas.microsoft.com/office/drawing/2014/main" id="{00000000-0008-0000-0400-00009C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295</xdr:row>
      <xdr:rowOff>28575</xdr:rowOff>
    </xdr:to>
    <xdr:sp macro="" textlink="">
      <xdr:nvSpPr>
        <xdr:cNvPr id="157" name="Text Box 2">
          <a:extLst>
            <a:ext uri="{FF2B5EF4-FFF2-40B4-BE49-F238E27FC236}">
              <a16:creationId xmlns:a16="http://schemas.microsoft.com/office/drawing/2014/main" id="{00000000-0008-0000-0400-00009D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28575</xdr:rowOff>
    </xdr:to>
    <xdr:sp macro="" textlink="">
      <xdr:nvSpPr>
        <xdr:cNvPr id="158" name="Text Box 2">
          <a:extLst>
            <a:ext uri="{FF2B5EF4-FFF2-40B4-BE49-F238E27FC236}">
              <a16:creationId xmlns:a16="http://schemas.microsoft.com/office/drawing/2014/main" id="{00000000-0008-0000-0400-00009E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28575</xdr:rowOff>
    </xdr:to>
    <xdr:sp macro="" textlink="">
      <xdr:nvSpPr>
        <xdr:cNvPr id="159" name="Text Box 2">
          <a:extLst>
            <a:ext uri="{FF2B5EF4-FFF2-40B4-BE49-F238E27FC236}">
              <a16:creationId xmlns:a16="http://schemas.microsoft.com/office/drawing/2014/main" id="{00000000-0008-0000-0400-00009F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28575</xdr:rowOff>
    </xdr:to>
    <xdr:sp macro="" textlink="">
      <xdr:nvSpPr>
        <xdr:cNvPr id="160" name="Text Box 2">
          <a:extLst>
            <a:ext uri="{FF2B5EF4-FFF2-40B4-BE49-F238E27FC236}">
              <a16:creationId xmlns:a16="http://schemas.microsoft.com/office/drawing/2014/main" id="{00000000-0008-0000-0400-0000A0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28577</xdr:rowOff>
    </xdr:to>
    <xdr:sp macro="" textlink="">
      <xdr:nvSpPr>
        <xdr:cNvPr id="161" name="Text Box 2">
          <a:extLst>
            <a:ext uri="{FF2B5EF4-FFF2-40B4-BE49-F238E27FC236}">
              <a16:creationId xmlns:a16="http://schemas.microsoft.com/office/drawing/2014/main" id="{00000000-0008-0000-0400-0000A1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28574</xdr:rowOff>
    </xdr:to>
    <xdr:sp macro="" textlink="">
      <xdr:nvSpPr>
        <xdr:cNvPr id="162" name="Text Box 2">
          <a:extLst>
            <a:ext uri="{FF2B5EF4-FFF2-40B4-BE49-F238E27FC236}">
              <a16:creationId xmlns:a16="http://schemas.microsoft.com/office/drawing/2014/main" id="{00000000-0008-0000-0400-0000A2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28576</xdr:rowOff>
    </xdr:to>
    <xdr:sp macro="" textlink="">
      <xdr:nvSpPr>
        <xdr:cNvPr id="163" name="Text Box 2">
          <a:extLst>
            <a:ext uri="{FF2B5EF4-FFF2-40B4-BE49-F238E27FC236}">
              <a16:creationId xmlns:a16="http://schemas.microsoft.com/office/drawing/2014/main" id="{00000000-0008-0000-0400-0000A3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295</xdr:row>
      <xdr:rowOff>28575</xdr:rowOff>
    </xdr:to>
    <xdr:sp macro="" textlink="">
      <xdr:nvSpPr>
        <xdr:cNvPr id="164" name="Text Box 2">
          <a:extLst>
            <a:ext uri="{FF2B5EF4-FFF2-40B4-BE49-F238E27FC236}">
              <a16:creationId xmlns:a16="http://schemas.microsoft.com/office/drawing/2014/main" id="{00000000-0008-0000-0400-0000A4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28575</xdr:rowOff>
    </xdr:to>
    <xdr:sp macro="" textlink="">
      <xdr:nvSpPr>
        <xdr:cNvPr id="165" name="Text Box 2">
          <a:extLst>
            <a:ext uri="{FF2B5EF4-FFF2-40B4-BE49-F238E27FC236}">
              <a16:creationId xmlns:a16="http://schemas.microsoft.com/office/drawing/2014/main" id="{00000000-0008-0000-0400-0000A5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28577</xdr:rowOff>
    </xdr:to>
    <xdr:sp macro="" textlink="">
      <xdr:nvSpPr>
        <xdr:cNvPr id="166" name="Text Box 2">
          <a:extLst>
            <a:ext uri="{FF2B5EF4-FFF2-40B4-BE49-F238E27FC236}">
              <a16:creationId xmlns:a16="http://schemas.microsoft.com/office/drawing/2014/main" id="{00000000-0008-0000-0400-0000A6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295</xdr:row>
      <xdr:rowOff>28574</xdr:rowOff>
    </xdr:to>
    <xdr:sp macro="" textlink="">
      <xdr:nvSpPr>
        <xdr:cNvPr id="167" name="Text Box 2">
          <a:extLst>
            <a:ext uri="{FF2B5EF4-FFF2-40B4-BE49-F238E27FC236}">
              <a16:creationId xmlns:a16="http://schemas.microsoft.com/office/drawing/2014/main" id="{00000000-0008-0000-0400-0000A7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28576</xdr:rowOff>
    </xdr:to>
    <xdr:sp macro="" textlink="">
      <xdr:nvSpPr>
        <xdr:cNvPr id="168" name="Text Box 2">
          <a:extLst>
            <a:ext uri="{FF2B5EF4-FFF2-40B4-BE49-F238E27FC236}">
              <a16:creationId xmlns:a16="http://schemas.microsoft.com/office/drawing/2014/main" id="{00000000-0008-0000-0400-0000A8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28575</xdr:rowOff>
    </xdr:to>
    <xdr:sp macro="" textlink="">
      <xdr:nvSpPr>
        <xdr:cNvPr id="169" name="Text Box 2">
          <a:extLst>
            <a:ext uri="{FF2B5EF4-FFF2-40B4-BE49-F238E27FC236}">
              <a16:creationId xmlns:a16="http://schemas.microsoft.com/office/drawing/2014/main" id="{00000000-0008-0000-0400-0000A9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28575</xdr:rowOff>
    </xdr:to>
    <xdr:sp macro="" textlink="">
      <xdr:nvSpPr>
        <xdr:cNvPr id="170" name="Text Box 2">
          <a:extLst>
            <a:ext uri="{FF2B5EF4-FFF2-40B4-BE49-F238E27FC236}">
              <a16:creationId xmlns:a16="http://schemas.microsoft.com/office/drawing/2014/main" id="{00000000-0008-0000-0400-0000AA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28575</xdr:rowOff>
    </xdr:to>
    <xdr:sp macro="" textlink="">
      <xdr:nvSpPr>
        <xdr:cNvPr id="171" name="Text Box 2">
          <a:extLst>
            <a:ext uri="{FF2B5EF4-FFF2-40B4-BE49-F238E27FC236}">
              <a16:creationId xmlns:a16="http://schemas.microsoft.com/office/drawing/2014/main" id="{00000000-0008-0000-0400-0000AB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28575</xdr:rowOff>
    </xdr:to>
    <xdr:sp macro="" textlink="">
      <xdr:nvSpPr>
        <xdr:cNvPr id="172" name="Text Box 2">
          <a:extLst>
            <a:ext uri="{FF2B5EF4-FFF2-40B4-BE49-F238E27FC236}">
              <a16:creationId xmlns:a16="http://schemas.microsoft.com/office/drawing/2014/main" id="{00000000-0008-0000-0400-0000AC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28577</xdr:rowOff>
    </xdr:to>
    <xdr:sp macro="" textlink="">
      <xdr:nvSpPr>
        <xdr:cNvPr id="173" name="Text Box 2">
          <a:extLst>
            <a:ext uri="{FF2B5EF4-FFF2-40B4-BE49-F238E27FC236}">
              <a16:creationId xmlns:a16="http://schemas.microsoft.com/office/drawing/2014/main" id="{00000000-0008-0000-0400-0000AD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28574</xdr:rowOff>
    </xdr:to>
    <xdr:sp macro="" textlink="">
      <xdr:nvSpPr>
        <xdr:cNvPr id="174" name="Text Box 2">
          <a:extLst>
            <a:ext uri="{FF2B5EF4-FFF2-40B4-BE49-F238E27FC236}">
              <a16:creationId xmlns:a16="http://schemas.microsoft.com/office/drawing/2014/main" id="{00000000-0008-0000-0400-0000AE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28576</xdr:rowOff>
    </xdr:to>
    <xdr:sp macro="" textlink="">
      <xdr:nvSpPr>
        <xdr:cNvPr id="175" name="Text Box 2">
          <a:extLst>
            <a:ext uri="{FF2B5EF4-FFF2-40B4-BE49-F238E27FC236}">
              <a16:creationId xmlns:a16="http://schemas.microsoft.com/office/drawing/2014/main" id="{00000000-0008-0000-0400-0000AF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295</xdr:row>
      <xdr:rowOff>28575</xdr:rowOff>
    </xdr:to>
    <xdr:sp macro="" textlink="">
      <xdr:nvSpPr>
        <xdr:cNvPr id="176" name="Text Box 2">
          <a:extLst>
            <a:ext uri="{FF2B5EF4-FFF2-40B4-BE49-F238E27FC236}">
              <a16:creationId xmlns:a16="http://schemas.microsoft.com/office/drawing/2014/main" id="{00000000-0008-0000-0400-0000B0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28575</xdr:rowOff>
    </xdr:to>
    <xdr:sp macro="" textlink="">
      <xdr:nvSpPr>
        <xdr:cNvPr id="177" name="Text Box 2">
          <a:extLst>
            <a:ext uri="{FF2B5EF4-FFF2-40B4-BE49-F238E27FC236}">
              <a16:creationId xmlns:a16="http://schemas.microsoft.com/office/drawing/2014/main" id="{00000000-0008-0000-0400-0000B1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28574</xdr:rowOff>
    </xdr:to>
    <xdr:sp macro="" textlink="">
      <xdr:nvSpPr>
        <xdr:cNvPr id="178" name="Text Box 2">
          <a:extLst>
            <a:ext uri="{FF2B5EF4-FFF2-40B4-BE49-F238E27FC236}">
              <a16:creationId xmlns:a16="http://schemas.microsoft.com/office/drawing/2014/main" id="{00000000-0008-0000-0400-0000B2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28574</xdr:rowOff>
    </xdr:to>
    <xdr:sp macro="" textlink="">
      <xdr:nvSpPr>
        <xdr:cNvPr id="179" name="Text Box 2">
          <a:extLst>
            <a:ext uri="{FF2B5EF4-FFF2-40B4-BE49-F238E27FC236}">
              <a16:creationId xmlns:a16="http://schemas.microsoft.com/office/drawing/2014/main" id="{00000000-0008-0000-0400-0000B3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28576</xdr:rowOff>
    </xdr:to>
    <xdr:sp macro="" textlink="">
      <xdr:nvSpPr>
        <xdr:cNvPr id="180" name="Text Box 2">
          <a:extLst>
            <a:ext uri="{FF2B5EF4-FFF2-40B4-BE49-F238E27FC236}">
              <a16:creationId xmlns:a16="http://schemas.microsoft.com/office/drawing/2014/main" id="{00000000-0008-0000-0400-0000B4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28574</xdr:rowOff>
    </xdr:to>
    <xdr:sp macro="" textlink="">
      <xdr:nvSpPr>
        <xdr:cNvPr id="181" name="Text Box 2">
          <a:extLst>
            <a:ext uri="{FF2B5EF4-FFF2-40B4-BE49-F238E27FC236}">
              <a16:creationId xmlns:a16="http://schemas.microsoft.com/office/drawing/2014/main" id="{00000000-0008-0000-0400-0000B5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28575</xdr:rowOff>
    </xdr:to>
    <xdr:sp macro="" textlink="">
      <xdr:nvSpPr>
        <xdr:cNvPr id="182" name="Text Box 2">
          <a:extLst>
            <a:ext uri="{FF2B5EF4-FFF2-40B4-BE49-F238E27FC236}">
              <a16:creationId xmlns:a16="http://schemas.microsoft.com/office/drawing/2014/main" id="{00000000-0008-0000-0400-0000B6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295</xdr:row>
      <xdr:rowOff>28575</xdr:rowOff>
    </xdr:to>
    <xdr:sp macro="" textlink="">
      <xdr:nvSpPr>
        <xdr:cNvPr id="183" name="Text Box 2">
          <a:extLst>
            <a:ext uri="{FF2B5EF4-FFF2-40B4-BE49-F238E27FC236}">
              <a16:creationId xmlns:a16="http://schemas.microsoft.com/office/drawing/2014/main" id="{00000000-0008-0000-0400-0000B7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28574</xdr:rowOff>
    </xdr:to>
    <xdr:sp macro="" textlink="">
      <xdr:nvSpPr>
        <xdr:cNvPr id="184" name="Text Box 2">
          <a:extLst>
            <a:ext uri="{FF2B5EF4-FFF2-40B4-BE49-F238E27FC236}">
              <a16:creationId xmlns:a16="http://schemas.microsoft.com/office/drawing/2014/main" id="{00000000-0008-0000-0400-0000B8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28576</xdr:rowOff>
    </xdr:to>
    <xdr:sp macro="" textlink="">
      <xdr:nvSpPr>
        <xdr:cNvPr id="185" name="Text Box 2">
          <a:extLst>
            <a:ext uri="{FF2B5EF4-FFF2-40B4-BE49-F238E27FC236}">
              <a16:creationId xmlns:a16="http://schemas.microsoft.com/office/drawing/2014/main" id="{00000000-0008-0000-0400-0000B9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295</xdr:row>
      <xdr:rowOff>28574</xdr:rowOff>
    </xdr:to>
    <xdr:sp macro="" textlink="">
      <xdr:nvSpPr>
        <xdr:cNvPr id="186" name="Text Box 2">
          <a:extLst>
            <a:ext uri="{FF2B5EF4-FFF2-40B4-BE49-F238E27FC236}">
              <a16:creationId xmlns:a16="http://schemas.microsoft.com/office/drawing/2014/main" id="{00000000-0008-0000-0400-0000BA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28575</xdr:rowOff>
    </xdr:to>
    <xdr:sp macro="" textlink="">
      <xdr:nvSpPr>
        <xdr:cNvPr id="187" name="Text Box 2">
          <a:extLst>
            <a:ext uri="{FF2B5EF4-FFF2-40B4-BE49-F238E27FC236}">
              <a16:creationId xmlns:a16="http://schemas.microsoft.com/office/drawing/2014/main" id="{00000000-0008-0000-0400-0000BB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28575</xdr:rowOff>
    </xdr:to>
    <xdr:sp macro="" textlink="">
      <xdr:nvSpPr>
        <xdr:cNvPr id="188" name="Text Box 2">
          <a:extLst>
            <a:ext uri="{FF2B5EF4-FFF2-40B4-BE49-F238E27FC236}">
              <a16:creationId xmlns:a16="http://schemas.microsoft.com/office/drawing/2014/main" id="{00000000-0008-0000-0400-0000BC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28574</xdr:rowOff>
    </xdr:to>
    <xdr:sp macro="" textlink="">
      <xdr:nvSpPr>
        <xdr:cNvPr id="189" name="Text Box 2">
          <a:extLst>
            <a:ext uri="{FF2B5EF4-FFF2-40B4-BE49-F238E27FC236}">
              <a16:creationId xmlns:a16="http://schemas.microsoft.com/office/drawing/2014/main" id="{00000000-0008-0000-0400-0000BD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28575</xdr:rowOff>
    </xdr:to>
    <xdr:sp macro="" textlink="">
      <xdr:nvSpPr>
        <xdr:cNvPr id="190" name="Text Box 2">
          <a:extLst>
            <a:ext uri="{FF2B5EF4-FFF2-40B4-BE49-F238E27FC236}">
              <a16:creationId xmlns:a16="http://schemas.microsoft.com/office/drawing/2014/main" id="{00000000-0008-0000-0400-0000BE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28574</xdr:rowOff>
    </xdr:to>
    <xdr:sp macro="" textlink="">
      <xdr:nvSpPr>
        <xdr:cNvPr id="191" name="Text Box 2">
          <a:extLst>
            <a:ext uri="{FF2B5EF4-FFF2-40B4-BE49-F238E27FC236}">
              <a16:creationId xmlns:a16="http://schemas.microsoft.com/office/drawing/2014/main" id="{00000000-0008-0000-0400-0000BF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28576</xdr:rowOff>
    </xdr:to>
    <xdr:sp macro="" textlink="">
      <xdr:nvSpPr>
        <xdr:cNvPr id="192" name="Text Box 2">
          <a:extLst>
            <a:ext uri="{FF2B5EF4-FFF2-40B4-BE49-F238E27FC236}">
              <a16:creationId xmlns:a16="http://schemas.microsoft.com/office/drawing/2014/main" id="{00000000-0008-0000-0400-0000C0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28574</xdr:rowOff>
    </xdr:to>
    <xdr:sp macro="" textlink="">
      <xdr:nvSpPr>
        <xdr:cNvPr id="193" name="Text Box 2">
          <a:extLst>
            <a:ext uri="{FF2B5EF4-FFF2-40B4-BE49-F238E27FC236}">
              <a16:creationId xmlns:a16="http://schemas.microsoft.com/office/drawing/2014/main" id="{00000000-0008-0000-0400-0000C1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28575</xdr:rowOff>
    </xdr:to>
    <xdr:sp macro="" textlink="">
      <xdr:nvSpPr>
        <xdr:cNvPr id="194" name="Text Box 2">
          <a:extLst>
            <a:ext uri="{FF2B5EF4-FFF2-40B4-BE49-F238E27FC236}">
              <a16:creationId xmlns:a16="http://schemas.microsoft.com/office/drawing/2014/main" id="{00000000-0008-0000-0400-0000C2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295</xdr:row>
      <xdr:rowOff>28574</xdr:rowOff>
    </xdr:to>
    <xdr:sp macro="" textlink="">
      <xdr:nvSpPr>
        <xdr:cNvPr id="195" name="Text Box 2">
          <a:extLst>
            <a:ext uri="{FF2B5EF4-FFF2-40B4-BE49-F238E27FC236}">
              <a16:creationId xmlns:a16="http://schemas.microsoft.com/office/drawing/2014/main" id="{00000000-0008-0000-0400-0000C3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28574</xdr:rowOff>
    </xdr:to>
    <xdr:sp macro="" textlink="">
      <xdr:nvSpPr>
        <xdr:cNvPr id="196" name="Text Box 2">
          <a:extLst>
            <a:ext uri="{FF2B5EF4-FFF2-40B4-BE49-F238E27FC236}">
              <a16:creationId xmlns:a16="http://schemas.microsoft.com/office/drawing/2014/main" id="{00000000-0008-0000-0400-0000C4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28574</xdr:rowOff>
    </xdr:to>
    <xdr:sp macro="" textlink="">
      <xdr:nvSpPr>
        <xdr:cNvPr id="197" name="Text Box 2">
          <a:extLst>
            <a:ext uri="{FF2B5EF4-FFF2-40B4-BE49-F238E27FC236}">
              <a16:creationId xmlns:a16="http://schemas.microsoft.com/office/drawing/2014/main" id="{00000000-0008-0000-0400-0000C5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28574</xdr:rowOff>
    </xdr:to>
    <xdr:sp macro="" textlink="">
      <xdr:nvSpPr>
        <xdr:cNvPr id="198" name="Text Box 2">
          <a:extLst>
            <a:ext uri="{FF2B5EF4-FFF2-40B4-BE49-F238E27FC236}">
              <a16:creationId xmlns:a16="http://schemas.microsoft.com/office/drawing/2014/main" id="{00000000-0008-0000-0400-0000C6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28576</xdr:rowOff>
    </xdr:to>
    <xdr:sp macro="" textlink="">
      <xdr:nvSpPr>
        <xdr:cNvPr id="199" name="Text Box 2">
          <a:extLst>
            <a:ext uri="{FF2B5EF4-FFF2-40B4-BE49-F238E27FC236}">
              <a16:creationId xmlns:a16="http://schemas.microsoft.com/office/drawing/2014/main" id="{00000000-0008-0000-0400-0000C7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28573</xdr:rowOff>
    </xdr:to>
    <xdr:sp macro="" textlink="">
      <xdr:nvSpPr>
        <xdr:cNvPr id="200" name="Text Box 2">
          <a:extLst>
            <a:ext uri="{FF2B5EF4-FFF2-40B4-BE49-F238E27FC236}">
              <a16:creationId xmlns:a16="http://schemas.microsoft.com/office/drawing/2014/main" id="{00000000-0008-0000-0400-0000C8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28575</xdr:rowOff>
    </xdr:to>
    <xdr:sp macro="" textlink="">
      <xdr:nvSpPr>
        <xdr:cNvPr id="201" name="Text Box 2">
          <a:extLst>
            <a:ext uri="{FF2B5EF4-FFF2-40B4-BE49-F238E27FC236}">
              <a16:creationId xmlns:a16="http://schemas.microsoft.com/office/drawing/2014/main" id="{00000000-0008-0000-0400-0000C9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295</xdr:row>
      <xdr:rowOff>28574</xdr:rowOff>
    </xdr:to>
    <xdr:sp macro="" textlink="">
      <xdr:nvSpPr>
        <xdr:cNvPr id="202" name="Text Box 2">
          <a:extLst>
            <a:ext uri="{FF2B5EF4-FFF2-40B4-BE49-F238E27FC236}">
              <a16:creationId xmlns:a16="http://schemas.microsoft.com/office/drawing/2014/main" id="{00000000-0008-0000-0400-0000CA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28574</xdr:rowOff>
    </xdr:to>
    <xdr:sp macro="" textlink="">
      <xdr:nvSpPr>
        <xdr:cNvPr id="203" name="Text Box 2">
          <a:extLst>
            <a:ext uri="{FF2B5EF4-FFF2-40B4-BE49-F238E27FC236}">
              <a16:creationId xmlns:a16="http://schemas.microsoft.com/office/drawing/2014/main" id="{00000000-0008-0000-0400-0000CB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28576</xdr:rowOff>
    </xdr:to>
    <xdr:sp macro="" textlink="">
      <xdr:nvSpPr>
        <xdr:cNvPr id="204" name="Text Box 2">
          <a:extLst>
            <a:ext uri="{FF2B5EF4-FFF2-40B4-BE49-F238E27FC236}">
              <a16:creationId xmlns:a16="http://schemas.microsoft.com/office/drawing/2014/main" id="{00000000-0008-0000-0400-0000CC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295</xdr:row>
      <xdr:rowOff>28573</xdr:rowOff>
    </xdr:to>
    <xdr:sp macro="" textlink="">
      <xdr:nvSpPr>
        <xdr:cNvPr id="205" name="Text Box 2">
          <a:extLst>
            <a:ext uri="{FF2B5EF4-FFF2-40B4-BE49-F238E27FC236}">
              <a16:creationId xmlns:a16="http://schemas.microsoft.com/office/drawing/2014/main" id="{00000000-0008-0000-0400-0000CD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28575</xdr:rowOff>
    </xdr:to>
    <xdr:sp macro="" textlink="">
      <xdr:nvSpPr>
        <xdr:cNvPr id="206" name="Text Box 2">
          <a:extLst>
            <a:ext uri="{FF2B5EF4-FFF2-40B4-BE49-F238E27FC236}">
              <a16:creationId xmlns:a16="http://schemas.microsoft.com/office/drawing/2014/main" id="{00000000-0008-0000-0400-0000CE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28574</xdr:rowOff>
    </xdr:to>
    <xdr:sp macro="" textlink="">
      <xdr:nvSpPr>
        <xdr:cNvPr id="207" name="Text Box 2">
          <a:extLst>
            <a:ext uri="{FF2B5EF4-FFF2-40B4-BE49-F238E27FC236}">
              <a16:creationId xmlns:a16="http://schemas.microsoft.com/office/drawing/2014/main" id="{00000000-0008-0000-0400-0000CF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28574</xdr:rowOff>
    </xdr:to>
    <xdr:sp macro="" textlink="">
      <xdr:nvSpPr>
        <xdr:cNvPr id="208" name="Text Box 2">
          <a:extLst>
            <a:ext uri="{FF2B5EF4-FFF2-40B4-BE49-F238E27FC236}">
              <a16:creationId xmlns:a16="http://schemas.microsoft.com/office/drawing/2014/main" id="{00000000-0008-0000-0400-0000D0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28574</xdr:rowOff>
    </xdr:to>
    <xdr:sp macro="" textlink="">
      <xdr:nvSpPr>
        <xdr:cNvPr id="209" name="Text Box 2">
          <a:extLst>
            <a:ext uri="{FF2B5EF4-FFF2-40B4-BE49-F238E27FC236}">
              <a16:creationId xmlns:a16="http://schemas.microsoft.com/office/drawing/2014/main" id="{00000000-0008-0000-0400-0000D1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28574</xdr:rowOff>
    </xdr:to>
    <xdr:sp macro="" textlink="">
      <xdr:nvSpPr>
        <xdr:cNvPr id="210" name="Text Box 2">
          <a:extLst>
            <a:ext uri="{FF2B5EF4-FFF2-40B4-BE49-F238E27FC236}">
              <a16:creationId xmlns:a16="http://schemas.microsoft.com/office/drawing/2014/main" id="{00000000-0008-0000-0400-0000D2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28576</xdr:rowOff>
    </xdr:to>
    <xdr:sp macro="" textlink="">
      <xdr:nvSpPr>
        <xdr:cNvPr id="211" name="Text Box 2">
          <a:extLst>
            <a:ext uri="{FF2B5EF4-FFF2-40B4-BE49-F238E27FC236}">
              <a16:creationId xmlns:a16="http://schemas.microsoft.com/office/drawing/2014/main" id="{00000000-0008-0000-0400-0000D3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28573</xdr:rowOff>
    </xdr:to>
    <xdr:sp macro="" textlink="">
      <xdr:nvSpPr>
        <xdr:cNvPr id="212" name="Text Box 2">
          <a:extLst>
            <a:ext uri="{FF2B5EF4-FFF2-40B4-BE49-F238E27FC236}">
              <a16:creationId xmlns:a16="http://schemas.microsoft.com/office/drawing/2014/main" id="{00000000-0008-0000-0400-0000D4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28575</xdr:rowOff>
    </xdr:to>
    <xdr:sp macro="" textlink="">
      <xdr:nvSpPr>
        <xdr:cNvPr id="213" name="Text Box 2">
          <a:extLst>
            <a:ext uri="{FF2B5EF4-FFF2-40B4-BE49-F238E27FC236}">
              <a16:creationId xmlns:a16="http://schemas.microsoft.com/office/drawing/2014/main" id="{00000000-0008-0000-0400-0000D5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295</xdr:row>
      <xdr:rowOff>28575</xdr:rowOff>
    </xdr:to>
    <xdr:sp macro="" textlink="">
      <xdr:nvSpPr>
        <xdr:cNvPr id="214" name="Text Box 2">
          <a:extLst>
            <a:ext uri="{FF2B5EF4-FFF2-40B4-BE49-F238E27FC236}">
              <a16:creationId xmlns:a16="http://schemas.microsoft.com/office/drawing/2014/main" id="{00000000-0008-0000-0400-0000D6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28575</xdr:rowOff>
    </xdr:to>
    <xdr:sp macro="" textlink="">
      <xdr:nvSpPr>
        <xdr:cNvPr id="215" name="Text Box 2">
          <a:extLst>
            <a:ext uri="{FF2B5EF4-FFF2-40B4-BE49-F238E27FC236}">
              <a16:creationId xmlns:a16="http://schemas.microsoft.com/office/drawing/2014/main" id="{00000000-0008-0000-0400-0000D7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28575</xdr:rowOff>
    </xdr:to>
    <xdr:sp macro="" textlink="">
      <xdr:nvSpPr>
        <xdr:cNvPr id="216" name="Text Box 2">
          <a:extLst>
            <a:ext uri="{FF2B5EF4-FFF2-40B4-BE49-F238E27FC236}">
              <a16:creationId xmlns:a16="http://schemas.microsoft.com/office/drawing/2014/main" id="{00000000-0008-0000-0400-0000D8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28575</xdr:rowOff>
    </xdr:to>
    <xdr:sp macro="" textlink="">
      <xdr:nvSpPr>
        <xdr:cNvPr id="217" name="Text Box 2">
          <a:extLst>
            <a:ext uri="{FF2B5EF4-FFF2-40B4-BE49-F238E27FC236}">
              <a16:creationId xmlns:a16="http://schemas.microsoft.com/office/drawing/2014/main" id="{00000000-0008-0000-0400-0000D9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28577</xdr:rowOff>
    </xdr:to>
    <xdr:sp macro="" textlink="">
      <xdr:nvSpPr>
        <xdr:cNvPr id="218" name="Text Box 2">
          <a:extLst>
            <a:ext uri="{FF2B5EF4-FFF2-40B4-BE49-F238E27FC236}">
              <a16:creationId xmlns:a16="http://schemas.microsoft.com/office/drawing/2014/main" id="{00000000-0008-0000-0400-0000DA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28574</xdr:rowOff>
    </xdr:to>
    <xdr:sp macro="" textlink="">
      <xdr:nvSpPr>
        <xdr:cNvPr id="219" name="Text Box 2">
          <a:extLst>
            <a:ext uri="{FF2B5EF4-FFF2-40B4-BE49-F238E27FC236}">
              <a16:creationId xmlns:a16="http://schemas.microsoft.com/office/drawing/2014/main" id="{00000000-0008-0000-0400-0000DB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28576</xdr:rowOff>
    </xdr:to>
    <xdr:sp macro="" textlink="">
      <xdr:nvSpPr>
        <xdr:cNvPr id="220" name="Text Box 2">
          <a:extLst>
            <a:ext uri="{FF2B5EF4-FFF2-40B4-BE49-F238E27FC236}">
              <a16:creationId xmlns:a16="http://schemas.microsoft.com/office/drawing/2014/main" id="{00000000-0008-0000-0400-0000DC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295</xdr:row>
      <xdr:rowOff>28575</xdr:rowOff>
    </xdr:to>
    <xdr:sp macro="" textlink="">
      <xdr:nvSpPr>
        <xdr:cNvPr id="221" name="Text Box 2">
          <a:extLst>
            <a:ext uri="{FF2B5EF4-FFF2-40B4-BE49-F238E27FC236}">
              <a16:creationId xmlns:a16="http://schemas.microsoft.com/office/drawing/2014/main" id="{00000000-0008-0000-0400-0000DD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28575</xdr:rowOff>
    </xdr:to>
    <xdr:sp macro="" textlink="">
      <xdr:nvSpPr>
        <xdr:cNvPr id="222" name="Text Box 2">
          <a:extLst>
            <a:ext uri="{FF2B5EF4-FFF2-40B4-BE49-F238E27FC236}">
              <a16:creationId xmlns:a16="http://schemas.microsoft.com/office/drawing/2014/main" id="{00000000-0008-0000-0400-0000DE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28577</xdr:rowOff>
    </xdr:to>
    <xdr:sp macro="" textlink="">
      <xdr:nvSpPr>
        <xdr:cNvPr id="223" name="Text Box 2">
          <a:extLst>
            <a:ext uri="{FF2B5EF4-FFF2-40B4-BE49-F238E27FC236}">
              <a16:creationId xmlns:a16="http://schemas.microsoft.com/office/drawing/2014/main" id="{00000000-0008-0000-0400-0000DF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295</xdr:row>
      <xdr:rowOff>28574</xdr:rowOff>
    </xdr:to>
    <xdr:sp macro="" textlink="">
      <xdr:nvSpPr>
        <xdr:cNvPr id="224" name="Text Box 2">
          <a:extLst>
            <a:ext uri="{FF2B5EF4-FFF2-40B4-BE49-F238E27FC236}">
              <a16:creationId xmlns:a16="http://schemas.microsoft.com/office/drawing/2014/main" id="{00000000-0008-0000-0400-0000E0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28576</xdr:rowOff>
    </xdr:to>
    <xdr:sp macro="" textlink="">
      <xdr:nvSpPr>
        <xdr:cNvPr id="225" name="Text Box 2">
          <a:extLst>
            <a:ext uri="{FF2B5EF4-FFF2-40B4-BE49-F238E27FC236}">
              <a16:creationId xmlns:a16="http://schemas.microsoft.com/office/drawing/2014/main" id="{00000000-0008-0000-0400-0000E1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28575</xdr:rowOff>
    </xdr:to>
    <xdr:sp macro="" textlink="">
      <xdr:nvSpPr>
        <xdr:cNvPr id="226" name="Text Box 2">
          <a:extLst>
            <a:ext uri="{FF2B5EF4-FFF2-40B4-BE49-F238E27FC236}">
              <a16:creationId xmlns:a16="http://schemas.microsoft.com/office/drawing/2014/main" id="{00000000-0008-0000-0400-0000E2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28575</xdr:rowOff>
    </xdr:to>
    <xdr:sp macro="" textlink="">
      <xdr:nvSpPr>
        <xdr:cNvPr id="227" name="Text Box 2">
          <a:extLst>
            <a:ext uri="{FF2B5EF4-FFF2-40B4-BE49-F238E27FC236}">
              <a16:creationId xmlns:a16="http://schemas.microsoft.com/office/drawing/2014/main" id="{00000000-0008-0000-0400-0000E3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28575</xdr:rowOff>
    </xdr:to>
    <xdr:sp macro="" textlink="">
      <xdr:nvSpPr>
        <xdr:cNvPr id="228" name="Text Box 2">
          <a:extLst>
            <a:ext uri="{FF2B5EF4-FFF2-40B4-BE49-F238E27FC236}">
              <a16:creationId xmlns:a16="http://schemas.microsoft.com/office/drawing/2014/main" id="{00000000-0008-0000-0400-0000E4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28575</xdr:rowOff>
    </xdr:to>
    <xdr:sp macro="" textlink="">
      <xdr:nvSpPr>
        <xdr:cNvPr id="229" name="Text Box 2">
          <a:extLst>
            <a:ext uri="{FF2B5EF4-FFF2-40B4-BE49-F238E27FC236}">
              <a16:creationId xmlns:a16="http://schemas.microsoft.com/office/drawing/2014/main" id="{00000000-0008-0000-0400-0000E5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28577</xdr:rowOff>
    </xdr:to>
    <xdr:sp macro="" textlink="">
      <xdr:nvSpPr>
        <xdr:cNvPr id="230" name="Text Box 2">
          <a:extLst>
            <a:ext uri="{FF2B5EF4-FFF2-40B4-BE49-F238E27FC236}">
              <a16:creationId xmlns:a16="http://schemas.microsoft.com/office/drawing/2014/main" id="{00000000-0008-0000-0400-0000E6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28574</xdr:rowOff>
    </xdr:to>
    <xdr:sp macro="" textlink="">
      <xdr:nvSpPr>
        <xdr:cNvPr id="231" name="Text Box 2">
          <a:extLst>
            <a:ext uri="{FF2B5EF4-FFF2-40B4-BE49-F238E27FC236}">
              <a16:creationId xmlns:a16="http://schemas.microsoft.com/office/drawing/2014/main" id="{00000000-0008-0000-0400-0000E7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28576</xdr:rowOff>
    </xdr:to>
    <xdr:sp macro="" textlink="">
      <xdr:nvSpPr>
        <xdr:cNvPr id="232" name="Text Box 2">
          <a:extLst>
            <a:ext uri="{FF2B5EF4-FFF2-40B4-BE49-F238E27FC236}">
              <a16:creationId xmlns:a16="http://schemas.microsoft.com/office/drawing/2014/main" id="{00000000-0008-0000-0400-0000E8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295</xdr:row>
      <xdr:rowOff>28575</xdr:rowOff>
    </xdr:to>
    <xdr:sp macro="" textlink="">
      <xdr:nvSpPr>
        <xdr:cNvPr id="233" name="Text Box 2">
          <a:extLst>
            <a:ext uri="{FF2B5EF4-FFF2-40B4-BE49-F238E27FC236}">
              <a16:creationId xmlns:a16="http://schemas.microsoft.com/office/drawing/2014/main" id="{00000000-0008-0000-0400-0000E9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28575</xdr:rowOff>
    </xdr:to>
    <xdr:sp macro="" textlink="">
      <xdr:nvSpPr>
        <xdr:cNvPr id="234" name="Text Box 2">
          <a:extLst>
            <a:ext uri="{FF2B5EF4-FFF2-40B4-BE49-F238E27FC236}">
              <a16:creationId xmlns:a16="http://schemas.microsoft.com/office/drawing/2014/main" id="{00000000-0008-0000-0400-0000EA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28574</xdr:rowOff>
    </xdr:to>
    <xdr:sp macro="" textlink="">
      <xdr:nvSpPr>
        <xdr:cNvPr id="235" name="Text Box 2">
          <a:extLst>
            <a:ext uri="{FF2B5EF4-FFF2-40B4-BE49-F238E27FC236}">
              <a16:creationId xmlns:a16="http://schemas.microsoft.com/office/drawing/2014/main" id="{00000000-0008-0000-0400-0000EB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28574</xdr:rowOff>
    </xdr:to>
    <xdr:sp macro="" textlink="">
      <xdr:nvSpPr>
        <xdr:cNvPr id="236" name="Text Box 2">
          <a:extLst>
            <a:ext uri="{FF2B5EF4-FFF2-40B4-BE49-F238E27FC236}">
              <a16:creationId xmlns:a16="http://schemas.microsoft.com/office/drawing/2014/main" id="{00000000-0008-0000-0400-0000EC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28576</xdr:rowOff>
    </xdr:to>
    <xdr:sp macro="" textlink="">
      <xdr:nvSpPr>
        <xdr:cNvPr id="237" name="Text Box 2">
          <a:extLst>
            <a:ext uri="{FF2B5EF4-FFF2-40B4-BE49-F238E27FC236}">
              <a16:creationId xmlns:a16="http://schemas.microsoft.com/office/drawing/2014/main" id="{00000000-0008-0000-0400-0000ED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28574</xdr:rowOff>
    </xdr:to>
    <xdr:sp macro="" textlink="">
      <xdr:nvSpPr>
        <xdr:cNvPr id="238" name="Text Box 2">
          <a:extLst>
            <a:ext uri="{FF2B5EF4-FFF2-40B4-BE49-F238E27FC236}">
              <a16:creationId xmlns:a16="http://schemas.microsoft.com/office/drawing/2014/main" id="{00000000-0008-0000-0400-0000EE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28575</xdr:rowOff>
    </xdr:to>
    <xdr:sp macro="" textlink="">
      <xdr:nvSpPr>
        <xdr:cNvPr id="239" name="Text Box 2">
          <a:extLst>
            <a:ext uri="{FF2B5EF4-FFF2-40B4-BE49-F238E27FC236}">
              <a16:creationId xmlns:a16="http://schemas.microsoft.com/office/drawing/2014/main" id="{00000000-0008-0000-0400-0000EF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295</xdr:row>
      <xdr:rowOff>28575</xdr:rowOff>
    </xdr:to>
    <xdr:sp macro="" textlink="">
      <xdr:nvSpPr>
        <xdr:cNvPr id="240" name="Text Box 2">
          <a:extLst>
            <a:ext uri="{FF2B5EF4-FFF2-40B4-BE49-F238E27FC236}">
              <a16:creationId xmlns:a16="http://schemas.microsoft.com/office/drawing/2014/main" id="{00000000-0008-0000-0400-0000F0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28574</xdr:rowOff>
    </xdr:to>
    <xdr:sp macro="" textlink="">
      <xdr:nvSpPr>
        <xdr:cNvPr id="241" name="Text Box 2">
          <a:extLst>
            <a:ext uri="{FF2B5EF4-FFF2-40B4-BE49-F238E27FC236}">
              <a16:creationId xmlns:a16="http://schemas.microsoft.com/office/drawing/2014/main" id="{00000000-0008-0000-0400-0000F1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28576</xdr:rowOff>
    </xdr:to>
    <xdr:sp macro="" textlink="">
      <xdr:nvSpPr>
        <xdr:cNvPr id="242" name="Text Box 2">
          <a:extLst>
            <a:ext uri="{FF2B5EF4-FFF2-40B4-BE49-F238E27FC236}">
              <a16:creationId xmlns:a16="http://schemas.microsoft.com/office/drawing/2014/main" id="{00000000-0008-0000-0400-0000F2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295</xdr:row>
      <xdr:rowOff>28574</xdr:rowOff>
    </xdr:to>
    <xdr:sp macro="" textlink="">
      <xdr:nvSpPr>
        <xdr:cNvPr id="243" name="Text Box 2">
          <a:extLst>
            <a:ext uri="{FF2B5EF4-FFF2-40B4-BE49-F238E27FC236}">
              <a16:creationId xmlns:a16="http://schemas.microsoft.com/office/drawing/2014/main" id="{00000000-0008-0000-0400-0000F3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28575</xdr:rowOff>
    </xdr:to>
    <xdr:sp macro="" textlink="">
      <xdr:nvSpPr>
        <xdr:cNvPr id="244" name="Text Box 2">
          <a:extLst>
            <a:ext uri="{FF2B5EF4-FFF2-40B4-BE49-F238E27FC236}">
              <a16:creationId xmlns:a16="http://schemas.microsoft.com/office/drawing/2014/main" id="{00000000-0008-0000-0400-0000F4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28575</xdr:rowOff>
    </xdr:to>
    <xdr:sp macro="" textlink="">
      <xdr:nvSpPr>
        <xdr:cNvPr id="245" name="Text Box 2">
          <a:extLst>
            <a:ext uri="{FF2B5EF4-FFF2-40B4-BE49-F238E27FC236}">
              <a16:creationId xmlns:a16="http://schemas.microsoft.com/office/drawing/2014/main" id="{00000000-0008-0000-0400-0000F5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28574</xdr:rowOff>
    </xdr:to>
    <xdr:sp macro="" textlink="">
      <xdr:nvSpPr>
        <xdr:cNvPr id="246" name="Text Box 2">
          <a:extLst>
            <a:ext uri="{FF2B5EF4-FFF2-40B4-BE49-F238E27FC236}">
              <a16:creationId xmlns:a16="http://schemas.microsoft.com/office/drawing/2014/main" id="{00000000-0008-0000-0400-0000F6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28575</xdr:rowOff>
    </xdr:to>
    <xdr:sp macro="" textlink="">
      <xdr:nvSpPr>
        <xdr:cNvPr id="247" name="Text Box 2">
          <a:extLst>
            <a:ext uri="{FF2B5EF4-FFF2-40B4-BE49-F238E27FC236}">
              <a16:creationId xmlns:a16="http://schemas.microsoft.com/office/drawing/2014/main" id="{00000000-0008-0000-0400-0000F7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28574</xdr:rowOff>
    </xdr:to>
    <xdr:sp macro="" textlink="">
      <xdr:nvSpPr>
        <xdr:cNvPr id="248" name="Text Box 2">
          <a:extLst>
            <a:ext uri="{FF2B5EF4-FFF2-40B4-BE49-F238E27FC236}">
              <a16:creationId xmlns:a16="http://schemas.microsoft.com/office/drawing/2014/main" id="{00000000-0008-0000-0400-0000F8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28576</xdr:rowOff>
    </xdr:to>
    <xdr:sp macro="" textlink="">
      <xdr:nvSpPr>
        <xdr:cNvPr id="249" name="Text Box 2">
          <a:extLst>
            <a:ext uri="{FF2B5EF4-FFF2-40B4-BE49-F238E27FC236}">
              <a16:creationId xmlns:a16="http://schemas.microsoft.com/office/drawing/2014/main" id="{00000000-0008-0000-0400-0000F9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28574</xdr:rowOff>
    </xdr:to>
    <xdr:sp macro="" textlink="">
      <xdr:nvSpPr>
        <xdr:cNvPr id="250" name="Text Box 2">
          <a:extLst>
            <a:ext uri="{FF2B5EF4-FFF2-40B4-BE49-F238E27FC236}">
              <a16:creationId xmlns:a16="http://schemas.microsoft.com/office/drawing/2014/main" id="{00000000-0008-0000-0400-0000FA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28575</xdr:rowOff>
    </xdr:to>
    <xdr:sp macro="" textlink="">
      <xdr:nvSpPr>
        <xdr:cNvPr id="251" name="Text Box 2">
          <a:extLst>
            <a:ext uri="{FF2B5EF4-FFF2-40B4-BE49-F238E27FC236}">
              <a16:creationId xmlns:a16="http://schemas.microsoft.com/office/drawing/2014/main" id="{00000000-0008-0000-0400-0000FB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4</xdr:col>
      <xdr:colOff>514350</xdr:colOff>
      <xdr:row>288</xdr:row>
      <xdr:rowOff>27965</xdr:rowOff>
    </xdr:to>
    <xdr:sp macro="" textlink="">
      <xdr:nvSpPr>
        <xdr:cNvPr id="252" name="Text Box 2">
          <a:extLst>
            <a:ext uri="{FF2B5EF4-FFF2-40B4-BE49-F238E27FC236}">
              <a16:creationId xmlns:a16="http://schemas.microsoft.com/office/drawing/2014/main" id="{00000000-0008-0000-0400-0000FC000000}"/>
            </a:ext>
          </a:extLst>
        </xdr:cNvPr>
        <xdr:cNvSpPr txBox="1">
          <a:spLocks noChangeArrowheads="1"/>
        </xdr:cNvSpPr>
      </xdr:nvSpPr>
      <xdr:spPr bwMode="auto">
        <a:xfrm>
          <a:off x="4684713" y="25963563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4</xdr:col>
      <xdr:colOff>514350</xdr:colOff>
      <xdr:row>288</xdr:row>
      <xdr:rowOff>27965</xdr:rowOff>
    </xdr:to>
    <xdr:sp macro="" textlink="">
      <xdr:nvSpPr>
        <xdr:cNvPr id="253" name="Text Box 2">
          <a:extLst>
            <a:ext uri="{FF2B5EF4-FFF2-40B4-BE49-F238E27FC236}">
              <a16:creationId xmlns:a16="http://schemas.microsoft.com/office/drawing/2014/main" id="{00000000-0008-0000-0400-0000FD000000}"/>
            </a:ext>
          </a:extLst>
        </xdr:cNvPr>
        <xdr:cNvSpPr txBox="1">
          <a:spLocks noChangeArrowheads="1"/>
        </xdr:cNvSpPr>
      </xdr:nvSpPr>
      <xdr:spPr bwMode="auto">
        <a:xfrm>
          <a:off x="4684713" y="25963563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4</xdr:col>
      <xdr:colOff>514350</xdr:colOff>
      <xdr:row>289</xdr:row>
      <xdr:rowOff>27965</xdr:rowOff>
    </xdr:to>
    <xdr:sp macro="" textlink="">
      <xdr:nvSpPr>
        <xdr:cNvPr id="254" name="Text Box 2">
          <a:extLst>
            <a:ext uri="{FF2B5EF4-FFF2-40B4-BE49-F238E27FC236}">
              <a16:creationId xmlns:a16="http://schemas.microsoft.com/office/drawing/2014/main" id="{00000000-0008-0000-0400-0000FE000000}"/>
            </a:ext>
          </a:extLst>
        </xdr:cNvPr>
        <xdr:cNvSpPr txBox="1">
          <a:spLocks noChangeArrowheads="1"/>
        </xdr:cNvSpPr>
      </xdr:nvSpPr>
      <xdr:spPr bwMode="auto">
        <a:xfrm>
          <a:off x="4684713" y="25963563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76201</xdr:colOff>
      <xdr:row>288</xdr:row>
      <xdr:rowOff>27965</xdr:rowOff>
    </xdr:to>
    <xdr:sp macro="" textlink="">
      <xdr:nvSpPr>
        <xdr:cNvPr id="255" name="Text Box 2">
          <a:extLst>
            <a:ext uri="{FF2B5EF4-FFF2-40B4-BE49-F238E27FC236}">
              <a16:creationId xmlns:a16="http://schemas.microsoft.com/office/drawing/2014/main" id="{00000000-0008-0000-0400-0000FF000000}"/>
            </a:ext>
          </a:extLst>
        </xdr:cNvPr>
        <xdr:cNvSpPr txBox="1">
          <a:spLocks noChangeArrowheads="1"/>
        </xdr:cNvSpPr>
      </xdr:nvSpPr>
      <xdr:spPr bwMode="auto">
        <a:xfrm>
          <a:off x="4249615" y="21101538"/>
          <a:ext cx="76200" cy="1818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288</xdr:row>
      <xdr:rowOff>27965</xdr:rowOff>
    </xdr:to>
    <xdr:sp macro="" textlink="">
      <xdr:nvSpPr>
        <xdr:cNvPr id="256" name="Text Box 2">
          <a:extLst>
            <a:ext uri="{FF2B5EF4-FFF2-40B4-BE49-F238E27FC236}">
              <a16:creationId xmlns:a16="http://schemas.microsoft.com/office/drawing/2014/main" id="{00000000-0008-0000-0400-000000010000}"/>
            </a:ext>
          </a:extLst>
        </xdr:cNvPr>
        <xdr:cNvSpPr txBox="1">
          <a:spLocks noChangeArrowheads="1"/>
        </xdr:cNvSpPr>
      </xdr:nvSpPr>
      <xdr:spPr bwMode="auto">
        <a:xfrm>
          <a:off x="4687765" y="21101538"/>
          <a:ext cx="76200" cy="1818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289</xdr:row>
      <xdr:rowOff>27965</xdr:rowOff>
    </xdr:to>
    <xdr:sp macro="" textlink="">
      <xdr:nvSpPr>
        <xdr:cNvPr id="257" name="Text Box 2">
          <a:extLst>
            <a:ext uri="{FF2B5EF4-FFF2-40B4-BE49-F238E27FC236}">
              <a16:creationId xmlns:a16="http://schemas.microsoft.com/office/drawing/2014/main" id="{00000000-0008-0000-0400-000001010000}"/>
            </a:ext>
          </a:extLst>
        </xdr:cNvPr>
        <xdr:cNvSpPr txBox="1">
          <a:spLocks noChangeArrowheads="1"/>
        </xdr:cNvSpPr>
      </xdr:nvSpPr>
      <xdr:spPr bwMode="auto">
        <a:xfrm>
          <a:off x="4687765" y="21101538"/>
          <a:ext cx="76200" cy="1818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76201</xdr:colOff>
      <xdr:row>288</xdr:row>
      <xdr:rowOff>27965</xdr:rowOff>
    </xdr:to>
    <xdr:sp macro="" textlink="">
      <xdr:nvSpPr>
        <xdr:cNvPr id="258" name="Text Box 2">
          <a:extLst>
            <a:ext uri="{FF2B5EF4-FFF2-40B4-BE49-F238E27FC236}">
              <a16:creationId xmlns:a16="http://schemas.microsoft.com/office/drawing/2014/main" id="{00000000-0008-0000-0400-000002010000}"/>
            </a:ext>
          </a:extLst>
        </xdr:cNvPr>
        <xdr:cNvSpPr txBox="1">
          <a:spLocks noChangeArrowheads="1"/>
        </xdr:cNvSpPr>
      </xdr:nvSpPr>
      <xdr:spPr bwMode="auto">
        <a:xfrm>
          <a:off x="4249615" y="21101538"/>
          <a:ext cx="76200" cy="1818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76201</xdr:colOff>
      <xdr:row>289</xdr:row>
      <xdr:rowOff>27965</xdr:rowOff>
    </xdr:to>
    <xdr:sp macro="" textlink="">
      <xdr:nvSpPr>
        <xdr:cNvPr id="259" name="Text Box 2">
          <a:extLst>
            <a:ext uri="{FF2B5EF4-FFF2-40B4-BE49-F238E27FC236}">
              <a16:creationId xmlns:a16="http://schemas.microsoft.com/office/drawing/2014/main" id="{00000000-0008-0000-0400-000003010000}"/>
            </a:ext>
          </a:extLst>
        </xdr:cNvPr>
        <xdr:cNvSpPr txBox="1">
          <a:spLocks noChangeArrowheads="1"/>
        </xdr:cNvSpPr>
      </xdr:nvSpPr>
      <xdr:spPr bwMode="auto">
        <a:xfrm>
          <a:off x="4249615" y="21101538"/>
          <a:ext cx="76200" cy="1818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288</xdr:row>
      <xdr:rowOff>27965</xdr:rowOff>
    </xdr:to>
    <xdr:sp macro="" textlink="">
      <xdr:nvSpPr>
        <xdr:cNvPr id="260" name="Text Box 2">
          <a:extLst>
            <a:ext uri="{FF2B5EF4-FFF2-40B4-BE49-F238E27FC236}">
              <a16:creationId xmlns:a16="http://schemas.microsoft.com/office/drawing/2014/main" id="{00000000-0008-0000-0400-000004010000}"/>
            </a:ext>
          </a:extLst>
        </xdr:cNvPr>
        <xdr:cNvSpPr txBox="1">
          <a:spLocks noChangeArrowheads="1"/>
        </xdr:cNvSpPr>
      </xdr:nvSpPr>
      <xdr:spPr bwMode="auto">
        <a:xfrm>
          <a:off x="4687765" y="21101538"/>
          <a:ext cx="76200" cy="1818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288</xdr:row>
      <xdr:rowOff>27965</xdr:rowOff>
    </xdr:to>
    <xdr:sp macro="" textlink="">
      <xdr:nvSpPr>
        <xdr:cNvPr id="261" name="Text Box 2">
          <a:extLst>
            <a:ext uri="{FF2B5EF4-FFF2-40B4-BE49-F238E27FC236}">
              <a16:creationId xmlns:a16="http://schemas.microsoft.com/office/drawing/2014/main" id="{00000000-0008-0000-0400-000005010000}"/>
            </a:ext>
          </a:extLst>
        </xdr:cNvPr>
        <xdr:cNvSpPr txBox="1">
          <a:spLocks noChangeArrowheads="1"/>
        </xdr:cNvSpPr>
      </xdr:nvSpPr>
      <xdr:spPr bwMode="auto">
        <a:xfrm>
          <a:off x="4687765" y="21101538"/>
          <a:ext cx="76200" cy="1818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289</xdr:row>
      <xdr:rowOff>27965</xdr:rowOff>
    </xdr:to>
    <xdr:sp macro="" textlink="">
      <xdr:nvSpPr>
        <xdr:cNvPr id="262" name="Text Box 2">
          <a:extLst>
            <a:ext uri="{FF2B5EF4-FFF2-40B4-BE49-F238E27FC236}">
              <a16:creationId xmlns:a16="http://schemas.microsoft.com/office/drawing/2014/main" id="{00000000-0008-0000-0400-000006010000}"/>
            </a:ext>
          </a:extLst>
        </xdr:cNvPr>
        <xdr:cNvSpPr txBox="1">
          <a:spLocks noChangeArrowheads="1"/>
        </xdr:cNvSpPr>
      </xdr:nvSpPr>
      <xdr:spPr bwMode="auto">
        <a:xfrm>
          <a:off x="4687765" y="21101538"/>
          <a:ext cx="76200" cy="1818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21248</xdr:rowOff>
    </xdr:to>
    <xdr:sp macro="" textlink="">
      <xdr:nvSpPr>
        <xdr:cNvPr id="263" name="Text Box 2">
          <a:extLst>
            <a:ext uri="{FF2B5EF4-FFF2-40B4-BE49-F238E27FC236}">
              <a16:creationId xmlns:a16="http://schemas.microsoft.com/office/drawing/2014/main" id="{00000000-0008-0000-0400-000007010000}"/>
            </a:ext>
          </a:extLst>
        </xdr:cNvPr>
        <xdr:cNvSpPr txBox="1">
          <a:spLocks noChangeArrowheads="1"/>
        </xdr:cNvSpPr>
      </xdr:nvSpPr>
      <xdr:spPr bwMode="auto">
        <a:xfrm>
          <a:off x="4249615" y="21416596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21248</xdr:rowOff>
    </xdr:to>
    <xdr:sp macro="" textlink="">
      <xdr:nvSpPr>
        <xdr:cNvPr id="264" name="Text Box 2">
          <a:extLst>
            <a:ext uri="{FF2B5EF4-FFF2-40B4-BE49-F238E27FC236}">
              <a16:creationId xmlns:a16="http://schemas.microsoft.com/office/drawing/2014/main" id="{00000000-0008-0000-0400-000008010000}"/>
            </a:ext>
          </a:extLst>
        </xdr:cNvPr>
        <xdr:cNvSpPr txBox="1">
          <a:spLocks noChangeArrowheads="1"/>
        </xdr:cNvSpPr>
      </xdr:nvSpPr>
      <xdr:spPr bwMode="auto">
        <a:xfrm>
          <a:off x="4687765" y="21416596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21247</xdr:rowOff>
    </xdr:to>
    <xdr:sp macro="" textlink="">
      <xdr:nvSpPr>
        <xdr:cNvPr id="265" name="Text Box 2">
          <a:extLst>
            <a:ext uri="{FF2B5EF4-FFF2-40B4-BE49-F238E27FC236}">
              <a16:creationId xmlns:a16="http://schemas.microsoft.com/office/drawing/2014/main" id="{00000000-0008-0000-0400-000009010000}"/>
            </a:ext>
          </a:extLst>
        </xdr:cNvPr>
        <xdr:cNvSpPr txBox="1">
          <a:spLocks noChangeArrowheads="1"/>
        </xdr:cNvSpPr>
      </xdr:nvSpPr>
      <xdr:spPr bwMode="auto">
        <a:xfrm>
          <a:off x="4249615" y="21416596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21247</xdr:rowOff>
    </xdr:to>
    <xdr:sp macro="" textlink="">
      <xdr:nvSpPr>
        <xdr:cNvPr id="266" name="Text Box 2">
          <a:extLst>
            <a:ext uri="{FF2B5EF4-FFF2-40B4-BE49-F238E27FC236}">
              <a16:creationId xmlns:a16="http://schemas.microsoft.com/office/drawing/2014/main" id="{00000000-0008-0000-0400-00000A010000}"/>
            </a:ext>
          </a:extLst>
        </xdr:cNvPr>
        <xdr:cNvSpPr txBox="1">
          <a:spLocks noChangeArrowheads="1"/>
        </xdr:cNvSpPr>
      </xdr:nvSpPr>
      <xdr:spPr bwMode="auto">
        <a:xfrm>
          <a:off x="4687765" y="21416596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21250</xdr:rowOff>
    </xdr:to>
    <xdr:sp macro="" textlink="">
      <xdr:nvSpPr>
        <xdr:cNvPr id="267" name="Text Box 2">
          <a:extLst>
            <a:ext uri="{FF2B5EF4-FFF2-40B4-BE49-F238E27FC236}">
              <a16:creationId xmlns:a16="http://schemas.microsoft.com/office/drawing/2014/main" id="{00000000-0008-0000-0400-00000B010000}"/>
            </a:ext>
          </a:extLst>
        </xdr:cNvPr>
        <xdr:cNvSpPr txBox="1">
          <a:spLocks noChangeArrowheads="1"/>
        </xdr:cNvSpPr>
      </xdr:nvSpPr>
      <xdr:spPr bwMode="auto">
        <a:xfrm>
          <a:off x="4249615" y="21570462"/>
          <a:ext cx="76200" cy="1824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21250</xdr:rowOff>
    </xdr:to>
    <xdr:sp macro="" textlink="">
      <xdr:nvSpPr>
        <xdr:cNvPr id="268" name="Text Box 2">
          <a:extLst>
            <a:ext uri="{FF2B5EF4-FFF2-40B4-BE49-F238E27FC236}">
              <a16:creationId xmlns:a16="http://schemas.microsoft.com/office/drawing/2014/main" id="{00000000-0008-0000-0400-00000C010000}"/>
            </a:ext>
          </a:extLst>
        </xdr:cNvPr>
        <xdr:cNvSpPr txBox="1">
          <a:spLocks noChangeArrowheads="1"/>
        </xdr:cNvSpPr>
      </xdr:nvSpPr>
      <xdr:spPr bwMode="auto">
        <a:xfrm>
          <a:off x="4687765" y="21570462"/>
          <a:ext cx="76200" cy="1824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66675</xdr:rowOff>
    </xdr:to>
    <xdr:sp macro="" textlink="">
      <xdr:nvSpPr>
        <xdr:cNvPr id="269" name="Text Box 2">
          <a:extLst>
            <a:ext uri="{FF2B5EF4-FFF2-40B4-BE49-F238E27FC236}">
              <a16:creationId xmlns:a16="http://schemas.microsoft.com/office/drawing/2014/main" id="{00000000-0008-0000-0400-00000D010000}"/>
            </a:ext>
          </a:extLst>
        </xdr:cNvPr>
        <xdr:cNvSpPr txBox="1">
          <a:spLocks noChangeArrowheads="1"/>
        </xdr:cNvSpPr>
      </xdr:nvSpPr>
      <xdr:spPr bwMode="auto">
        <a:xfrm>
          <a:off x="4249615" y="21724327"/>
          <a:ext cx="76200" cy="2278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66675</xdr:rowOff>
    </xdr:to>
    <xdr:sp macro="" textlink="">
      <xdr:nvSpPr>
        <xdr:cNvPr id="270" name="Text Box 2">
          <a:extLst>
            <a:ext uri="{FF2B5EF4-FFF2-40B4-BE49-F238E27FC236}">
              <a16:creationId xmlns:a16="http://schemas.microsoft.com/office/drawing/2014/main" id="{00000000-0008-0000-0400-00000E010000}"/>
            </a:ext>
          </a:extLst>
        </xdr:cNvPr>
        <xdr:cNvSpPr txBox="1">
          <a:spLocks noChangeArrowheads="1"/>
        </xdr:cNvSpPr>
      </xdr:nvSpPr>
      <xdr:spPr bwMode="auto">
        <a:xfrm>
          <a:off x="4687765" y="21724327"/>
          <a:ext cx="76200" cy="2278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66675</xdr:rowOff>
    </xdr:to>
    <xdr:sp macro="" textlink="">
      <xdr:nvSpPr>
        <xdr:cNvPr id="271" name="Text Box 2">
          <a:extLst>
            <a:ext uri="{FF2B5EF4-FFF2-40B4-BE49-F238E27FC236}">
              <a16:creationId xmlns:a16="http://schemas.microsoft.com/office/drawing/2014/main" id="{00000000-0008-0000-0400-00000F010000}"/>
            </a:ext>
          </a:extLst>
        </xdr:cNvPr>
        <xdr:cNvSpPr txBox="1">
          <a:spLocks noChangeArrowheads="1"/>
        </xdr:cNvSpPr>
      </xdr:nvSpPr>
      <xdr:spPr bwMode="auto">
        <a:xfrm>
          <a:off x="4249615" y="21885519"/>
          <a:ext cx="76200" cy="2278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66675</xdr:rowOff>
    </xdr:to>
    <xdr:sp macro="" textlink="">
      <xdr:nvSpPr>
        <xdr:cNvPr id="272" name="Text Box 2">
          <a:extLst>
            <a:ext uri="{FF2B5EF4-FFF2-40B4-BE49-F238E27FC236}">
              <a16:creationId xmlns:a16="http://schemas.microsoft.com/office/drawing/2014/main" id="{00000000-0008-0000-0400-000010010000}"/>
            </a:ext>
          </a:extLst>
        </xdr:cNvPr>
        <xdr:cNvSpPr txBox="1">
          <a:spLocks noChangeArrowheads="1"/>
        </xdr:cNvSpPr>
      </xdr:nvSpPr>
      <xdr:spPr bwMode="auto">
        <a:xfrm>
          <a:off x="4687765" y="21885519"/>
          <a:ext cx="76200" cy="2278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66676</xdr:rowOff>
    </xdr:to>
    <xdr:sp macro="" textlink="">
      <xdr:nvSpPr>
        <xdr:cNvPr id="273" name="Text Box 2">
          <a:extLst>
            <a:ext uri="{FF2B5EF4-FFF2-40B4-BE49-F238E27FC236}">
              <a16:creationId xmlns:a16="http://schemas.microsoft.com/office/drawing/2014/main" id="{00000000-0008-0000-0400-000011010000}"/>
            </a:ext>
          </a:extLst>
        </xdr:cNvPr>
        <xdr:cNvSpPr txBox="1">
          <a:spLocks noChangeArrowheads="1"/>
        </xdr:cNvSpPr>
      </xdr:nvSpPr>
      <xdr:spPr bwMode="auto">
        <a:xfrm>
          <a:off x="4249615" y="22046712"/>
          <a:ext cx="76200" cy="2278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66676</xdr:rowOff>
    </xdr:to>
    <xdr:sp macro="" textlink="">
      <xdr:nvSpPr>
        <xdr:cNvPr id="274" name="Text Box 2">
          <a:extLst>
            <a:ext uri="{FF2B5EF4-FFF2-40B4-BE49-F238E27FC236}">
              <a16:creationId xmlns:a16="http://schemas.microsoft.com/office/drawing/2014/main" id="{00000000-0008-0000-0400-000012010000}"/>
            </a:ext>
          </a:extLst>
        </xdr:cNvPr>
        <xdr:cNvSpPr txBox="1">
          <a:spLocks noChangeArrowheads="1"/>
        </xdr:cNvSpPr>
      </xdr:nvSpPr>
      <xdr:spPr bwMode="auto">
        <a:xfrm>
          <a:off x="4687765" y="22046712"/>
          <a:ext cx="76200" cy="2278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66675</xdr:rowOff>
    </xdr:to>
    <xdr:sp macro="" textlink="">
      <xdr:nvSpPr>
        <xdr:cNvPr id="275" name="Text Box 2">
          <a:extLst>
            <a:ext uri="{FF2B5EF4-FFF2-40B4-BE49-F238E27FC236}">
              <a16:creationId xmlns:a16="http://schemas.microsoft.com/office/drawing/2014/main" id="{00000000-0008-0000-0400-000013010000}"/>
            </a:ext>
          </a:extLst>
        </xdr:cNvPr>
        <xdr:cNvSpPr txBox="1">
          <a:spLocks noChangeArrowheads="1"/>
        </xdr:cNvSpPr>
      </xdr:nvSpPr>
      <xdr:spPr bwMode="auto">
        <a:xfrm>
          <a:off x="4249615" y="22207904"/>
          <a:ext cx="76200" cy="2278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66675</xdr:rowOff>
    </xdr:to>
    <xdr:sp macro="" textlink="">
      <xdr:nvSpPr>
        <xdr:cNvPr id="276" name="Text Box 2">
          <a:extLst>
            <a:ext uri="{FF2B5EF4-FFF2-40B4-BE49-F238E27FC236}">
              <a16:creationId xmlns:a16="http://schemas.microsoft.com/office/drawing/2014/main" id="{00000000-0008-0000-0400-000014010000}"/>
            </a:ext>
          </a:extLst>
        </xdr:cNvPr>
        <xdr:cNvSpPr txBox="1">
          <a:spLocks noChangeArrowheads="1"/>
        </xdr:cNvSpPr>
      </xdr:nvSpPr>
      <xdr:spPr bwMode="auto">
        <a:xfrm>
          <a:off x="4687765" y="22207904"/>
          <a:ext cx="76200" cy="2278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66675</xdr:rowOff>
    </xdr:to>
    <xdr:sp macro="" textlink="">
      <xdr:nvSpPr>
        <xdr:cNvPr id="277" name="Text Box 2">
          <a:extLst>
            <a:ext uri="{FF2B5EF4-FFF2-40B4-BE49-F238E27FC236}">
              <a16:creationId xmlns:a16="http://schemas.microsoft.com/office/drawing/2014/main" id="{00000000-0008-0000-0400-000015010000}"/>
            </a:ext>
          </a:extLst>
        </xdr:cNvPr>
        <xdr:cNvSpPr txBox="1">
          <a:spLocks noChangeArrowheads="1"/>
        </xdr:cNvSpPr>
      </xdr:nvSpPr>
      <xdr:spPr bwMode="auto">
        <a:xfrm>
          <a:off x="4249615" y="22369096"/>
          <a:ext cx="76200" cy="2278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66675</xdr:rowOff>
    </xdr:to>
    <xdr:sp macro="" textlink="">
      <xdr:nvSpPr>
        <xdr:cNvPr id="278" name="Text Box 2">
          <a:extLst>
            <a:ext uri="{FF2B5EF4-FFF2-40B4-BE49-F238E27FC236}">
              <a16:creationId xmlns:a16="http://schemas.microsoft.com/office/drawing/2014/main" id="{00000000-0008-0000-0400-000016010000}"/>
            </a:ext>
          </a:extLst>
        </xdr:cNvPr>
        <xdr:cNvSpPr txBox="1">
          <a:spLocks noChangeArrowheads="1"/>
        </xdr:cNvSpPr>
      </xdr:nvSpPr>
      <xdr:spPr bwMode="auto">
        <a:xfrm>
          <a:off x="4687765" y="22369096"/>
          <a:ext cx="76200" cy="2278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66676</xdr:rowOff>
    </xdr:to>
    <xdr:sp macro="" textlink="">
      <xdr:nvSpPr>
        <xdr:cNvPr id="279" name="Text Box 2">
          <a:extLst>
            <a:ext uri="{FF2B5EF4-FFF2-40B4-BE49-F238E27FC236}">
              <a16:creationId xmlns:a16="http://schemas.microsoft.com/office/drawing/2014/main" id="{00000000-0008-0000-0400-000017010000}"/>
            </a:ext>
          </a:extLst>
        </xdr:cNvPr>
        <xdr:cNvSpPr txBox="1">
          <a:spLocks noChangeArrowheads="1"/>
        </xdr:cNvSpPr>
      </xdr:nvSpPr>
      <xdr:spPr bwMode="auto">
        <a:xfrm>
          <a:off x="4249615" y="22530288"/>
          <a:ext cx="76200" cy="2278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66676</xdr:rowOff>
    </xdr:to>
    <xdr:sp macro="" textlink="">
      <xdr:nvSpPr>
        <xdr:cNvPr id="280" name="Text Box 2">
          <a:extLst>
            <a:ext uri="{FF2B5EF4-FFF2-40B4-BE49-F238E27FC236}">
              <a16:creationId xmlns:a16="http://schemas.microsoft.com/office/drawing/2014/main" id="{00000000-0008-0000-0400-000018010000}"/>
            </a:ext>
          </a:extLst>
        </xdr:cNvPr>
        <xdr:cNvSpPr txBox="1">
          <a:spLocks noChangeArrowheads="1"/>
        </xdr:cNvSpPr>
      </xdr:nvSpPr>
      <xdr:spPr bwMode="auto">
        <a:xfrm>
          <a:off x="4687765" y="22530288"/>
          <a:ext cx="76200" cy="2278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66675</xdr:rowOff>
    </xdr:to>
    <xdr:sp macro="" textlink="">
      <xdr:nvSpPr>
        <xdr:cNvPr id="281" name="Text Box 2">
          <a:extLst>
            <a:ext uri="{FF2B5EF4-FFF2-40B4-BE49-F238E27FC236}">
              <a16:creationId xmlns:a16="http://schemas.microsoft.com/office/drawing/2014/main" id="{00000000-0008-0000-0400-000019010000}"/>
            </a:ext>
          </a:extLst>
        </xdr:cNvPr>
        <xdr:cNvSpPr txBox="1">
          <a:spLocks noChangeArrowheads="1"/>
        </xdr:cNvSpPr>
      </xdr:nvSpPr>
      <xdr:spPr bwMode="auto">
        <a:xfrm>
          <a:off x="4249615" y="22691481"/>
          <a:ext cx="76200" cy="2278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66675</xdr:rowOff>
    </xdr:to>
    <xdr:sp macro="" textlink="">
      <xdr:nvSpPr>
        <xdr:cNvPr id="282" name="Text Box 2">
          <a:extLst>
            <a:ext uri="{FF2B5EF4-FFF2-40B4-BE49-F238E27FC236}">
              <a16:creationId xmlns:a16="http://schemas.microsoft.com/office/drawing/2014/main" id="{00000000-0008-0000-0400-00001A010000}"/>
            </a:ext>
          </a:extLst>
        </xdr:cNvPr>
        <xdr:cNvSpPr txBox="1">
          <a:spLocks noChangeArrowheads="1"/>
        </xdr:cNvSpPr>
      </xdr:nvSpPr>
      <xdr:spPr bwMode="auto">
        <a:xfrm>
          <a:off x="4687765" y="22691481"/>
          <a:ext cx="76200" cy="2278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21249</xdr:rowOff>
    </xdr:to>
    <xdr:sp macro="" textlink="">
      <xdr:nvSpPr>
        <xdr:cNvPr id="283" name="Text Box 2">
          <a:extLst>
            <a:ext uri="{FF2B5EF4-FFF2-40B4-BE49-F238E27FC236}">
              <a16:creationId xmlns:a16="http://schemas.microsoft.com/office/drawing/2014/main" id="{00000000-0008-0000-0400-00001B010000}"/>
            </a:ext>
          </a:extLst>
        </xdr:cNvPr>
        <xdr:cNvSpPr txBox="1">
          <a:spLocks noChangeArrowheads="1"/>
        </xdr:cNvSpPr>
      </xdr:nvSpPr>
      <xdr:spPr bwMode="auto">
        <a:xfrm>
          <a:off x="4687765" y="21416596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21247</xdr:rowOff>
    </xdr:to>
    <xdr:sp macro="" textlink="">
      <xdr:nvSpPr>
        <xdr:cNvPr id="284" name="Text Box 2">
          <a:extLst>
            <a:ext uri="{FF2B5EF4-FFF2-40B4-BE49-F238E27FC236}">
              <a16:creationId xmlns:a16="http://schemas.microsoft.com/office/drawing/2014/main" id="{00000000-0008-0000-0400-00001C010000}"/>
            </a:ext>
          </a:extLst>
        </xdr:cNvPr>
        <xdr:cNvSpPr txBox="1">
          <a:spLocks noChangeArrowheads="1"/>
        </xdr:cNvSpPr>
      </xdr:nvSpPr>
      <xdr:spPr bwMode="auto">
        <a:xfrm>
          <a:off x="4687765" y="21416596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21250</xdr:rowOff>
    </xdr:to>
    <xdr:sp macro="" textlink="">
      <xdr:nvSpPr>
        <xdr:cNvPr id="285" name="Text Box 2">
          <a:extLst>
            <a:ext uri="{FF2B5EF4-FFF2-40B4-BE49-F238E27FC236}">
              <a16:creationId xmlns:a16="http://schemas.microsoft.com/office/drawing/2014/main" id="{00000000-0008-0000-0400-00001D010000}"/>
            </a:ext>
          </a:extLst>
        </xdr:cNvPr>
        <xdr:cNvSpPr txBox="1">
          <a:spLocks noChangeArrowheads="1"/>
        </xdr:cNvSpPr>
      </xdr:nvSpPr>
      <xdr:spPr bwMode="auto">
        <a:xfrm>
          <a:off x="4687765" y="21570462"/>
          <a:ext cx="76200" cy="1824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21248</xdr:rowOff>
    </xdr:to>
    <xdr:sp macro="" textlink="">
      <xdr:nvSpPr>
        <xdr:cNvPr id="286" name="Text Box 2">
          <a:extLst>
            <a:ext uri="{FF2B5EF4-FFF2-40B4-BE49-F238E27FC236}">
              <a16:creationId xmlns:a16="http://schemas.microsoft.com/office/drawing/2014/main" id="{00000000-0008-0000-0400-00001E010000}"/>
            </a:ext>
          </a:extLst>
        </xdr:cNvPr>
        <xdr:cNvSpPr txBox="1">
          <a:spLocks noChangeArrowheads="1"/>
        </xdr:cNvSpPr>
      </xdr:nvSpPr>
      <xdr:spPr bwMode="auto">
        <a:xfrm>
          <a:off x="4687765" y="21416596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21249</xdr:rowOff>
    </xdr:to>
    <xdr:sp macro="" textlink="">
      <xdr:nvSpPr>
        <xdr:cNvPr id="287" name="Text Box 2">
          <a:extLst>
            <a:ext uri="{FF2B5EF4-FFF2-40B4-BE49-F238E27FC236}">
              <a16:creationId xmlns:a16="http://schemas.microsoft.com/office/drawing/2014/main" id="{00000000-0008-0000-0400-00001F010000}"/>
            </a:ext>
          </a:extLst>
        </xdr:cNvPr>
        <xdr:cNvSpPr txBox="1">
          <a:spLocks noChangeArrowheads="1"/>
        </xdr:cNvSpPr>
      </xdr:nvSpPr>
      <xdr:spPr bwMode="auto">
        <a:xfrm>
          <a:off x="4687765" y="21570462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28576</xdr:rowOff>
    </xdr:to>
    <xdr:sp macro="" textlink="">
      <xdr:nvSpPr>
        <xdr:cNvPr id="288" name="Text Box 2">
          <a:extLst>
            <a:ext uri="{FF2B5EF4-FFF2-40B4-BE49-F238E27FC236}">
              <a16:creationId xmlns:a16="http://schemas.microsoft.com/office/drawing/2014/main" id="{00000000-0008-0000-0400-000020010000}"/>
            </a:ext>
          </a:extLst>
        </xdr:cNvPr>
        <xdr:cNvSpPr txBox="1">
          <a:spLocks noChangeArrowheads="1"/>
        </xdr:cNvSpPr>
      </xdr:nvSpPr>
      <xdr:spPr bwMode="auto">
        <a:xfrm>
          <a:off x="4687765" y="21724327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21249</xdr:rowOff>
    </xdr:to>
    <xdr:sp macro="" textlink="">
      <xdr:nvSpPr>
        <xdr:cNvPr id="289" name="Text Box 2">
          <a:extLst>
            <a:ext uri="{FF2B5EF4-FFF2-40B4-BE49-F238E27FC236}">
              <a16:creationId xmlns:a16="http://schemas.microsoft.com/office/drawing/2014/main" id="{00000000-0008-0000-0400-000021010000}"/>
            </a:ext>
          </a:extLst>
        </xdr:cNvPr>
        <xdr:cNvSpPr txBox="1">
          <a:spLocks noChangeArrowheads="1"/>
        </xdr:cNvSpPr>
      </xdr:nvSpPr>
      <xdr:spPr bwMode="auto">
        <a:xfrm>
          <a:off x="4687765" y="21570462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28575</xdr:rowOff>
    </xdr:to>
    <xdr:sp macro="" textlink="">
      <xdr:nvSpPr>
        <xdr:cNvPr id="290" name="Text Box 2">
          <a:extLst>
            <a:ext uri="{FF2B5EF4-FFF2-40B4-BE49-F238E27FC236}">
              <a16:creationId xmlns:a16="http://schemas.microsoft.com/office/drawing/2014/main" id="{00000000-0008-0000-0400-000022010000}"/>
            </a:ext>
          </a:extLst>
        </xdr:cNvPr>
        <xdr:cNvSpPr txBox="1">
          <a:spLocks noChangeArrowheads="1"/>
        </xdr:cNvSpPr>
      </xdr:nvSpPr>
      <xdr:spPr bwMode="auto">
        <a:xfrm>
          <a:off x="4687765" y="21724327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28576</xdr:rowOff>
    </xdr:to>
    <xdr:sp macro="" textlink="">
      <xdr:nvSpPr>
        <xdr:cNvPr id="291" name="Text Box 2">
          <a:extLst>
            <a:ext uri="{FF2B5EF4-FFF2-40B4-BE49-F238E27FC236}">
              <a16:creationId xmlns:a16="http://schemas.microsoft.com/office/drawing/2014/main" id="{00000000-0008-0000-0400-000023010000}"/>
            </a:ext>
          </a:extLst>
        </xdr:cNvPr>
        <xdr:cNvSpPr txBox="1">
          <a:spLocks noChangeArrowheads="1"/>
        </xdr:cNvSpPr>
      </xdr:nvSpPr>
      <xdr:spPr bwMode="auto">
        <a:xfrm>
          <a:off x="4687765" y="21885519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28575</xdr:rowOff>
    </xdr:to>
    <xdr:sp macro="" textlink="">
      <xdr:nvSpPr>
        <xdr:cNvPr id="292" name="Text Box 2">
          <a:extLst>
            <a:ext uri="{FF2B5EF4-FFF2-40B4-BE49-F238E27FC236}">
              <a16:creationId xmlns:a16="http://schemas.microsoft.com/office/drawing/2014/main" id="{00000000-0008-0000-0400-000024010000}"/>
            </a:ext>
          </a:extLst>
        </xdr:cNvPr>
        <xdr:cNvSpPr txBox="1">
          <a:spLocks noChangeArrowheads="1"/>
        </xdr:cNvSpPr>
      </xdr:nvSpPr>
      <xdr:spPr bwMode="auto">
        <a:xfrm>
          <a:off x="4687765" y="21724327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28575</xdr:rowOff>
    </xdr:to>
    <xdr:sp macro="" textlink="">
      <xdr:nvSpPr>
        <xdr:cNvPr id="293" name="Text Box 2">
          <a:extLst>
            <a:ext uri="{FF2B5EF4-FFF2-40B4-BE49-F238E27FC236}">
              <a16:creationId xmlns:a16="http://schemas.microsoft.com/office/drawing/2014/main" id="{00000000-0008-0000-0400-000025010000}"/>
            </a:ext>
          </a:extLst>
        </xdr:cNvPr>
        <xdr:cNvSpPr txBox="1">
          <a:spLocks noChangeArrowheads="1"/>
        </xdr:cNvSpPr>
      </xdr:nvSpPr>
      <xdr:spPr bwMode="auto">
        <a:xfrm>
          <a:off x="4687765" y="21885519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28577</xdr:rowOff>
    </xdr:to>
    <xdr:sp macro="" textlink="">
      <xdr:nvSpPr>
        <xdr:cNvPr id="294" name="Text Box 2">
          <a:extLst>
            <a:ext uri="{FF2B5EF4-FFF2-40B4-BE49-F238E27FC236}">
              <a16:creationId xmlns:a16="http://schemas.microsoft.com/office/drawing/2014/main" id="{00000000-0008-0000-0400-000026010000}"/>
            </a:ext>
          </a:extLst>
        </xdr:cNvPr>
        <xdr:cNvSpPr txBox="1">
          <a:spLocks noChangeArrowheads="1"/>
        </xdr:cNvSpPr>
      </xdr:nvSpPr>
      <xdr:spPr bwMode="auto">
        <a:xfrm>
          <a:off x="4687765" y="22046712"/>
          <a:ext cx="76200" cy="1897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28575</xdr:rowOff>
    </xdr:to>
    <xdr:sp macro="" textlink="">
      <xdr:nvSpPr>
        <xdr:cNvPr id="295" name="Text Box 2">
          <a:extLst>
            <a:ext uri="{FF2B5EF4-FFF2-40B4-BE49-F238E27FC236}">
              <a16:creationId xmlns:a16="http://schemas.microsoft.com/office/drawing/2014/main" id="{00000000-0008-0000-0400-000027010000}"/>
            </a:ext>
          </a:extLst>
        </xdr:cNvPr>
        <xdr:cNvSpPr txBox="1">
          <a:spLocks noChangeArrowheads="1"/>
        </xdr:cNvSpPr>
      </xdr:nvSpPr>
      <xdr:spPr bwMode="auto">
        <a:xfrm>
          <a:off x="4687765" y="21885519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28576</xdr:rowOff>
    </xdr:to>
    <xdr:sp macro="" textlink="">
      <xdr:nvSpPr>
        <xdr:cNvPr id="296" name="Text Box 2">
          <a:extLst>
            <a:ext uri="{FF2B5EF4-FFF2-40B4-BE49-F238E27FC236}">
              <a16:creationId xmlns:a16="http://schemas.microsoft.com/office/drawing/2014/main" id="{00000000-0008-0000-0400-000028010000}"/>
            </a:ext>
          </a:extLst>
        </xdr:cNvPr>
        <xdr:cNvSpPr txBox="1">
          <a:spLocks noChangeArrowheads="1"/>
        </xdr:cNvSpPr>
      </xdr:nvSpPr>
      <xdr:spPr bwMode="auto">
        <a:xfrm>
          <a:off x="4687765" y="22046712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28576</xdr:rowOff>
    </xdr:to>
    <xdr:sp macro="" textlink="">
      <xdr:nvSpPr>
        <xdr:cNvPr id="297" name="Text Box 2">
          <a:extLst>
            <a:ext uri="{FF2B5EF4-FFF2-40B4-BE49-F238E27FC236}">
              <a16:creationId xmlns:a16="http://schemas.microsoft.com/office/drawing/2014/main" id="{00000000-0008-0000-0400-000029010000}"/>
            </a:ext>
          </a:extLst>
        </xdr:cNvPr>
        <xdr:cNvSpPr txBox="1">
          <a:spLocks noChangeArrowheads="1"/>
        </xdr:cNvSpPr>
      </xdr:nvSpPr>
      <xdr:spPr bwMode="auto">
        <a:xfrm>
          <a:off x="4687765" y="22207904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28576</xdr:rowOff>
    </xdr:to>
    <xdr:sp macro="" textlink="">
      <xdr:nvSpPr>
        <xdr:cNvPr id="298" name="Text Box 2">
          <a:extLst>
            <a:ext uri="{FF2B5EF4-FFF2-40B4-BE49-F238E27FC236}">
              <a16:creationId xmlns:a16="http://schemas.microsoft.com/office/drawing/2014/main" id="{00000000-0008-0000-0400-00002A010000}"/>
            </a:ext>
          </a:extLst>
        </xdr:cNvPr>
        <xdr:cNvSpPr txBox="1">
          <a:spLocks noChangeArrowheads="1"/>
        </xdr:cNvSpPr>
      </xdr:nvSpPr>
      <xdr:spPr bwMode="auto">
        <a:xfrm>
          <a:off x="4687765" y="22046712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28575</xdr:rowOff>
    </xdr:to>
    <xdr:sp macro="" textlink="">
      <xdr:nvSpPr>
        <xdr:cNvPr id="299" name="Text Box 2">
          <a:extLst>
            <a:ext uri="{FF2B5EF4-FFF2-40B4-BE49-F238E27FC236}">
              <a16:creationId xmlns:a16="http://schemas.microsoft.com/office/drawing/2014/main" id="{00000000-0008-0000-0400-00002B010000}"/>
            </a:ext>
          </a:extLst>
        </xdr:cNvPr>
        <xdr:cNvSpPr txBox="1">
          <a:spLocks noChangeArrowheads="1"/>
        </xdr:cNvSpPr>
      </xdr:nvSpPr>
      <xdr:spPr bwMode="auto">
        <a:xfrm>
          <a:off x="4687765" y="22207904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28576</xdr:rowOff>
    </xdr:to>
    <xdr:sp macro="" textlink="">
      <xdr:nvSpPr>
        <xdr:cNvPr id="300" name="Text Box 2">
          <a:extLst>
            <a:ext uri="{FF2B5EF4-FFF2-40B4-BE49-F238E27FC236}">
              <a16:creationId xmlns:a16="http://schemas.microsoft.com/office/drawing/2014/main" id="{00000000-0008-0000-0400-00002C010000}"/>
            </a:ext>
          </a:extLst>
        </xdr:cNvPr>
        <xdr:cNvSpPr txBox="1">
          <a:spLocks noChangeArrowheads="1"/>
        </xdr:cNvSpPr>
      </xdr:nvSpPr>
      <xdr:spPr bwMode="auto">
        <a:xfrm>
          <a:off x="4687765" y="22369096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28575</xdr:rowOff>
    </xdr:to>
    <xdr:sp macro="" textlink="">
      <xdr:nvSpPr>
        <xdr:cNvPr id="301" name="Text Box 2">
          <a:extLst>
            <a:ext uri="{FF2B5EF4-FFF2-40B4-BE49-F238E27FC236}">
              <a16:creationId xmlns:a16="http://schemas.microsoft.com/office/drawing/2014/main" id="{00000000-0008-0000-0400-00002D010000}"/>
            </a:ext>
          </a:extLst>
        </xdr:cNvPr>
        <xdr:cNvSpPr txBox="1">
          <a:spLocks noChangeArrowheads="1"/>
        </xdr:cNvSpPr>
      </xdr:nvSpPr>
      <xdr:spPr bwMode="auto">
        <a:xfrm>
          <a:off x="4687765" y="22207904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28575</xdr:rowOff>
    </xdr:to>
    <xdr:sp macro="" textlink="">
      <xdr:nvSpPr>
        <xdr:cNvPr id="302" name="Text Box 2">
          <a:extLst>
            <a:ext uri="{FF2B5EF4-FFF2-40B4-BE49-F238E27FC236}">
              <a16:creationId xmlns:a16="http://schemas.microsoft.com/office/drawing/2014/main" id="{00000000-0008-0000-0400-00002E010000}"/>
            </a:ext>
          </a:extLst>
        </xdr:cNvPr>
        <xdr:cNvSpPr txBox="1">
          <a:spLocks noChangeArrowheads="1"/>
        </xdr:cNvSpPr>
      </xdr:nvSpPr>
      <xdr:spPr bwMode="auto">
        <a:xfrm>
          <a:off x="4687765" y="22369096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28577</xdr:rowOff>
    </xdr:to>
    <xdr:sp macro="" textlink="">
      <xdr:nvSpPr>
        <xdr:cNvPr id="303" name="Text Box 2">
          <a:extLst>
            <a:ext uri="{FF2B5EF4-FFF2-40B4-BE49-F238E27FC236}">
              <a16:creationId xmlns:a16="http://schemas.microsoft.com/office/drawing/2014/main" id="{00000000-0008-0000-0400-00002F010000}"/>
            </a:ext>
          </a:extLst>
        </xdr:cNvPr>
        <xdr:cNvSpPr txBox="1">
          <a:spLocks noChangeArrowheads="1"/>
        </xdr:cNvSpPr>
      </xdr:nvSpPr>
      <xdr:spPr bwMode="auto">
        <a:xfrm>
          <a:off x="4687765" y="22530288"/>
          <a:ext cx="76200" cy="1897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28575</xdr:rowOff>
    </xdr:to>
    <xdr:sp macro="" textlink="">
      <xdr:nvSpPr>
        <xdr:cNvPr id="304" name="Text Box 2">
          <a:extLst>
            <a:ext uri="{FF2B5EF4-FFF2-40B4-BE49-F238E27FC236}">
              <a16:creationId xmlns:a16="http://schemas.microsoft.com/office/drawing/2014/main" id="{00000000-0008-0000-0400-000030010000}"/>
            </a:ext>
          </a:extLst>
        </xdr:cNvPr>
        <xdr:cNvSpPr txBox="1">
          <a:spLocks noChangeArrowheads="1"/>
        </xdr:cNvSpPr>
      </xdr:nvSpPr>
      <xdr:spPr bwMode="auto">
        <a:xfrm>
          <a:off x="4687765" y="22369096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28576</xdr:rowOff>
    </xdr:to>
    <xdr:sp macro="" textlink="">
      <xdr:nvSpPr>
        <xdr:cNvPr id="305" name="Text Box 2">
          <a:extLst>
            <a:ext uri="{FF2B5EF4-FFF2-40B4-BE49-F238E27FC236}">
              <a16:creationId xmlns:a16="http://schemas.microsoft.com/office/drawing/2014/main" id="{00000000-0008-0000-0400-000031010000}"/>
            </a:ext>
          </a:extLst>
        </xdr:cNvPr>
        <xdr:cNvSpPr txBox="1">
          <a:spLocks noChangeArrowheads="1"/>
        </xdr:cNvSpPr>
      </xdr:nvSpPr>
      <xdr:spPr bwMode="auto">
        <a:xfrm>
          <a:off x="4687765" y="22530288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28576</xdr:rowOff>
    </xdr:to>
    <xdr:sp macro="" textlink="">
      <xdr:nvSpPr>
        <xdr:cNvPr id="306" name="Text Box 2">
          <a:extLst>
            <a:ext uri="{FF2B5EF4-FFF2-40B4-BE49-F238E27FC236}">
              <a16:creationId xmlns:a16="http://schemas.microsoft.com/office/drawing/2014/main" id="{00000000-0008-0000-0400-000032010000}"/>
            </a:ext>
          </a:extLst>
        </xdr:cNvPr>
        <xdr:cNvSpPr txBox="1">
          <a:spLocks noChangeArrowheads="1"/>
        </xdr:cNvSpPr>
      </xdr:nvSpPr>
      <xdr:spPr bwMode="auto">
        <a:xfrm>
          <a:off x="4687765" y="22691481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28576</xdr:rowOff>
    </xdr:to>
    <xdr:sp macro="" textlink="">
      <xdr:nvSpPr>
        <xdr:cNvPr id="307" name="Text Box 2">
          <a:extLst>
            <a:ext uri="{FF2B5EF4-FFF2-40B4-BE49-F238E27FC236}">
              <a16:creationId xmlns:a16="http://schemas.microsoft.com/office/drawing/2014/main" id="{00000000-0008-0000-0400-000033010000}"/>
            </a:ext>
          </a:extLst>
        </xdr:cNvPr>
        <xdr:cNvSpPr txBox="1">
          <a:spLocks noChangeArrowheads="1"/>
        </xdr:cNvSpPr>
      </xdr:nvSpPr>
      <xdr:spPr bwMode="auto">
        <a:xfrm>
          <a:off x="4687765" y="22530288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28575</xdr:rowOff>
    </xdr:to>
    <xdr:sp macro="" textlink="">
      <xdr:nvSpPr>
        <xdr:cNvPr id="308" name="Text Box 2">
          <a:extLst>
            <a:ext uri="{FF2B5EF4-FFF2-40B4-BE49-F238E27FC236}">
              <a16:creationId xmlns:a16="http://schemas.microsoft.com/office/drawing/2014/main" id="{00000000-0008-0000-0400-000034010000}"/>
            </a:ext>
          </a:extLst>
        </xdr:cNvPr>
        <xdr:cNvSpPr txBox="1">
          <a:spLocks noChangeArrowheads="1"/>
        </xdr:cNvSpPr>
      </xdr:nvSpPr>
      <xdr:spPr bwMode="auto">
        <a:xfrm>
          <a:off x="4687765" y="22691481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21248</xdr:rowOff>
    </xdr:to>
    <xdr:sp macro="" textlink="">
      <xdr:nvSpPr>
        <xdr:cNvPr id="309" name="Text Box 2">
          <a:extLst>
            <a:ext uri="{FF2B5EF4-FFF2-40B4-BE49-F238E27FC236}">
              <a16:creationId xmlns:a16="http://schemas.microsoft.com/office/drawing/2014/main" id="{00000000-0008-0000-0400-000035010000}"/>
            </a:ext>
          </a:extLst>
        </xdr:cNvPr>
        <xdr:cNvSpPr txBox="1">
          <a:spLocks noChangeArrowheads="1"/>
        </xdr:cNvSpPr>
      </xdr:nvSpPr>
      <xdr:spPr bwMode="auto">
        <a:xfrm>
          <a:off x="4249615" y="21416596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21247</xdr:rowOff>
    </xdr:to>
    <xdr:sp macro="" textlink="">
      <xdr:nvSpPr>
        <xdr:cNvPr id="310" name="Text Box 2">
          <a:extLst>
            <a:ext uri="{FF2B5EF4-FFF2-40B4-BE49-F238E27FC236}">
              <a16:creationId xmlns:a16="http://schemas.microsoft.com/office/drawing/2014/main" id="{00000000-0008-0000-0400-000036010000}"/>
            </a:ext>
          </a:extLst>
        </xdr:cNvPr>
        <xdr:cNvSpPr txBox="1">
          <a:spLocks noChangeArrowheads="1"/>
        </xdr:cNvSpPr>
      </xdr:nvSpPr>
      <xdr:spPr bwMode="auto">
        <a:xfrm>
          <a:off x="4249615" y="21416596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21250</xdr:rowOff>
    </xdr:to>
    <xdr:sp macro="" textlink="">
      <xdr:nvSpPr>
        <xdr:cNvPr id="311" name="Text Box 2">
          <a:extLst>
            <a:ext uri="{FF2B5EF4-FFF2-40B4-BE49-F238E27FC236}">
              <a16:creationId xmlns:a16="http://schemas.microsoft.com/office/drawing/2014/main" id="{00000000-0008-0000-0400-000037010000}"/>
            </a:ext>
          </a:extLst>
        </xdr:cNvPr>
        <xdr:cNvSpPr txBox="1">
          <a:spLocks noChangeArrowheads="1"/>
        </xdr:cNvSpPr>
      </xdr:nvSpPr>
      <xdr:spPr bwMode="auto">
        <a:xfrm>
          <a:off x="4249615" y="21570462"/>
          <a:ext cx="76200" cy="1824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66675</xdr:rowOff>
    </xdr:to>
    <xdr:sp macro="" textlink="">
      <xdr:nvSpPr>
        <xdr:cNvPr id="312" name="Text Box 2">
          <a:extLst>
            <a:ext uri="{FF2B5EF4-FFF2-40B4-BE49-F238E27FC236}">
              <a16:creationId xmlns:a16="http://schemas.microsoft.com/office/drawing/2014/main" id="{00000000-0008-0000-0400-000038010000}"/>
            </a:ext>
          </a:extLst>
        </xdr:cNvPr>
        <xdr:cNvSpPr txBox="1">
          <a:spLocks noChangeArrowheads="1"/>
        </xdr:cNvSpPr>
      </xdr:nvSpPr>
      <xdr:spPr bwMode="auto">
        <a:xfrm>
          <a:off x="4249615" y="21724327"/>
          <a:ext cx="76200" cy="2278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66675</xdr:rowOff>
    </xdr:to>
    <xdr:sp macro="" textlink="">
      <xdr:nvSpPr>
        <xdr:cNvPr id="313" name="Text Box 2">
          <a:extLst>
            <a:ext uri="{FF2B5EF4-FFF2-40B4-BE49-F238E27FC236}">
              <a16:creationId xmlns:a16="http://schemas.microsoft.com/office/drawing/2014/main" id="{00000000-0008-0000-0400-000039010000}"/>
            </a:ext>
          </a:extLst>
        </xdr:cNvPr>
        <xdr:cNvSpPr txBox="1">
          <a:spLocks noChangeArrowheads="1"/>
        </xdr:cNvSpPr>
      </xdr:nvSpPr>
      <xdr:spPr bwMode="auto">
        <a:xfrm>
          <a:off x="4249615" y="21885519"/>
          <a:ext cx="76200" cy="2278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66676</xdr:rowOff>
    </xdr:to>
    <xdr:sp macro="" textlink="">
      <xdr:nvSpPr>
        <xdr:cNvPr id="314" name="Text Box 2">
          <a:extLst>
            <a:ext uri="{FF2B5EF4-FFF2-40B4-BE49-F238E27FC236}">
              <a16:creationId xmlns:a16="http://schemas.microsoft.com/office/drawing/2014/main" id="{00000000-0008-0000-0400-00003A010000}"/>
            </a:ext>
          </a:extLst>
        </xdr:cNvPr>
        <xdr:cNvSpPr txBox="1">
          <a:spLocks noChangeArrowheads="1"/>
        </xdr:cNvSpPr>
      </xdr:nvSpPr>
      <xdr:spPr bwMode="auto">
        <a:xfrm>
          <a:off x="4249615" y="22046712"/>
          <a:ext cx="76200" cy="2278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66675</xdr:rowOff>
    </xdr:to>
    <xdr:sp macro="" textlink="">
      <xdr:nvSpPr>
        <xdr:cNvPr id="315" name="Text Box 2">
          <a:extLst>
            <a:ext uri="{FF2B5EF4-FFF2-40B4-BE49-F238E27FC236}">
              <a16:creationId xmlns:a16="http://schemas.microsoft.com/office/drawing/2014/main" id="{00000000-0008-0000-0400-00003B010000}"/>
            </a:ext>
          </a:extLst>
        </xdr:cNvPr>
        <xdr:cNvSpPr txBox="1">
          <a:spLocks noChangeArrowheads="1"/>
        </xdr:cNvSpPr>
      </xdr:nvSpPr>
      <xdr:spPr bwMode="auto">
        <a:xfrm>
          <a:off x="4249615" y="22207904"/>
          <a:ext cx="76200" cy="2278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66675</xdr:rowOff>
    </xdr:to>
    <xdr:sp macro="" textlink="">
      <xdr:nvSpPr>
        <xdr:cNvPr id="316" name="Text Box 2">
          <a:extLst>
            <a:ext uri="{FF2B5EF4-FFF2-40B4-BE49-F238E27FC236}">
              <a16:creationId xmlns:a16="http://schemas.microsoft.com/office/drawing/2014/main" id="{00000000-0008-0000-0400-00003C010000}"/>
            </a:ext>
          </a:extLst>
        </xdr:cNvPr>
        <xdr:cNvSpPr txBox="1">
          <a:spLocks noChangeArrowheads="1"/>
        </xdr:cNvSpPr>
      </xdr:nvSpPr>
      <xdr:spPr bwMode="auto">
        <a:xfrm>
          <a:off x="4249615" y="22369096"/>
          <a:ext cx="76200" cy="2278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66676</xdr:rowOff>
    </xdr:to>
    <xdr:sp macro="" textlink="">
      <xdr:nvSpPr>
        <xdr:cNvPr id="317" name="Text Box 2">
          <a:extLst>
            <a:ext uri="{FF2B5EF4-FFF2-40B4-BE49-F238E27FC236}">
              <a16:creationId xmlns:a16="http://schemas.microsoft.com/office/drawing/2014/main" id="{00000000-0008-0000-0400-00003D010000}"/>
            </a:ext>
          </a:extLst>
        </xdr:cNvPr>
        <xdr:cNvSpPr txBox="1">
          <a:spLocks noChangeArrowheads="1"/>
        </xdr:cNvSpPr>
      </xdr:nvSpPr>
      <xdr:spPr bwMode="auto">
        <a:xfrm>
          <a:off x="4249615" y="22530288"/>
          <a:ext cx="76200" cy="2278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66675</xdr:rowOff>
    </xdr:to>
    <xdr:sp macro="" textlink="">
      <xdr:nvSpPr>
        <xdr:cNvPr id="318" name="Text Box 2">
          <a:extLst>
            <a:ext uri="{FF2B5EF4-FFF2-40B4-BE49-F238E27FC236}">
              <a16:creationId xmlns:a16="http://schemas.microsoft.com/office/drawing/2014/main" id="{00000000-0008-0000-0400-00003E010000}"/>
            </a:ext>
          </a:extLst>
        </xdr:cNvPr>
        <xdr:cNvSpPr txBox="1">
          <a:spLocks noChangeArrowheads="1"/>
        </xdr:cNvSpPr>
      </xdr:nvSpPr>
      <xdr:spPr bwMode="auto">
        <a:xfrm>
          <a:off x="4249615" y="22691481"/>
          <a:ext cx="76200" cy="2278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21249</xdr:rowOff>
    </xdr:to>
    <xdr:sp macro="" textlink="">
      <xdr:nvSpPr>
        <xdr:cNvPr id="319" name="Text Box 2">
          <a:extLst>
            <a:ext uri="{FF2B5EF4-FFF2-40B4-BE49-F238E27FC236}">
              <a16:creationId xmlns:a16="http://schemas.microsoft.com/office/drawing/2014/main" id="{00000000-0008-0000-0400-00003F010000}"/>
            </a:ext>
          </a:extLst>
        </xdr:cNvPr>
        <xdr:cNvSpPr txBox="1">
          <a:spLocks noChangeArrowheads="1"/>
        </xdr:cNvSpPr>
      </xdr:nvSpPr>
      <xdr:spPr bwMode="auto">
        <a:xfrm>
          <a:off x="4249615" y="21416596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21247</xdr:rowOff>
    </xdr:to>
    <xdr:sp macro="" textlink="">
      <xdr:nvSpPr>
        <xdr:cNvPr id="320" name="Text Box 2">
          <a:extLst>
            <a:ext uri="{FF2B5EF4-FFF2-40B4-BE49-F238E27FC236}">
              <a16:creationId xmlns:a16="http://schemas.microsoft.com/office/drawing/2014/main" id="{00000000-0008-0000-0400-000040010000}"/>
            </a:ext>
          </a:extLst>
        </xdr:cNvPr>
        <xdr:cNvSpPr txBox="1">
          <a:spLocks noChangeArrowheads="1"/>
        </xdr:cNvSpPr>
      </xdr:nvSpPr>
      <xdr:spPr bwMode="auto">
        <a:xfrm>
          <a:off x="4249615" y="21416596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21250</xdr:rowOff>
    </xdr:to>
    <xdr:sp macro="" textlink="">
      <xdr:nvSpPr>
        <xdr:cNvPr id="321" name="Text Box 2">
          <a:extLst>
            <a:ext uri="{FF2B5EF4-FFF2-40B4-BE49-F238E27FC236}">
              <a16:creationId xmlns:a16="http://schemas.microsoft.com/office/drawing/2014/main" id="{00000000-0008-0000-0400-000041010000}"/>
            </a:ext>
          </a:extLst>
        </xdr:cNvPr>
        <xdr:cNvSpPr txBox="1">
          <a:spLocks noChangeArrowheads="1"/>
        </xdr:cNvSpPr>
      </xdr:nvSpPr>
      <xdr:spPr bwMode="auto">
        <a:xfrm>
          <a:off x="4249615" y="21570462"/>
          <a:ext cx="76200" cy="1824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21248</xdr:rowOff>
    </xdr:to>
    <xdr:sp macro="" textlink="">
      <xdr:nvSpPr>
        <xdr:cNvPr id="322" name="Text Box 2">
          <a:extLst>
            <a:ext uri="{FF2B5EF4-FFF2-40B4-BE49-F238E27FC236}">
              <a16:creationId xmlns:a16="http://schemas.microsoft.com/office/drawing/2014/main" id="{00000000-0008-0000-0400-000042010000}"/>
            </a:ext>
          </a:extLst>
        </xdr:cNvPr>
        <xdr:cNvSpPr txBox="1">
          <a:spLocks noChangeArrowheads="1"/>
        </xdr:cNvSpPr>
      </xdr:nvSpPr>
      <xdr:spPr bwMode="auto">
        <a:xfrm>
          <a:off x="4249615" y="21416596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21249</xdr:rowOff>
    </xdr:to>
    <xdr:sp macro="" textlink="">
      <xdr:nvSpPr>
        <xdr:cNvPr id="323" name="Text Box 2">
          <a:extLst>
            <a:ext uri="{FF2B5EF4-FFF2-40B4-BE49-F238E27FC236}">
              <a16:creationId xmlns:a16="http://schemas.microsoft.com/office/drawing/2014/main" id="{00000000-0008-0000-0400-000043010000}"/>
            </a:ext>
          </a:extLst>
        </xdr:cNvPr>
        <xdr:cNvSpPr txBox="1">
          <a:spLocks noChangeArrowheads="1"/>
        </xdr:cNvSpPr>
      </xdr:nvSpPr>
      <xdr:spPr bwMode="auto">
        <a:xfrm>
          <a:off x="4249615" y="21570462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28576</xdr:rowOff>
    </xdr:to>
    <xdr:sp macro="" textlink="">
      <xdr:nvSpPr>
        <xdr:cNvPr id="324" name="Text Box 2">
          <a:extLst>
            <a:ext uri="{FF2B5EF4-FFF2-40B4-BE49-F238E27FC236}">
              <a16:creationId xmlns:a16="http://schemas.microsoft.com/office/drawing/2014/main" id="{00000000-0008-0000-0400-000044010000}"/>
            </a:ext>
          </a:extLst>
        </xdr:cNvPr>
        <xdr:cNvSpPr txBox="1">
          <a:spLocks noChangeArrowheads="1"/>
        </xdr:cNvSpPr>
      </xdr:nvSpPr>
      <xdr:spPr bwMode="auto">
        <a:xfrm>
          <a:off x="4249615" y="21724327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21249</xdr:rowOff>
    </xdr:to>
    <xdr:sp macro="" textlink="">
      <xdr:nvSpPr>
        <xdr:cNvPr id="325" name="Text Box 2">
          <a:extLst>
            <a:ext uri="{FF2B5EF4-FFF2-40B4-BE49-F238E27FC236}">
              <a16:creationId xmlns:a16="http://schemas.microsoft.com/office/drawing/2014/main" id="{00000000-0008-0000-0400-000045010000}"/>
            </a:ext>
          </a:extLst>
        </xdr:cNvPr>
        <xdr:cNvSpPr txBox="1">
          <a:spLocks noChangeArrowheads="1"/>
        </xdr:cNvSpPr>
      </xdr:nvSpPr>
      <xdr:spPr bwMode="auto">
        <a:xfrm>
          <a:off x="4249615" y="21570462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28575</xdr:rowOff>
    </xdr:to>
    <xdr:sp macro="" textlink="">
      <xdr:nvSpPr>
        <xdr:cNvPr id="326" name="Text Box 2">
          <a:extLst>
            <a:ext uri="{FF2B5EF4-FFF2-40B4-BE49-F238E27FC236}">
              <a16:creationId xmlns:a16="http://schemas.microsoft.com/office/drawing/2014/main" id="{00000000-0008-0000-0400-000046010000}"/>
            </a:ext>
          </a:extLst>
        </xdr:cNvPr>
        <xdr:cNvSpPr txBox="1">
          <a:spLocks noChangeArrowheads="1"/>
        </xdr:cNvSpPr>
      </xdr:nvSpPr>
      <xdr:spPr bwMode="auto">
        <a:xfrm>
          <a:off x="4249615" y="21724327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28576</xdr:rowOff>
    </xdr:to>
    <xdr:sp macro="" textlink="">
      <xdr:nvSpPr>
        <xdr:cNvPr id="327" name="Text Box 2">
          <a:extLst>
            <a:ext uri="{FF2B5EF4-FFF2-40B4-BE49-F238E27FC236}">
              <a16:creationId xmlns:a16="http://schemas.microsoft.com/office/drawing/2014/main" id="{00000000-0008-0000-0400-000047010000}"/>
            </a:ext>
          </a:extLst>
        </xdr:cNvPr>
        <xdr:cNvSpPr txBox="1">
          <a:spLocks noChangeArrowheads="1"/>
        </xdr:cNvSpPr>
      </xdr:nvSpPr>
      <xdr:spPr bwMode="auto">
        <a:xfrm>
          <a:off x="4249615" y="21885519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28575</xdr:rowOff>
    </xdr:to>
    <xdr:sp macro="" textlink="">
      <xdr:nvSpPr>
        <xdr:cNvPr id="328" name="Text Box 2">
          <a:extLst>
            <a:ext uri="{FF2B5EF4-FFF2-40B4-BE49-F238E27FC236}">
              <a16:creationId xmlns:a16="http://schemas.microsoft.com/office/drawing/2014/main" id="{00000000-0008-0000-0400-000048010000}"/>
            </a:ext>
          </a:extLst>
        </xdr:cNvPr>
        <xdr:cNvSpPr txBox="1">
          <a:spLocks noChangeArrowheads="1"/>
        </xdr:cNvSpPr>
      </xdr:nvSpPr>
      <xdr:spPr bwMode="auto">
        <a:xfrm>
          <a:off x="4249615" y="21724327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28575</xdr:rowOff>
    </xdr:to>
    <xdr:sp macro="" textlink="">
      <xdr:nvSpPr>
        <xdr:cNvPr id="329" name="Text Box 2">
          <a:extLst>
            <a:ext uri="{FF2B5EF4-FFF2-40B4-BE49-F238E27FC236}">
              <a16:creationId xmlns:a16="http://schemas.microsoft.com/office/drawing/2014/main" id="{00000000-0008-0000-0400-000049010000}"/>
            </a:ext>
          </a:extLst>
        </xdr:cNvPr>
        <xdr:cNvSpPr txBox="1">
          <a:spLocks noChangeArrowheads="1"/>
        </xdr:cNvSpPr>
      </xdr:nvSpPr>
      <xdr:spPr bwMode="auto">
        <a:xfrm>
          <a:off x="4249615" y="21885519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28577</xdr:rowOff>
    </xdr:to>
    <xdr:sp macro="" textlink="">
      <xdr:nvSpPr>
        <xdr:cNvPr id="330" name="Text Box 2">
          <a:extLst>
            <a:ext uri="{FF2B5EF4-FFF2-40B4-BE49-F238E27FC236}">
              <a16:creationId xmlns:a16="http://schemas.microsoft.com/office/drawing/2014/main" id="{00000000-0008-0000-0400-00004A010000}"/>
            </a:ext>
          </a:extLst>
        </xdr:cNvPr>
        <xdr:cNvSpPr txBox="1">
          <a:spLocks noChangeArrowheads="1"/>
        </xdr:cNvSpPr>
      </xdr:nvSpPr>
      <xdr:spPr bwMode="auto">
        <a:xfrm>
          <a:off x="4249615" y="22046712"/>
          <a:ext cx="76200" cy="1897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28575</xdr:rowOff>
    </xdr:to>
    <xdr:sp macro="" textlink="">
      <xdr:nvSpPr>
        <xdr:cNvPr id="331" name="Text Box 2">
          <a:extLst>
            <a:ext uri="{FF2B5EF4-FFF2-40B4-BE49-F238E27FC236}">
              <a16:creationId xmlns:a16="http://schemas.microsoft.com/office/drawing/2014/main" id="{00000000-0008-0000-0400-00004B010000}"/>
            </a:ext>
          </a:extLst>
        </xdr:cNvPr>
        <xdr:cNvSpPr txBox="1">
          <a:spLocks noChangeArrowheads="1"/>
        </xdr:cNvSpPr>
      </xdr:nvSpPr>
      <xdr:spPr bwMode="auto">
        <a:xfrm>
          <a:off x="4249615" y="21885519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28576</xdr:rowOff>
    </xdr:to>
    <xdr:sp macro="" textlink="">
      <xdr:nvSpPr>
        <xdr:cNvPr id="332" name="Text Box 2">
          <a:extLst>
            <a:ext uri="{FF2B5EF4-FFF2-40B4-BE49-F238E27FC236}">
              <a16:creationId xmlns:a16="http://schemas.microsoft.com/office/drawing/2014/main" id="{00000000-0008-0000-0400-00004C010000}"/>
            </a:ext>
          </a:extLst>
        </xdr:cNvPr>
        <xdr:cNvSpPr txBox="1">
          <a:spLocks noChangeArrowheads="1"/>
        </xdr:cNvSpPr>
      </xdr:nvSpPr>
      <xdr:spPr bwMode="auto">
        <a:xfrm>
          <a:off x="4249615" y="22046712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28576</xdr:rowOff>
    </xdr:to>
    <xdr:sp macro="" textlink="">
      <xdr:nvSpPr>
        <xdr:cNvPr id="333" name="Text Box 2">
          <a:extLst>
            <a:ext uri="{FF2B5EF4-FFF2-40B4-BE49-F238E27FC236}">
              <a16:creationId xmlns:a16="http://schemas.microsoft.com/office/drawing/2014/main" id="{00000000-0008-0000-0400-00004D010000}"/>
            </a:ext>
          </a:extLst>
        </xdr:cNvPr>
        <xdr:cNvSpPr txBox="1">
          <a:spLocks noChangeArrowheads="1"/>
        </xdr:cNvSpPr>
      </xdr:nvSpPr>
      <xdr:spPr bwMode="auto">
        <a:xfrm>
          <a:off x="4249615" y="22207904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28576</xdr:rowOff>
    </xdr:to>
    <xdr:sp macro="" textlink="">
      <xdr:nvSpPr>
        <xdr:cNvPr id="334" name="Text Box 2">
          <a:extLst>
            <a:ext uri="{FF2B5EF4-FFF2-40B4-BE49-F238E27FC236}">
              <a16:creationId xmlns:a16="http://schemas.microsoft.com/office/drawing/2014/main" id="{00000000-0008-0000-0400-00004E010000}"/>
            </a:ext>
          </a:extLst>
        </xdr:cNvPr>
        <xdr:cNvSpPr txBox="1">
          <a:spLocks noChangeArrowheads="1"/>
        </xdr:cNvSpPr>
      </xdr:nvSpPr>
      <xdr:spPr bwMode="auto">
        <a:xfrm>
          <a:off x="4249615" y="22046712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28575</xdr:rowOff>
    </xdr:to>
    <xdr:sp macro="" textlink="">
      <xdr:nvSpPr>
        <xdr:cNvPr id="335" name="Text Box 2">
          <a:extLst>
            <a:ext uri="{FF2B5EF4-FFF2-40B4-BE49-F238E27FC236}">
              <a16:creationId xmlns:a16="http://schemas.microsoft.com/office/drawing/2014/main" id="{00000000-0008-0000-0400-00004F010000}"/>
            </a:ext>
          </a:extLst>
        </xdr:cNvPr>
        <xdr:cNvSpPr txBox="1">
          <a:spLocks noChangeArrowheads="1"/>
        </xdr:cNvSpPr>
      </xdr:nvSpPr>
      <xdr:spPr bwMode="auto">
        <a:xfrm>
          <a:off x="4249615" y="22207904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28576</xdr:rowOff>
    </xdr:to>
    <xdr:sp macro="" textlink="">
      <xdr:nvSpPr>
        <xdr:cNvPr id="336" name="Text Box 2">
          <a:extLst>
            <a:ext uri="{FF2B5EF4-FFF2-40B4-BE49-F238E27FC236}">
              <a16:creationId xmlns:a16="http://schemas.microsoft.com/office/drawing/2014/main" id="{00000000-0008-0000-0400-000050010000}"/>
            </a:ext>
          </a:extLst>
        </xdr:cNvPr>
        <xdr:cNvSpPr txBox="1">
          <a:spLocks noChangeArrowheads="1"/>
        </xdr:cNvSpPr>
      </xdr:nvSpPr>
      <xdr:spPr bwMode="auto">
        <a:xfrm>
          <a:off x="4249615" y="22369096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28575</xdr:rowOff>
    </xdr:to>
    <xdr:sp macro="" textlink="">
      <xdr:nvSpPr>
        <xdr:cNvPr id="337" name="Text Box 2">
          <a:extLst>
            <a:ext uri="{FF2B5EF4-FFF2-40B4-BE49-F238E27FC236}">
              <a16:creationId xmlns:a16="http://schemas.microsoft.com/office/drawing/2014/main" id="{00000000-0008-0000-0400-000051010000}"/>
            </a:ext>
          </a:extLst>
        </xdr:cNvPr>
        <xdr:cNvSpPr txBox="1">
          <a:spLocks noChangeArrowheads="1"/>
        </xdr:cNvSpPr>
      </xdr:nvSpPr>
      <xdr:spPr bwMode="auto">
        <a:xfrm>
          <a:off x="4249615" y="22207904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28575</xdr:rowOff>
    </xdr:to>
    <xdr:sp macro="" textlink="">
      <xdr:nvSpPr>
        <xdr:cNvPr id="338" name="Text Box 2">
          <a:extLst>
            <a:ext uri="{FF2B5EF4-FFF2-40B4-BE49-F238E27FC236}">
              <a16:creationId xmlns:a16="http://schemas.microsoft.com/office/drawing/2014/main" id="{00000000-0008-0000-0400-000052010000}"/>
            </a:ext>
          </a:extLst>
        </xdr:cNvPr>
        <xdr:cNvSpPr txBox="1">
          <a:spLocks noChangeArrowheads="1"/>
        </xdr:cNvSpPr>
      </xdr:nvSpPr>
      <xdr:spPr bwMode="auto">
        <a:xfrm>
          <a:off x="4249615" y="22369096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28577</xdr:rowOff>
    </xdr:to>
    <xdr:sp macro="" textlink="">
      <xdr:nvSpPr>
        <xdr:cNvPr id="339" name="Text Box 2">
          <a:extLst>
            <a:ext uri="{FF2B5EF4-FFF2-40B4-BE49-F238E27FC236}">
              <a16:creationId xmlns:a16="http://schemas.microsoft.com/office/drawing/2014/main" id="{00000000-0008-0000-0400-000053010000}"/>
            </a:ext>
          </a:extLst>
        </xdr:cNvPr>
        <xdr:cNvSpPr txBox="1">
          <a:spLocks noChangeArrowheads="1"/>
        </xdr:cNvSpPr>
      </xdr:nvSpPr>
      <xdr:spPr bwMode="auto">
        <a:xfrm>
          <a:off x="4249615" y="22530288"/>
          <a:ext cx="76200" cy="1897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28575</xdr:rowOff>
    </xdr:to>
    <xdr:sp macro="" textlink="">
      <xdr:nvSpPr>
        <xdr:cNvPr id="340" name="Text Box 2">
          <a:extLst>
            <a:ext uri="{FF2B5EF4-FFF2-40B4-BE49-F238E27FC236}">
              <a16:creationId xmlns:a16="http://schemas.microsoft.com/office/drawing/2014/main" id="{00000000-0008-0000-0400-000054010000}"/>
            </a:ext>
          </a:extLst>
        </xdr:cNvPr>
        <xdr:cNvSpPr txBox="1">
          <a:spLocks noChangeArrowheads="1"/>
        </xdr:cNvSpPr>
      </xdr:nvSpPr>
      <xdr:spPr bwMode="auto">
        <a:xfrm>
          <a:off x="4249615" y="22369096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28576</xdr:rowOff>
    </xdr:to>
    <xdr:sp macro="" textlink="">
      <xdr:nvSpPr>
        <xdr:cNvPr id="341" name="Text Box 2">
          <a:extLst>
            <a:ext uri="{FF2B5EF4-FFF2-40B4-BE49-F238E27FC236}">
              <a16:creationId xmlns:a16="http://schemas.microsoft.com/office/drawing/2014/main" id="{00000000-0008-0000-0400-000055010000}"/>
            </a:ext>
          </a:extLst>
        </xdr:cNvPr>
        <xdr:cNvSpPr txBox="1">
          <a:spLocks noChangeArrowheads="1"/>
        </xdr:cNvSpPr>
      </xdr:nvSpPr>
      <xdr:spPr bwMode="auto">
        <a:xfrm>
          <a:off x="4249615" y="22530288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28576</xdr:rowOff>
    </xdr:to>
    <xdr:sp macro="" textlink="">
      <xdr:nvSpPr>
        <xdr:cNvPr id="342" name="Text Box 2">
          <a:extLst>
            <a:ext uri="{FF2B5EF4-FFF2-40B4-BE49-F238E27FC236}">
              <a16:creationId xmlns:a16="http://schemas.microsoft.com/office/drawing/2014/main" id="{00000000-0008-0000-0400-000056010000}"/>
            </a:ext>
          </a:extLst>
        </xdr:cNvPr>
        <xdr:cNvSpPr txBox="1">
          <a:spLocks noChangeArrowheads="1"/>
        </xdr:cNvSpPr>
      </xdr:nvSpPr>
      <xdr:spPr bwMode="auto">
        <a:xfrm>
          <a:off x="4249615" y="22691481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28576</xdr:rowOff>
    </xdr:to>
    <xdr:sp macro="" textlink="">
      <xdr:nvSpPr>
        <xdr:cNvPr id="343" name="Text Box 2">
          <a:extLst>
            <a:ext uri="{FF2B5EF4-FFF2-40B4-BE49-F238E27FC236}">
              <a16:creationId xmlns:a16="http://schemas.microsoft.com/office/drawing/2014/main" id="{00000000-0008-0000-0400-000057010000}"/>
            </a:ext>
          </a:extLst>
        </xdr:cNvPr>
        <xdr:cNvSpPr txBox="1">
          <a:spLocks noChangeArrowheads="1"/>
        </xdr:cNvSpPr>
      </xdr:nvSpPr>
      <xdr:spPr bwMode="auto">
        <a:xfrm>
          <a:off x="4249615" y="22530288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28575</xdr:rowOff>
    </xdr:to>
    <xdr:sp macro="" textlink="">
      <xdr:nvSpPr>
        <xdr:cNvPr id="344" name="Text Box 2">
          <a:extLst>
            <a:ext uri="{FF2B5EF4-FFF2-40B4-BE49-F238E27FC236}">
              <a16:creationId xmlns:a16="http://schemas.microsoft.com/office/drawing/2014/main" id="{00000000-0008-0000-0400-000058010000}"/>
            </a:ext>
          </a:extLst>
        </xdr:cNvPr>
        <xdr:cNvSpPr txBox="1">
          <a:spLocks noChangeArrowheads="1"/>
        </xdr:cNvSpPr>
      </xdr:nvSpPr>
      <xdr:spPr bwMode="auto">
        <a:xfrm>
          <a:off x="4249615" y="22691481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21248</xdr:rowOff>
    </xdr:to>
    <xdr:sp macro="" textlink="">
      <xdr:nvSpPr>
        <xdr:cNvPr id="345" name="Text Box 2">
          <a:extLst>
            <a:ext uri="{FF2B5EF4-FFF2-40B4-BE49-F238E27FC236}">
              <a16:creationId xmlns:a16="http://schemas.microsoft.com/office/drawing/2014/main" id="{00000000-0008-0000-0400-000059010000}"/>
            </a:ext>
          </a:extLst>
        </xdr:cNvPr>
        <xdr:cNvSpPr txBox="1">
          <a:spLocks noChangeArrowheads="1"/>
        </xdr:cNvSpPr>
      </xdr:nvSpPr>
      <xdr:spPr bwMode="auto">
        <a:xfrm>
          <a:off x="4687765" y="21416596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21247</xdr:rowOff>
    </xdr:to>
    <xdr:sp macro="" textlink="">
      <xdr:nvSpPr>
        <xdr:cNvPr id="346" name="Text Box 2">
          <a:extLst>
            <a:ext uri="{FF2B5EF4-FFF2-40B4-BE49-F238E27FC236}">
              <a16:creationId xmlns:a16="http://schemas.microsoft.com/office/drawing/2014/main" id="{00000000-0008-0000-0400-00005A010000}"/>
            </a:ext>
          </a:extLst>
        </xdr:cNvPr>
        <xdr:cNvSpPr txBox="1">
          <a:spLocks noChangeArrowheads="1"/>
        </xdr:cNvSpPr>
      </xdr:nvSpPr>
      <xdr:spPr bwMode="auto">
        <a:xfrm>
          <a:off x="4687765" y="21416596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21248</xdr:rowOff>
    </xdr:to>
    <xdr:sp macro="" textlink="">
      <xdr:nvSpPr>
        <xdr:cNvPr id="347" name="Text Box 2">
          <a:extLst>
            <a:ext uri="{FF2B5EF4-FFF2-40B4-BE49-F238E27FC236}">
              <a16:creationId xmlns:a16="http://schemas.microsoft.com/office/drawing/2014/main" id="{00000000-0008-0000-0400-00005B010000}"/>
            </a:ext>
          </a:extLst>
        </xdr:cNvPr>
        <xdr:cNvSpPr txBox="1">
          <a:spLocks noChangeArrowheads="1"/>
        </xdr:cNvSpPr>
      </xdr:nvSpPr>
      <xdr:spPr bwMode="auto">
        <a:xfrm>
          <a:off x="4687765" y="21416596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21247</xdr:rowOff>
    </xdr:to>
    <xdr:sp macro="" textlink="">
      <xdr:nvSpPr>
        <xdr:cNvPr id="348" name="Text Box 2">
          <a:extLst>
            <a:ext uri="{FF2B5EF4-FFF2-40B4-BE49-F238E27FC236}">
              <a16:creationId xmlns:a16="http://schemas.microsoft.com/office/drawing/2014/main" id="{00000000-0008-0000-0400-00005C010000}"/>
            </a:ext>
          </a:extLst>
        </xdr:cNvPr>
        <xdr:cNvSpPr txBox="1">
          <a:spLocks noChangeArrowheads="1"/>
        </xdr:cNvSpPr>
      </xdr:nvSpPr>
      <xdr:spPr bwMode="auto">
        <a:xfrm>
          <a:off x="4687765" y="21416596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21249</xdr:rowOff>
    </xdr:to>
    <xdr:sp macro="" textlink="">
      <xdr:nvSpPr>
        <xdr:cNvPr id="349" name="Text Box 2">
          <a:extLst>
            <a:ext uri="{FF2B5EF4-FFF2-40B4-BE49-F238E27FC236}">
              <a16:creationId xmlns:a16="http://schemas.microsoft.com/office/drawing/2014/main" id="{00000000-0008-0000-0400-00005D010000}"/>
            </a:ext>
          </a:extLst>
        </xdr:cNvPr>
        <xdr:cNvSpPr txBox="1">
          <a:spLocks noChangeArrowheads="1"/>
        </xdr:cNvSpPr>
      </xdr:nvSpPr>
      <xdr:spPr bwMode="auto">
        <a:xfrm>
          <a:off x="4687765" y="21416596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21247</xdr:rowOff>
    </xdr:to>
    <xdr:sp macro="" textlink="">
      <xdr:nvSpPr>
        <xdr:cNvPr id="350" name="Text Box 2">
          <a:extLst>
            <a:ext uri="{FF2B5EF4-FFF2-40B4-BE49-F238E27FC236}">
              <a16:creationId xmlns:a16="http://schemas.microsoft.com/office/drawing/2014/main" id="{00000000-0008-0000-0400-00005E010000}"/>
            </a:ext>
          </a:extLst>
        </xdr:cNvPr>
        <xdr:cNvSpPr txBox="1">
          <a:spLocks noChangeArrowheads="1"/>
        </xdr:cNvSpPr>
      </xdr:nvSpPr>
      <xdr:spPr bwMode="auto">
        <a:xfrm>
          <a:off x="4687765" y="21416596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21248</xdr:rowOff>
    </xdr:to>
    <xdr:sp macro="" textlink="">
      <xdr:nvSpPr>
        <xdr:cNvPr id="351" name="Text Box 2">
          <a:extLst>
            <a:ext uri="{FF2B5EF4-FFF2-40B4-BE49-F238E27FC236}">
              <a16:creationId xmlns:a16="http://schemas.microsoft.com/office/drawing/2014/main" id="{00000000-0008-0000-0400-00005F010000}"/>
            </a:ext>
          </a:extLst>
        </xdr:cNvPr>
        <xdr:cNvSpPr txBox="1">
          <a:spLocks noChangeArrowheads="1"/>
        </xdr:cNvSpPr>
      </xdr:nvSpPr>
      <xdr:spPr bwMode="auto">
        <a:xfrm>
          <a:off x="4687765" y="21416596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295</xdr:row>
      <xdr:rowOff>13921</xdr:rowOff>
    </xdr:to>
    <xdr:sp macro="" textlink="">
      <xdr:nvSpPr>
        <xdr:cNvPr id="352" name="Text Box 2">
          <a:extLst>
            <a:ext uri="{FF2B5EF4-FFF2-40B4-BE49-F238E27FC236}">
              <a16:creationId xmlns:a16="http://schemas.microsoft.com/office/drawing/2014/main" id="{00000000-0008-0000-0400-000060010000}"/>
            </a:ext>
          </a:extLst>
        </xdr:cNvPr>
        <xdr:cNvSpPr txBox="1">
          <a:spLocks noChangeArrowheads="1"/>
        </xdr:cNvSpPr>
      </xdr:nvSpPr>
      <xdr:spPr bwMode="auto">
        <a:xfrm>
          <a:off x="4249615" y="21416596"/>
          <a:ext cx="76200" cy="3363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13921</xdr:rowOff>
    </xdr:to>
    <xdr:sp macro="" textlink="">
      <xdr:nvSpPr>
        <xdr:cNvPr id="353" name="Text Box 2">
          <a:extLst>
            <a:ext uri="{FF2B5EF4-FFF2-40B4-BE49-F238E27FC236}">
              <a16:creationId xmlns:a16="http://schemas.microsoft.com/office/drawing/2014/main" id="{00000000-0008-0000-0400-000061010000}"/>
            </a:ext>
          </a:extLst>
        </xdr:cNvPr>
        <xdr:cNvSpPr txBox="1">
          <a:spLocks noChangeArrowheads="1"/>
        </xdr:cNvSpPr>
      </xdr:nvSpPr>
      <xdr:spPr bwMode="auto">
        <a:xfrm>
          <a:off x="4687765" y="21416596"/>
          <a:ext cx="76200" cy="3363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21248</xdr:rowOff>
    </xdr:to>
    <xdr:sp macro="" textlink="">
      <xdr:nvSpPr>
        <xdr:cNvPr id="354" name="Text Box 2">
          <a:extLst>
            <a:ext uri="{FF2B5EF4-FFF2-40B4-BE49-F238E27FC236}">
              <a16:creationId xmlns:a16="http://schemas.microsoft.com/office/drawing/2014/main" id="{00000000-0008-0000-0400-000062010000}"/>
            </a:ext>
          </a:extLst>
        </xdr:cNvPr>
        <xdr:cNvSpPr txBox="1">
          <a:spLocks noChangeArrowheads="1"/>
        </xdr:cNvSpPr>
      </xdr:nvSpPr>
      <xdr:spPr bwMode="auto">
        <a:xfrm>
          <a:off x="4249615" y="21570462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21248</xdr:rowOff>
    </xdr:to>
    <xdr:sp macro="" textlink="">
      <xdr:nvSpPr>
        <xdr:cNvPr id="355" name="Text Box 2">
          <a:extLst>
            <a:ext uri="{FF2B5EF4-FFF2-40B4-BE49-F238E27FC236}">
              <a16:creationId xmlns:a16="http://schemas.microsoft.com/office/drawing/2014/main" id="{00000000-0008-0000-0400-000063010000}"/>
            </a:ext>
          </a:extLst>
        </xdr:cNvPr>
        <xdr:cNvSpPr txBox="1">
          <a:spLocks noChangeArrowheads="1"/>
        </xdr:cNvSpPr>
      </xdr:nvSpPr>
      <xdr:spPr bwMode="auto">
        <a:xfrm>
          <a:off x="4687765" y="21570462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21250</xdr:rowOff>
    </xdr:to>
    <xdr:sp macro="" textlink="">
      <xdr:nvSpPr>
        <xdr:cNvPr id="356" name="Text Box 2">
          <a:extLst>
            <a:ext uri="{FF2B5EF4-FFF2-40B4-BE49-F238E27FC236}">
              <a16:creationId xmlns:a16="http://schemas.microsoft.com/office/drawing/2014/main" id="{00000000-0008-0000-0400-000064010000}"/>
            </a:ext>
          </a:extLst>
        </xdr:cNvPr>
        <xdr:cNvSpPr txBox="1">
          <a:spLocks noChangeArrowheads="1"/>
        </xdr:cNvSpPr>
      </xdr:nvSpPr>
      <xdr:spPr bwMode="auto">
        <a:xfrm>
          <a:off x="4687765" y="21570462"/>
          <a:ext cx="76200" cy="1824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13920</xdr:rowOff>
    </xdr:to>
    <xdr:sp macro="" textlink="">
      <xdr:nvSpPr>
        <xdr:cNvPr id="357" name="Text Box 2">
          <a:extLst>
            <a:ext uri="{FF2B5EF4-FFF2-40B4-BE49-F238E27FC236}">
              <a16:creationId xmlns:a16="http://schemas.microsoft.com/office/drawing/2014/main" id="{00000000-0008-0000-0400-000065010000}"/>
            </a:ext>
          </a:extLst>
        </xdr:cNvPr>
        <xdr:cNvSpPr txBox="1">
          <a:spLocks noChangeArrowheads="1"/>
        </xdr:cNvSpPr>
      </xdr:nvSpPr>
      <xdr:spPr bwMode="auto">
        <a:xfrm>
          <a:off x="4687765" y="21416596"/>
          <a:ext cx="76200" cy="3363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21249</xdr:rowOff>
    </xdr:to>
    <xdr:sp macro="" textlink="">
      <xdr:nvSpPr>
        <xdr:cNvPr id="358" name="Text Box 2">
          <a:extLst>
            <a:ext uri="{FF2B5EF4-FFF2-40B4-BE49-F238E27FC236}">
              <a16:creationId xmlns:a16="http://schemas.microsoft.com/office/drawing/2014/main" id="{00000000-0008-0000-0400-000066010000}"/>
            </a:ext>
          </a:extLst>
        </xdr:cNvPr>
        <xdr:cNvSpPr txBox="1">
          <a:spLocks noChangeArrowheads="1"/>
        </xdr:cNvSpPr>
      </xdr:nvSpPr>
      <xdr:spPr bwMode="auto">
        <a:xfrm>
          <a:off x="4687765" y="21570462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295</xdr:row>
      <xdr:rowOff>13921</xdr:rowOff>
    </xdr:to>
    <xdr:sp macro="" textlink="">
      <xdr:nvSpPr>
        <xdr:cNvPr id="359" name="Text Box 2">
          <a:extLst>
            <a:ext uri="{FF2B5EF4-FFF2-40B4-BE49-F238E27FC236}">
              <a16:creationId xmlns:a16="http://schemas.microsoft.com/office/drawing/2014/main" id="{00000000-0008-0000-0400-000067010000}"/>
            </a:ext>
          </a:extLst>
        </xdr:cNvPr>
        <xdr:cNvSpPr txBox="1">
          <a:spLocks noChangeArrowheads="1"/>
        </xdr:cNvSpPr>
      </xdr:nvSpPr>
      <xdr:spPr bwMode="auto">
        <a:xfrm>
          <a:off x="4249615" y="21416596"/>
          <a:ext cx="76200" cy="3363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21248</xdr:rowOff>
    </xdr:to>
    <xdr:sp macro="" textlink="">
      <xdr:nvSpPr>
        <xdr:cNvPr id="360" name="Text Box 2">
          <a:extLst>
            <a:ext uri="{FF2B5EF4-FFF2-40B4-BE49-F238E27FC236}">
              <a16:creationId xmlns:a16="http://schemas.microsoft.com/office/drawing/2014/main" id="{00000000-0008-0000-0400-000068010000}"/>
            </a:ext>
          </a:extLst>
        </xdr:cNvPr>
        <xdr:cNvSpPr txBox="1">
          <a:spLocks noChangeArrowheads="1"/>
        </xdr:cNvSpPr>
      </xdr:nvSpPr>
      <xdr:spPr bwMode="auto">
        <a:xfrm>
          <a:off x="4249615" y="21570462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21250</xdr:rowOff>
    </xdr:to>
    <xdr:sp macro="" textlink="">
      <xdr:nvSpPr>
        <xdr:cNvPr id="361" name="Text Box 2">
          <a:extLst>
            <a:ext uri="{FF2B5EF4-FFF2-40B4-BE49-F238E27FC236}">
              <a16:creationId xmlns:a16="http://schemas.microsoft.com/office/drawing/2014/main" id="{00000000-0008-0000-0400-000069010000}"/>
            </a:ext>
          </a:extLst>
        </xdr:cNvPr>
        <xdr:cNvSpPr txBox="1">
          <a:spLocks noChangeArrowheads="1"/>
        </xdr:cNvSpPr>
      </xdr:nvSpPr>
      <xdr:spPr bwMode="auto">
        <a:xfrm>
          <a:off x="4249615" y="21570462"/>
          <a:ext cx="76200" cy="1824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295</xdr:row>
      <xdr:rowOff>13920</xdr:rowOff>
    </xdr:to>
    <xdr:sp macro="" textlink="">
      <xdr:nvSpPr>
        <xdr:cNvPr id="362" name="Text Box 2">
          <a:extLst>
            <a:ext uri="{FF2B5EF4-FFF2-40B4-BE49-F238E27FC236}">
              <a16:creationId xmlns:a16="http://schemas.microsoft.com/office/drawing/2014/main" id="{00000000-0008-0000-0400-00006A010000}"/>
            </a:ext>
          </a:extLst>
        </xdr:cNvPr>
        <xdr:cNvSpPr txBox="1">
          <a:spLocks noChangeArrowheads="1"/>
        </xdr:cNvSpPr>
      </xdr:nvSpPr>
      <xdr:spPr bwMode="auto">
        <a:xfrm>
          <a:off x="4249615" y="21416596"/>
          <a:ext cx="76200" cy="3363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21249</xdr:rowOff>
    </xdr:to>
    <xdr:sp macro="" textlink="">
      <xdr:nvSpPr>
        <xdr:cNvPr id="363" name="Text Box 2">
          <a:extLst>
            <a:ext uri="{FF2B5EF4-FFF2-40B4-BE49-F238E27FC236}">
              <a16:creationId xmlns:a16="http://schemas.microsoft.com/office/drawing/2014/main" id="{00000000-0008-0000-0400-00006B010000}"/>
            </a:ext>
          </a:extLst>
        </xdr:cNvPr>
        <xdr:cNvSpPr txBox="1">
          <a:spLocks noChangeArrowheads="1"/>
        </xdr:cNvSpPr>
      </xdr:nvSpPr>
      <xdr:spPr bwMode="auto">
        <a:xfrm>
          <a:off x="4249615" y="21570462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13921</xdr:rowOff>
    </xdr:to>
    <xdr:sp macro="" textlink="">
      <xdr:nvSpPr>
        <xdr:cNvPr id="364" name="Text Box 2">
          <a:extLst>
            <a:ext uri="{FF2B5EF4-FFF2-40B4-BE49-F238E27FC236}">
              <a16:creationId xmlns:a16="http://schemas.microsoft.com/office/drawing/2014/main" id="{00000000-0008-0000-0400-00006C010000}"/>
            </a:ext>
          </a:extLst>
        </xdr:cNvPr>
        <xdr:cNvSpPr txBox="1">
          <a:spLocks noChangeArrowheads="1"/>
        </xdr:cNvSpPr>
      </xdr:nvSpPr>
      <xdr:spPr bwMode="auto">
        <a:xfrm>
          <a:off x="4687765" y="21416596"/>
          <a:ext cx="76200" cy="3363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21248</xdr:rowOff>
    </xdr:to>
    <xdr:sp macro="" textlink="">
      <xdr:nvSpPr>
        <xdr:cNvPr id="365" name="Text Box 2">
          <a:extLst>
            <a:ext uri="{FF2B5EF4-FFF2-40B4-BE49-F238E27FC236}">
              <a16:creationId xmlns:a16="http://schemas.microsoft.com/office/drawing/2014/main" id="{00000000-0008-0000-0400-00006D010000}"/>
            </a:ext>
          </a:extLst>
        </xdr:cNvPr>
        <xdr:cNvSpPr txBox="1">
          <a:spLocks noChangeArrowheads="1"/>
        </xdr:cNvSpPr>
      </xdr:nvSpPr>
      <xdr:spPr bwMode="auto">
        <a:xfrm>
          <a:off x="4687765" y="21570462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13921</xdr:rowOff>
    </xdr:to>
    <xdr:sp macro="" textlink="">
      <xdr:nvSpPr>
        <xdr:cNvPr id="366" name="Text Box 2">
          <a:extLst>
            <a:ext uri="{FF2B5EF4-FFF2-40B4-BE49-F238E27FC236}">
              <a16:creationId xmlns:a16="http://schemas.microsoft.com/office/drawing/2014/main" id="{00000000-0008-0000-0400-00006E010000}"/>
            </a:ext>
          </a:extLst>
        </xdr:cNvPr>
        <xdr:cNvSpPr txBox="1">
          <a:spLocks noChangeArrowheads="1"/>
        </xdr:cNvSpPr>
      </xdr:nvSpPr>
      <xdr:spPr bwMode="auto">
        <a:xfrm>
          <a:off x="4687765" y="21416596"/>
          <a:ext cx="76200" cy="3363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21248</xdr:rowOff>
    </xdr:to>
    <xdr:sp macro="" textlink="">
      <xdr:nvSpPr>
        <xdr:cNvPr id="367" name="Text Box 2">
          <a:extLst>
            <a:ext uri="{FF2B5EF4-FFF2-40B4-BE49-F238E27FC236}">
              <a16:creationId xmlns:a16="http://schemas.microsoft.com/office/drawing/2014/main" id="{00000000-0008-0000-0400-00006F010000}"/>
            </a:ext>
          </a:extLst>
        </xdr:cNvPr>
        <xdr:cNvSpPr txBox="1">
          <a:spLocks noChangeArrowheads="1"/>
        </xdr:cNvSpPr>
      </xdr:nvSpPr>
      <xdr:spPr bwMode="auto">
        <a:xfrm>
          <a:off x="4687765" y="21570462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21250</xdr:rowOff>
    </xdr:to>
    <xdr:sp macro="" textlink="">
      <xdr:nvSpPr>
        <xdr:cNvPr id="368" name="Text Box 2">
          <a:extLst>
            <a:ext uri="{FF2B5EF4-FFF2-40B4-BE49-F238E27FC236}">
              <a16:creationId xmlns:a16="http://schemas.microsoft.com/office/drawing/2014/main" id="{00000000-0008-0000-0400-000070010000}"/>
            </a:ext>
          </a:extLst>
        </xdr:cNvPr>
        <xdr:cNvSpPr txBox="1">
          <a:spLocks noChangeArrowheads="1"/>
        </xdr:cNvSpPr>
      </xdr:nvSpPr>
      <xdr:spPr bwMode="auto">
        <a:xfrm>
          <a:off x="4687765" y="21570462"/>
          <a:ext cx="76200" cy="1824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13920</xdr:rowOff>
    </xdr:to>
    <xdr:sp macro="" textlink="">
      <xdr:nvSpPr>
        <xdr:cNvPr id="369" name="Text Box 2">
          <a:extLst>
            <a:ext uri="{FF2B5EF4-FFF2-40B4-BE49-F238E27FC236}">
              <a16:creationId xmlns:a16="http://schemas.microsoft.com/office/drawing/2014/main" id="{00000000-0008-0000-0400-000071010000}"/>
            </a:ext>
          </a:extLst>
        </xdr:cNvPr>
        <xdr:cNvSpPr txBox="1">
          <a:spLocks noChangeArrowheads="1"/>
        </xdr:cNvSpPr>
      </xdr:nvSpPr>
      <xdr:spPr bwMode="auto">
        <a:xfrm>
          <a:off x="4687765" y="21416596"/>
          <a:ext cx="76200" cy="3363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21249</xdr:rowOff>
    </xdr:to>
    <xdr:sp macro="" textlink="">
      <xdr:nvSpPr>
        <xdr:cNvPr id="370" name="Text Box 2">
          <a:extLst>
            <a:ext uri="{FF2B5EF4-FFF2-40B4-BE49-F238E27FC236}">
              <a16:creationId xmlns:a16="http://schemas.microsoft.com/office/drawing/2014/main" id="{00000000-0008-0000-0400-000072010000}"/>
            </a:ext>
          </a:extLst>
        </xdr:cNvPr>
        <xdr:cNvSpPr txBox="1">
          <a:spLocks noChangeArrowheads="1"/>
        </xdr:cNvSpPr>
      </xdr:nvSpPr>
      <xdr:spPr bwMode="auto">
        <a:xfrm>
          <a:off x="4687765" y="21570462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295</xdr:row>
      <xdr:rowOff>21248</xdr:rowOff>
    </xdr:to>
    <xdr:sp macro="" textlink="">
      <xdr:nvSpPr>
        <xdr:cNvPr id="371" name="Text Box 2">
          <a:extLst>
            <a:ext uri="{FF2B5EF4-FFF2-40B4-BE49-F238E27FC236}">
              <a16:creationId xmlns:a16="http://schemas.microsoft.com/office/drawing/2014/main" id="{00000000-0008-0000-0400-000073010000}"/>
            </a:ext>
          </a:extLst>
        </xdr:cNvPr>
        <xdr:cNvSpPr txBox="1">
          <a:spLocks noChangeArrowheads="1"/>
        </xdr:cNvSpPr>
      </xdr:nvSpPr>
      <xdr:spPr bwMode="auto">
        <a:xfrm>
          <a:off x="4249615" y="21570462"/>
          <a:ext cx="76200" cy="3436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21248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400-000074010000}"/>
            </a:ext>
          </a:extLst>
        </xdr:cNvPr>
        <xdr:cNvSpPr txBox="1">
          <a:spLocks noChangeArrowheads="1"/>
        </xdr:cNvSpPr>
      </xdr:nvSpPr>
      <xdr:spPr bwMode="auto">
        <a:xfrm>
          <a:off x="4687765" y="21570462"/>
          <a:ext cx="76200" cy="3436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28574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400-000075010000}"/>
            </a:ext>
          </a:extLst>
        </xdr:cNvPr>
        <xdr:cNvSpPr txBox="1">
          <a:spLocks noChangeArrowheads="1"/>
        </xdr:cNvSpPr>
      </xdr:nvSpPr>
      <xdr:spPr bwMode="auto">
        <a:xfrm>
          <a:off x="4249615" y="21724327"/>
          <a:ext cx="76200" cy="1897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28574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400-000076010000}"/>
            </a:ext>
          </a:extLst>
        </xdr:cNvPr>
        <xdr:cNvSpPr txBox="1">
          <a:spLocks noChangeArrowheads="1"/>
        </xdr:cNvSpPr>
      </xdr:nvSpPr>
      <xdr:spPr bwMode="auto">
        <a:xfrm>
          <a:off x="4687765" y="21724327"/>
          <a:ext cx="76200" cy="1897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28576</xdr:rowOff>
    </xdr:to>
    <xdr:sp macro="" textlink="">
      <xdr:nvSpPr>
        <xdr:cNvPr id="375" name="Text Box 2">
          <a:extLst>
            <a:ext uri="{FF2B5EF4-FFF2-40B4-BE49-F238E27FC236}">
              <a16:creationId xmlns:a16="http://schemas.microsoft.com/office/drawing/2014/main" id="{00000000-0008-0000-0400-000077010000}"/>
            </a:ext>
          </a:extLst>
        </xdr:cNvPr>
        <xdr:cNvSpPr txBox="1">
          <a:spLocks noChangeArrowheads="1"/>
        </xdr:cNvSpPr>
      </xdr:nvSpPr>
      <xdr:spPr bwMode="auto">
        <a:xfrm>
          <a:off x="4687765" y="21724327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21247</xdr:rowOff>
    </xdr:to>
    <xdr:sp macro="" textlink="">
      <xdr:nvSpPr>
        <xdr:cNvPr id="376" name="Text Box 2">
          <a:extLst>
            <a:ext uri="{FF2B5EF4-FFF2-40B4-BE49-F238E27FC236}">
              <a16:creationId xmlns:a16="http://schemas.microsoft.com/office/drawing/2014/main" id="{00000000-0008-0000-0400-000078010000}"/>
            </a:ext>
          </a:extLst>
        </xdr:cNvPr>
        <xdr:cNvSpPr txBox="1">
          <a:spLocks noChangeArrowheads="1"/>
        </xdr:cNvSpPr>
      </xdr:nvSpPr>
      <xdr:spPr bwMode="auto">
        <a:xfrm>
          <a:off x="4687765" y="21570462"/>
          <a:ext cx="76200" cy="3436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28575</xdr:rowOff>
    </xdr:to>
    <xdr:sp macro="" textlink="">
      <xdr:nvSpPr>
        <xdr:cNvPr id="377" name="Text Box 2">
          <a:extLst>
            <a:ext uri="{FF2B5EF4-FFF2-40B4-BE49-F238E27FC236}">
              <a16:creationId xmlns:a16="http://schemas.microsoft.com/office/drawing/2014/main" id="{00000000-0008-0000-0400-000079010000}"/>
            </a:ext>
          </a:extLst>
        </xdr:cNvPr>
        <xdr:cNvSpPr txBox="1">
          <a:spLocks noChangeArrowheads="1"/>
        </xdr:cNvSpPr>
      </xdr:nvSpPr>
      <xdr:spPr bwMode="auto">
        <a:xfrm>
          <a:off x="4687765" y="21724327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295</xdr:row>
      <xdr:rowOff>21248</xdr:rowOff>
    </xdr:to>
    <xdr:sp macro="" textlink="">
      <xdr:nvSpPr>
        <xdr:cNvPr id="378" name="Text Box 2">
          <a:extLst>
            <a:ext uri="{FF2B5EF4-FFF2-40B4-BE49-F238E27FC236}">
              <a16:creationId xmlns:a16="http://schemas.microsoft.com/office/drawing/2014/main" id="{00000000-0008-0000-0400-00007A010000}"/>
            </a:ext>
          </a:extLst>
        </xdr:cNvPr>
        <xdr:cNvSpPr txBox="1">
          <a:spLocks noChangeArrowheads="1"/>
        </xdr:cNvSpPr>
      </xdr:nvSpPr>
      <xdr:spPr bwMode="auto">
        <a:xfrm>
          <a:off x="4249615" y="21570462"/>
          <a:ext cx="76200" cy="3436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28574</xdr:rowOff>
    </xdr:to>
    <xdr:sp macro="" textlink="">
      <xdr:nvSpPr>
        <xdr:cNvPr id="379" name="Text Box 2">
          <a:extLst>
            <a:ext uri="{FF2B5EF4-FFF2-40B4-BE49-F238E27FC236}">
              <a16:creationId xmlns:a16="http://schemas.microsoft.com/office/drawing/2014/main" id="{00000000-0008-0000-0400-00007B010000}"/>
            </a:ext>
          </a:extLst>
        </xdr:cNvPr>
        <xdr:cNvSpPr txBox="1">
          <a:spLocks noChangeArrowheads="1"/>
        </xdr:cNvSpPr>
      </xdr:nvSpPr>
      <xdr:spPr bwMode="auto">
        <a:xfrm>
          <a:off x="4249615" y="21724327"/>
          <a:ext cx="76200" cy="1897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28576</xdr:rowOff>
    </xdr:to>
    <xdr:sp macro="" textlink="">
      <xdr:nvSpPr>
        <xdr:cNvPr id="380" name="Text Box 2">
          <a:extLst>
            <a:ext uri="{FF2B5EF4-FFF2-40B4-BE49-F238E27FC236}">
              <a16:creationId xmlns:a16="http://schemas.microsoft.com/office/drawing/2014/main" id="{00000000-0008-0000-0400-00007C010000}"/>
            </a:ext>
          </a:extLst>
        </xdr:cNvPr>
        <xdr:cNvSpPr txBox="1">
          <a:spLocks noChangeArrowheads="1"/>
        </xdr:cNvSpPr>
      </xdr:nvSpPr>
      <xdr:spPr bwMode="auto">
        <a:xfrm>
          <a:off x="4249615" y="21724327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295</xdr:row>
      <xdr:rowOff>21247</xdr:rowOff>
    </xdr:to>
    <xdr:sp macro="" textlink="">
      <xdr:nvSpPr>
        <xdr:cNvPr id="381" name="Text Box 2">
          <a:extLst>
            <a:ext uri="{FF2B5EF4-FFF2-40B4-BE49-F238E27FC236}">
              <a16:creationId xmlns:a16="http://schemas.microsoft.com/office/drawing/2014/main" id="{00000000-0008-0000-0400-00007D010000}"/>
            </a:ext>
          </a:extLst>
        </xdr:cNvPr>
        <xdr:cNvSpPr txBox="1">
          <a:spLocks noChangeArrowheads="1"/>
        </xdr:cNvSpPr>
      </xdr:nvSpPr>
      <xdr:spPr bwMode="auto">
        <a:xfrm>
          <a:off x="4249615" y="21570462"/>
          <a:ext cx="76200" cy="3436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28575</xdr:rowOff>
    </xdr:to>
    <xdr:sp macro="" textlink="">
      <xdr:nvSpPr>
        <xdr:cNvPr id="382" name="Text Box 2">
          <a:extLst>
            <a:ext uri="{FF2B5EF4-FFF2-40B4-BE49-F238E27FC236}">
              <a16:creationId xmlns:a16="http://schemas.microsoft.com/office/drawing/2014/main" id="{00000000-0008-0000-0400-00007E010000}"/>
            </a:ext>
          </a:extLst>
        </xdr:cNvPr>
        <xdr:cNvSpPr txBox="1">
          <a:spLocks noChangeArrowheads="1"/>
        </xdr:cNvSpPr>
      </xdr:nvSpPr>
      <xdr:spPr bwMode="auto">
        <a:xfrm>
          <a:off x="4249615" y="21724327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21248</xdr:rowOff>
    </xdr:to>
    <xdr:sp macro="" textlink="">
      <xdr:nvSpPr>
        <xdr:cNvPr id="383" name="Text Box 2">
          <a:extLst>
            <a:ext uri="{FF2B5EF4-FFF2-40B4-BE49-F238E27FC236}">
              <a16:creationId xmlns:a16="http://schemas.microsoft.com/office/drawing/2014/main" id="{00000000-0008-0000-0400-00007F010000}"/>
            </a:ext>
          </a:extLst>
        </xdr:cNvPr>
        <xdr:cNvSpPr txBox="1">
          <a:spLocks noChangeArrowheads="1"/>
        </xdr:cNvSpPr>
      </xdr:nvSpPr>
      <xdr:spPr bwMode="auto">
        <a:xfrm>
          <a:off x="4687765" y="21570462"/>
          <a:ext cx="76200" cy="3436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28574</xdr:rowOff>
    </xdr:to>
    <xdr:sp macro="" textlink="">
      <xdr:nvSpPr>
        <xdr:cNvPr id="384" name="Text Box 2">
          <a:extLst>
            <a:ext uri="{FF2B5EF4-FFF2-40B4-BE49-F238E27FC236}">
              <a16:creationId xmlns:a16="http://schemas.microsoft.com/office/drawing/2014/main" id="{00000000-0008-0000-0400-000080010000}"/>
            </a:ext>
          </a:extLst>
        </xdr:cNvPr>
        <xdr:cNvSpPr txBox="1">
          <a:spLocks noChangeArrowheads="1"/>
        </xdr:cNvSpPr>
      </xdr:nvSpPr>
      <xdr:spPr bwMode="auto">
        <a:xfrm>
          <a:off x="4687765" y="21724327"/>
          <a:ext cx="76200" cy="1897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21248</xdr:rowOff>
    </xdr:to>
    <xdr:sp macro="" textlink="">
      <xdr:nvSpPr>
        <xdr:cNvPr id="385" name="Text Box 2">
          <a:extLst>
            <a:ext uri="{FF2B5EF4-FFF2-40B4-BE49-F238E27FC236}">
              <a16:creationId xmlns:a16="http://schemas.microsoft.com/office/drawing/2014/main" id="{00000000-0008-0000-0400-000081010000}"/>
            </a:ext>
          </a:extLst>
        </xdr:cNvPr>
        <xdr:cNvSpPr txBox="1">
          <a:spLocks noChangeArrowheads="1"/>
        </xdr:cNvSpPr>
      </xdr:nvSpPr>
      <xdr:spPr bwMode="auto">
        <a:xfrm>
          <a:off x="4687765" y="21570462"/>
          <a:ext cx="76200" cy="3436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28574</xdr:rowOff>
    </xdr:to>
    <xdr:sp macro="" textlink="">
      <xdr:nvSpPr>
        <xdr:cNvPr id="386" name="Text Box 2">
          <a:extLst>
            <a:ext uri="{FF2B5EF4-FFF2-40B4-BE49-F238E27FC236}">
              <a16:creationId xmlns:a16="http://schemas.microsoft.com/office/drawing/2014/main" id="{00000000-0008-0000-0400-000082010000}"/>
            </a:ext>
          </a:extLst>
        </xdr:cNvPr>
        <xdr:cNvSpPr txBox="1">
          <a:spLocks noChangeArrowheads="1"/>
        </xdr:cNvSpPr>
      </xdr:nvSpPr>
      <xdr:spPr bwMode="auto">
        <a:xfrm>
          <a:off x="4687765" y="21724327"/>
          <a:ext cx="76200" cy="1897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28576</xdr:rowOff>
    </xdr:to>
    <xdr:sp macro="" textlink="">
      <xdr:nvSpPr>
        <xdr:cNvPr id="387" name="Text Box 2">
          <a:extLst>
            <a:ext uri="{FF2B5EF4-FFF2-40B4-BE49-F238E27FC236}">
              <a16:creationId xmlns:a16="http://schemas.microsoft.com/office/drawing/2014/main" id="{00000000-0008-0000-0400-000083010000}"/>
            </a:ext>
          </a:extLst>
        </xdr:cNvPr>
        <xdr:cNvSpPr txBox="1">
          <a:spLocks noChangeArrowheads="1"/>
        </xdr:cNvSpPr>
      </xdr:nvSpPr>
      <xdr:spPr bwMode="auto">
        <a:xfrm>
          <a:off x="4687765" y="21724327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21247</xdr:rowOff>
    </xdr:to>
    <xdr:sp macro="" textlink="">
      <xdr:nvSpPr>
        <xdr:cNvPr id="388" name="Text Box 2">
          <a:extLst>
            <a:ext uri="{FF2B5EF4-FFF2-40B4-BE49-F238E27FC236}">
              <a16:creationId xmlns:a16="http://schemas.microsoft.com/office/drawing/2014/main" id="{00000000-0008-0000-0400-000084010000}"/>
            </a:ext>
          </a:extLst>
        </xdr:cNvPr>
        <xdr:cNvSpPr txBox="1">
          <a:spLocks noChangeArrowheads="1"/>
        </xdr:cNvSpPr>
      </xdr:nvSpPr>
      <xdr:spPr bwMode="auto">
        <a:xfrm>
          <a:off x="4687765" y="21570462"/>
          <a:ext cx="76200" cy="3436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28575</xdr:rowOff>
    </xdr:to>
    <xdr:sp macro="" textlink="">
      <xdr:nvSpPr>
        <xdr:cNvPr id="389" name="Text Box 2">
          <a:extLst>
            <a:ext uri="{FF2B5EF4-FFF2-40B4-BE49-F238E27FC236}">
              <a16:creationId xmlns:a16="http://schemas.microsoft.com/office/drawing/2014/main" id="{00000000-0008-0000-0400-000085010000}"/>
            </a:ext>
          </a:extLst>
        </xdr:cNvPr>
        <xdr:cNvSpPr txBox="1">
          <a:spLocks noChangeArrowheads="1"/>
        </xdr:cNvSpPr>
      </xdr:nvSpPr>
      <xdr:spPr bwMode="auto">
        <a:xfrm>
          <a:off x="4687765" y="21724327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295</xdr:row>
      <xdr:rowOff>28574</xdr:rowOff>
    </xdr:to>
    <xdr:sp macro="" textlink="">
      <xdr:nvSpPr>
        <xdr:cNvPr id="390" name="Text Box 2">
          <a:extLst>
            <a:ext uri="{FF2B5EF4-FFF2-40B4-BE49-F238E27FC236}">
              <a16:creationId xmlns:a16="http://schemas.microsoft.com/office/drawing/2014/main" id="{00000000-0008-0000-0400-000086010000}"/>
            </a:ext>
          </a:extLst>
        </xdr:cNvPr>
        <xdr:cNvSpPr txBox="1">
          <a:spLocks noChangeArrowheads="1"/>
        </xdr:cNvSpPr>
      </xdr:nvSpPr>
      <xdr:spPr bwMode="auto">
        <a:xfrm>
          <a:off x="4249615" y="21724327"/>
          <a:ext cx="76200" cy="350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28574</xdr:rowOff>
    </xdr:to>
    <xdr:sp macro="" textlink="">
      <xdr:nvSpPr>
        <xdr:cNvPr id="391" name="Text Box 2">
          <a:extLst>
            <a:ext uri="{FF2B5EF4-FFF2-40B4-BE49-F238E27FC236}">
              <a16:creationId xmlns:a16="http://schemas.microsoft.com/office/drawing/2014/main" id="{00000000-0008-0000-0400-000087010000}"/>
            </a:ext>
          </a:extLst>
        </xdr:cNvPr>
        <xdr:cNvSpPr txBox="1">
          <a:spLocks noChangeArrowheads="1"/>
        </xdr:cNvSpPr>
      </xdr:nvSpPr>
      <xdr:spPr bwMode="auto">
        <a:xfrm>
          <a:off x="4687765" y="21724327"/>
          <a:ext cx="76200" cy="350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28574</xdr:rowOff>
    </xdr:to>
    <xdr:sp macro="" textlink="">
      <xdr:nvSpPr>
        <xdr:cNvPr id="392" name="Text Box 2">
          <a:extLst>
            <a:ext uri="{FF2B5EF4-FFF2-40B4-BE49-F238E27FC236}">
              <a16:creationId xmlns:a16="http://schemas.microsoft.com/office/drawing/2014/main" id="{00000000-0008-0000-0400-000088010000}"/>
            </a:ext>
          </a:extLst>
        </xdr:cNvPr>
        <xdr:cNvSpPr txBox="1">
          <a:spLocks noChangeArrowheads="1"/>
        </xdr:cNvSpPr>
      </xdr:nvSpPr>
      <xdr:spPr bwMode="auto">
        <a:xfrm>
          <a:off x="4249615" y="21885519"/>
          <a:ext cx="76200" cy="1897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28574</xdr:rowOff>
    </xdr:to>
    <xdr:sp macro="" textlink="">
      <xdr:nvSpPr>
        <xdr:cNvPr id="393" name="Text Box 2">
          <a:extLst>
            <a:ext uri="{FF2B5EF4-FFF2-40B4-BE49-F238E27FC236}">
              <a16:creationId xmlns:a16="http://schemas.microsoft.com/office/drawing/2014/main" id="{00000000-0008-0000-0400-000089010000}"/>
            </a:ext>
          </a:extLst>
        </xdr:cNvPr>
        <xdr:cNvSpPr txBox="1">
          <a:spLocks noChangeArrowheads="1"/>
        </xdr:cNvSpPr>
      </xdr:nvSpPr>
      <xdr:spPr bwMode="auto">
        <a:xfrm>
          <a:off x="4687765" y="21885519"/>
          <a:ext cx="76200" cy="1897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28576</xdr:rowOff>
    </xdr:to>
    <xdr:sp macro="" textlink="">
      <xdr:nvSpPr>
        <xdr:cNvPr id="394" name="Text Box 2">
          <a:extLst>
            <a:ext uri="{FF2B5EF4-FFF2-40B4-BE49-F238E27FC236}">
              <a16:creationId xmlns:a16="http://schemas.microsoft.com/office/drawing/2014/main" id="{00000000-0008-0000-0400-00008A010000}"/>
            </a:ext>
          </a:extLst>
        </xdr:cNvPr>
        <xdr:cNvSpPr txBox="1">
          <a:spLocks noChangeArrowheads="1"/>
        </xdr:cNvSpPr>
      </xdr:nvSpPr>
      <xdr:spPr bwMode="auto">
        <a:xfrm>
          <a:off x="4687765" y="21885519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28573</xdr:rowOff>
    </xdr:to>
    <xdr:sp macro="" textlink="">
      <xdr:nvSpPr>
        <xdr:cNvPr id="395" name="Text Box 2">
          <a:extLst>
            <a:ext uri="{FF2B5EF4-FFF2-40B4-BE49-F238E27FC236}">
              <a16:creationId xmlns:a16="http://schemas.microsoft.com/office/drawing/2014/main" id="{00000000-0008-0000-0400-00008B010000}"/>
            </a:ext>
          </a:extLst>
        </xdr:cNvPr>
        <xdr:cNvSpPr txBox="1">
          <a:spLocks noChangeArrowheads="1"/>
        </xdr:cNvSpPr>
      </xdr:nvSpPr>
      <xdr:spPr bwMode="auto">
        <a:xfrm>
          <a:off x="4687765" y="21724327"/>
          <a:ext cx="76200" cy="3509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28575</xdr:rowOff>
    </xdr:to>
    <xdr:sp macro="" textlink="">
      <xdr:nvSpPr>
        <xdr:cNvPr id="396" name="Text Box 2">
          <a:extLst>
            <a:ext uri="{FF2B5EF4-FFF2-40B4-BE49-F238E27FC236}">
              <a16:creationId xmlns:a16="http://schemas.microsoft.com/office/drawing/2014/main" id="{00000000-0008-0000-0400-00008C010000}"/>
            </a:ext>
          </a:extLst>
        </xdr:cNvPr>
        <xdr:cNvSpPr txBox="1">
          <a:spLocks noChangeArrowheads="1"/>
        </xdr:cNvSpPr>
      </xdr:nvSpPr>
      <xdr:spPr bwMode="auto">
        <a:xfrm>
          <a:off x="4687765" y="21885519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295</xdr:row>
      <xdr:rowOff>28574</xdr:rowOff>
    </xdr:to>
    <xdr:sp macro="" textlink="">
      <xdr:nvSpPr>
        <xdr:cNvPr id="397" name="Text Box 2">
          <a:extLst>
            <a:ext uri="{FF2B5EF4-FFF2-40B4-BE49-F238E27FC236}">
              <a16:creationId xmlns:a16="http://schemas.microsoft.com/office/drawing/2014/main" id="{00000000-0008-0000-0400-00008D010000}"/>
            </a:ext>
          </a:extLst>
        </xdr:cNvPr>
        <xdr:cNvSpPr txBox="1">
          <a:spLocks noChangeArrowheads="1"/>
        </xdr:cNvSpPr>
      </xdr:nvSpPr>
      <xdr:spPr bwMode="auto">
        <a:xfrm>
          <a:off x="4249615" y="21724327"/>
          <a:ext cx="76200" cy="350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28574</xdr:rowOff>
    </xdr:to>
    <xdr:sp macro="" textlink="">
      <xdr:nvSpPr>
        <xdr:cNvPr id="398" name="Text Box 2">
          <a:extLst>
            <a:ext uri="{FF2B5EF4-FFF2-40B4-BE49-F238E27FC236}">
              <a16:creationId xmlns:a16="http://schemas.microsoft.com/office/drawing/2014/main" id="{00000000-0008-0000-0400-00008E010000}"/>
            </a:ext>
          </a:extLst>
        </xdr:cNvPr>
        <xdr:cNvSpPr txBox="1">
          <a:spLocks noChangeArrowheads="1"/>
        </xdr:cNvSpPr>
      </xdr:nvSpPr>
      <xdr:spPr bwMode="auto">
        <a:xfrm>
          <a:off x="4249615" y="21885519"/>
          <a:ext cx="76200" cy="1897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28576</xdr:rowOff>
    </xdr:to>
    <xdr:sp macro="" textlink="">
      <xdr:nvSpPr>
        <xdr:cNvPr id="399" name="Text Box 2">
          <a:extLst>
            <a:ext uri="{FF2B5EF4-FFF2-40B4-BE49-F238E27FC236}">
              <a16:creationId xmlns:a16="http://schemas.microsoft.com/office/drawing/2014/main" id="{00000000-0008-0000-0400-00008F010000}"/>
            </a:ext>
          </a:extLst>
        </xdr:cNvPr>
        <xdr:cNvSpPr txBox="1">
          <a:spLocks noChangeArrowheads="1"/>
        </xdr:cNvSpPr>
      </xdr:nvSpPr>
      <xdr:spPr bwMode="auto">
        <a:xfrm>
          <a:off x="4249615" y="21885519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295</xdr:row>
      <xdr:rowOff>28573</xdr:rowOff>
    </xdr:to>
    <xdr:sp macro="" textlink="">
      <xdr:nvSpPr>
        <xdr:cNvPr id="400" name="Text Box 2">
          <a:extLst>
            <a:ext uri="{FF2B5EF4-FFF2-40B4-BE49-F238E27FC236}">
              <a16:creationId xmlns:a16="http://schemas.microsoft.com/office/drawing/2014/main" id="{00000000-0008-0000-0400-000090010000}"/>
            </a:ext>
          </a:extLst>
        </xdr:cNvPr>
        <xdr:cNvSpPr txBox="1">
          <a:spLocks noChangeArrowheads="1"/>
        </xdr:cNvSpPr>
      </xdr:nvSpPr>
      <xdr:spPr bwMode="auto">
        <a:xfrm>
          <a:off x="4249615" y="21724327"/>
          <a:ext cx="76200" cy="3509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28575</xdr:rowOff>
    </xdr:to>
    <xdr:sp macro="" textlink="">
      <xdr:nvSpPr>
        <xdr:cNvPr id="401" name="Text Box 2">
          <a:extLst>
            <a:ext uri="{FF2B5EF4-FFF2-40B4-BE49-F238E27FC236}">
              <a16:creationId xmlns:a16="http://schemas.microsoft.com/office/drawing/2014/main" id="{00000000-0008-0000-0400-000091010000}"/>
            </a:ext>
          </a:extLst>
        </xdr:cNvPr>
        <xdr:cNvSpPr txBox="1">
          <a:spLocks noChangeArrowheads="1"/>
        </xdr:cNvSpPr>
      </xdr:nvSpPr>
      <xdr:spPr bwMode="auto">
        <a:xfrm>
          <a:off x="4249615" y="21885519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28574</xdr:rowOff>
    </xdr:to>
    <xdr:sp macro="" textlink="">
      <xdr:nvSpPr>
        <xdr:cNvPr id="402" name="Text Box 2">
          <a:extLst>
            <a:ext uri="{FF2B5EF4-FFF2-40B4-BE49-F238E27FC236}">
              <a16:creationId xmlns:a16="http://schemas.microsoft.com/office/drawing/2014/main" id="{00000000-0008-0000-0400-000092010000}"/>
            </a:ext>
          </a:extLst>
        </xdr:cNvPr>
        <xdr:cNvSpPr txBox="1">
          <a:spLocks noChangeArrowheads="1"/>
        </xdr:cNvSpPr>
      </xdr:nvSpPr>
      <xdr:spPr bwMode="auto">
        <a:xfrm>
          <a:off x="4687765" y="21724327"/>
          <a:ext cx="76200" cy="350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28574</xdr:rowOff>
    </xdr:to>
    <xdr:sp macro="" textlink="">
      <xdr:nvSpPr>
        <xdr:cNvPr id="403" name="Text Box 2">
          <a:extLst>
            <a:ext uri="{FF2B5EF4-FFF2-40B4-BE49-F238E27FC236}">
              <a16:creationId xmlns:a16="http://schemas.microsoft.com/office/drawing/2014/main" id="{00000000-0008-0000-0400-000093010000}"/>
            </a:ext>
          </a:extLst>
        </xdr:cNvPr>
        <xdr:cNvSpPr txBox="1">
          <a:spLocks noChangeArrowheads="1"/>
        </xdr:cNvSpPr>
      </xdr:nvSpPr>
      <xdr:spPr bwMode="auto">
        <a:xfrm>
          <a:off x="4687765" y="21885519"/>
          <a:ext cx="76200" cy="1897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28574</xdr:rowOff>
    </xdr:to>
    <xdr:sp macro="" textlink="">
      <xdr:nvSpPr>
        <xdr:cNvPr id="404" name="Text Box 2">
          <a:extLst>
            <a:ext uri="{FF2B5EF4-FFF2-40B4-BE49-F238E27FC236}">
              <a16:creationId xmlns:a16="http://schemas.microsoft.com/office/drawing/2014/main" id="{00000000-0008-0000-0400-000094010000}"/>
            </a:ext>
          </a:extLst>
        </xdr:cNvPr>
        <xdr:cNvSpPr txBox="1">
          <a:spLocks noChangeArrowheads="1"/>
        </xdr:cNvSpPr>
      </xdr:nvSpPr>
      <xdr:spPr bwMode="auto">
        <a:xfrm>
          <a:off x="4687765" y="21724327"/>
          <a:ext cx="76200" cy="350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28574</xdr:rowOff>
    </xdr:to>
    <xdr:sp macro="" textlink="">
      <xdr:nvSpPr>
        <xdr:cNvPr id="405" name="Text Box 2">
          <a:extLst>
            <a:ext uri="{FF2B5EF4-FFF2-40B4-BE49-F238E27FC236}">
              <a16:creationId xmlns:a16="http://schemas.microsoft.com/office/drawing/2014/main" id="{00000000-0008-0000-0400-000095010000}"/>
            </a:ext>
          </a:extLst>
        </xdr:cNvPr>
        <xdr:cNvSpPr txBox="1">
          <a:spLocks noChangeArrowheads="1"/>
        </xdr:cNvSpPr>
      </xdr:nvSpPr>
      <xdr:spPr bwMode="auto">
        <a:xfrm>
          <a:off x="4687765" y="21885519"/>
          <a:ext cx="76200" cy="1897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28576</xdr:rowOff>
    </xdr:to>
    <xdr:sp macro="" textlink="">
      <xdr:nvSpPr>
        <xdr:cNvPr id="406" name="Text Box 2">
          <a:extLst>
            <a:ext uri="{FF2B5EF4-FFF2-40B4-BE49-F238E27FC236}">
              <a16:creationId xmlns:a16="http://schemas.microsoft.com/office/drawing/2014/main" id="{00000000-0008-0000-0400-000096010000}"/>
            </a:ext>
          </a:extLst>
        </xdr:cNvPr>
        <xdr:cNvSpPr txBox="1">
          <a:spLocks noChangeArrowheads="1"/>
        </xdr:cNvSpPr>
      </xdr:nvSpPr>
      <xdr:spPr bwMode="auto">
        <a:xfrm>
          <a:off x="4687765" y="21885519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28573</xdr:rowOff>
    </xdr:to>
    <xdr:sp macro="" textlink="">
      <xdr:nvSpPr>
        <xdr:cNvPr id="407" name="Text Box 2">
          <a:extLst>
            <a:ext uri="{FF2B5EF4-FFF2-40B4-BE49-F238E27FC236}">
              <a16:creationId xmlns:a16="http://schemas.microsoft.com/office/drawing/2014/main" id="{00000000-0008-0000-0400-000097010000}"/>
            </a:ext>
          </a:extLst>
        </xdr:cNvPr>
        <xdr:cNvSpPr txBox="1">
          <a:spLocks noChangeArrowheads="1"/>
        </xdr:cNvSpPr>
      </xdr:nvSpPr>
      <xdr:spPr bwMode="auto">
        <a:xfrm>
          <a:off x="4687765" y="21724327"/>
          <a:ext cx="76200" cy="3509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28575</xdr:rowOff>
    </xdr:to>
    <xdr:sp macro="" textlink="">
      <xdr:nvSpPr>
        <xdr:cNvPr id="408" name="Text Box 2">
          <a:extLst>
            <a:ext uri="{FF2B5EF4-FFF2-40B4-BE49-F238E27FC236}">
              <a16:creationId xmlns:a16="http://schemas.microsoft.com/office/drawing/2014/main" id="{00000000-0008-0000-0400-000098010000}"/>
            </a:ext>
          </a:extLst>
        </xdr:cNvPr>
        <xdr:cNvSpPr txBox="1">
          <a:spLocks noChangeArrowheads="1"/>
        </xdr:cNvSpPr>
      </xdr:nvSpPr>
      <xdr:spPr bwMode="auto">
        <a:xfrm>
          <a:off x="4687765" y="21885519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295</xdr:row>
      <xdr:rowOff>28575</xdr:rowOff>
    </xdr:to>
    <xdr:sp macro="" textlink="">
      <xdr:nvSpPr>
        <xdr:cNvPr id="409" name="Text Box 2">
          <a:extLst>
            <a:ext uri="{FF2B5EF4-FFF2-40B4-BE49-F238E27FC236}">
              <a16:creationId xmlns:a16="http://schemas.microsoft.com/office/drawing/2014/main" id="{00000000-0008-0000-0400-000099010000}"/>
            </a:ext>
          </a:extLst>
        </xdr:cNvPr>
        <xdr:cNvSpPr txBox="1">
          <a:spLocks noChangeArrowheads="1"/>
        </xdr:cNvSpPr>
      </xdr:nvSpPr>
      <xdr:spPr bwMode="auto">
        <a:xfrm>
          <a:off x="4249615" y="21885519"/>
          <a:ext cx="76200" cy="350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28575</xdr:rowOff>
    </xdr:to>
    <xdr:sp macro="" textlink="">
      <xdr:nvSpPr>
        <xdr:cNvPr id="410" name="Text Box 2">
          <a:extLst>
            <a:ext uri="{FF2B5EF4-FFF2-40B4-BE49-F238E27FC236}">
              <a16:creationId xmlns:a16="http://schemas.microsoft.com/office/drawing/2014/main" id="{00000000-0008-0000-0400-00009A010000}"/>
            </a:ext>
          </a:extLst>
        </xdr:cNvPr>
        <xdr:cNvSpPr txBox="1">
          <a:spLocks noChangeArrowheads="1"/>
        </xdr:cNvSpPr>
      </xdr:nvSpPr>
      <xdr:spPr bwMode="auto">
        <a:xfrm>
          <a:off x="4687765" y="21885519"/>
          <a:ext cx="76200" cy="350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28575</xdr:rowOff>
    </xdr:to>
    <xdr:sp macro="" textlink="">
      <xdr:nvSpPr>
        <xdr:cNvPr id="411" name="Text Box 2">
          <a:extLst>
            <a:ext uri="{FF2B5EF4-FFF2-40B4-BE49-F238E27FC236}">
              <a16:creationId xmlns:a16="http://schemas.microsoft.com/office/drawing/2014/main" id="{00000000-0008-0000-0400-00009B010000}"/>
            </a:ext>
          </a:extLst>
        </xdr:cNvPr>
        <xdr:cNvSpPr txBox="1">
          <a:spLocks noChangeArrowheads="1"/>
        </xdr:cNvSpPr>
      </xdr:nvSpPr>
      <xdr:spPr bwMode="auto">
        <a:xfrm>
          <a:off x="4249615" y="22046712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28575</xdr:rowOff>
    </xdr:to>
    <xdr:sp macro="" textlink="">
      <xdr:nvSpPr>
        <xdr:cNvPr id="412" name="Text Box 2">
          <a:extLst>
            <a:ext uri="{FF2B5EF4-FFF2-40B4-BE49-F238E27FC236}">
              <a16:creationId xmlns:a16="http://schemas.microsoft.com/office/drawing/2014/main" id="{00000000-0008-0000-0400-00009C010000}"/>
            </a:ext>
          </a:extLst>
        </xdr:cNvPr>
        <xdr:cNvSpPr txBox="1">
          <a:spLocks noChangeArrowheads="1"/>
        </xdr:cNvSpPr>
      </xdr:nvSpPr>
      <xdr:spPr bwMode="auto">
        <a:xfrm>
          <a:off x="4687765" y="22046712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28577</xdr:rowOff>
    </xdr:to>
    <xdr:sp macro="" textlink="">
      <xdr:nvSpPr>
        <xdr:cNvPr id="413" name="Text Box 2">
          <a:extLst>
            <a:ext uri="{FF2B5EF4-FFF2-40B4-BE49-F238E27FC236}">
              <a16:creationId xmlns:a16="http://schemas.microsoft.com/office/drawing/2014/main" id="{00000000-0008-0000-0400-00009D010000}"/>
            </a:ext>
          </a:extLst>
        </xdr:cNvPr>
        <xdr:cNvSpPr txBox="1">
          <a:spLocks noChangeArrowheads="1"/>
        </xdr:cNvSpPr>
      </xdr:nvSpPr>
      <xdr:spPr bwMode="auto">
        <a:xfrm>
          <a:off x="4687765" y="22046712"/>
          <a:ext cx="76200" cy="1897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28574</xdr:rowOff>
    </xdr:to>
    <xdr:sp macro="" textlink="">
      <xdr:nvSpPr>
        <xdr:cNvPr id="414" name="Text Box 2">
          <a:extLst>
            <a:ext uri="{FF2B5EF4-FFF2-40B4-BE49-F238E27FC236}">
              <a16:creationId xmlns:a16="http://schemas.microsoft.com/office/drawing/2014/main" id="{00000000-0008-0000-0400-00009E010000}"/>
            </a:ext>
          </a:extLst>
        </xdr:cNvPr>
        <xdr:cNvSpPr txBox="1">
          <a:spLocks noChangeArrowheads="1"/>
        </xdr:cNvSpPr>
      </xdr:nvSpPr>
      <xdr:spPr bwMode="auto">
        <a:xfrm>
          <a:off x="4687765" y="21885519"/>
          <a:ext cx="76200" cy="350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28576</xdr:rowOff>
    </xdr:to>
    <xdr:sp macro="" textlink="">
      <xdr:nvSpPr>
        <xdr:cNvPr id="415" name="Text Box 2">
          <a:extLst>
            <a:ext uri="{FF2B5EF4-FFF2-40B4-BE49-F238E27FC236}">
              <a16:creationId xmlns:a16="http://schemas.microsoft.com/office/drawing/2014/main" id="{00000000-0008-0000-0400-00009F010000}"/>
            </a:ext>
          </a:extLst>
        </xdr:cNvPr>
        <xdr:cNvSpPr txBox="1">
          <a:spLocks noChangeArrowheads="1"/>
        </xdr:cNvSpPr>
      </xdr:nvSpPr>
      <xdr:spPr bwMode="auto">
        <a:xfrm>
          <a:off x="4687765" y="22046712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295</xdr:row>
      <xdr:rowOff>28575</xdr:rowOff>
    </xdr:to>
    <xdr:sp macro="" textlink="">
      <xdr:nvSpPr>
        <xdr:cNvPr id="416" name="Text Box 2">
          <a:extLst>
            <a:ext uri="{FF2B5EF4-FFF2-40B4-BE49-F238E27FC236}">
              <a16:creationId xmlns:a16="http://schemas.microsoft.com/office/drawing/2014/main" id="{00000000-0008-0000-0400-0000A0010000}"/>
            </a:ext>
          </a:extLst>
        </xdr:cNvPr>
        <xdr:cNvSpPr txBox="1">
          <a:spLocks noChangeArrowheads="1"/>
        </xdr:cNvSpPr>
      </xdr:nvSpPr>
      <xdr:spPr bwMode="auto">
        <a:xfrm>
          <a:off x="4249615" y="21885519"/>
          <a:ext cx="76200" cy="350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28575</xdr:rowOff>
    </xdr:to>
    <xdr:sp macro="" textlink="">
      <xdr:nvSpPr>
        <xdr:cNvPr id="417" name="Text Box 2">
          <a:extLst>
            <a:ext uri="{FF2B5EF4-FFF2-40B4-BE49-F238E27FC236}">
              <a16:creationId xmlns:a16="http://schemas.microsoft.com/office/drawing/2014/main" id="{00000000-0008-0000-0400-0000A1010000}"/>
            </a:ext>
          </a:extLst>
        </xdr:cNvPr>
        <xdr:cNvSpPr txBox="1">
          <a:spLocks noChangeArrowheads="1"/>
        </xdr:cNvSpPr>
      </xdr:nvSpPr>
      <xdr:spPr bwMode="auto">
        <a:xfrm>
          <a:off x="4249615" y="22046712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28577</xdr:rowOff>
    </xdr:to>
    <xdr:sp macro="" textlink="">
      <xdr:nvSpPr>
        <xdr:cNvPr id="418" name="Text Box 2">
          <a:extLst>
            <a:ext uri="{FF2B5EF4-FFF2-40B4-BE49-F238E27FC236}">
              <a16:creationId xmlns:a16="http://schemas.microsoft.com/office/drawing/2014/main" id="{00000000-0008-0000-0400-0000A2010000}"/>
            </a:ext>
          </a:extLst>
        </xdr:cNvPr>
        <xdr:cNvSpPr txBox="1">
          <a:spLocks noChangeArrowheads="1"/>
        </xdr:cNvSpPr>
      </xdr:nvSpPr>
      <xdr:spPr bwMode="auto">
        <a:xfrm>
          <a:off x="4249615" y="22046712"/>
          <a:ext cx="76200" cy="1897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295</xdr:row>
      <xdr:rowOff>28574</xdr:rowOff>
    </xdr:to>
    <xdr:sp macro="" textlink="">
      <xdr:nvSpPr>
        <xdr:cNvPr id="419" name="Text Box 2">
          <a:extLst>
            <a:ext uri="{FF2B5EF4-FFF2-40B4-BE49-F238E27FC236}">
              <a16:creationId xmlns:a16="http://schemas.microsoft.com/office/drawing/2014/main" id="{00000000-0008-0000-0400-0000A3010000}"/>
            </a:ext>
          </a:extLst>
        </xdr:cNvPr>
        <xdr:cNvSpPr txBox="1">
          <a:spLocks noChangeArrowheads="1"/>
        </xdr:cNvSpPr>
      </xdr:nvSpPr>
      <xdr:spPr bwMode="auto">
        <a:xfrm>
          <a:off x="4249615" y="21885519"/>
          <a:ext cx="76200" cy="350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28576</xdr:rowOff>
    </xdr:to>
    <xdr:sp macro="" textlink="">
      <xdr:nvSpPr>
        <xdr:cNvPr id="420" name="Text Box 2">
          <a:extLst>
            <a:ext uri="{FF2B5EF4-FFF2-40B4-BE49-F238E27FC236}">
              <a16:creationId xmlns:a16="http://schemas.microsoft.com/office/drawing/2014/main" id="{00000000-0008-0000-0400-0000A4010000}"/>
            </a:ext>
          </a:extLst>
        </xdr:cNvPr>
        <xdr:cNvSpPr txBox="1">
          <a:spLocks noChangeArrowheads="1"/>
        </xdr:cNvSpPr>
      </xdr:nvSpPr>
      <xdr:spPr bwMode="auto">
        <a:xfrm>
          <a:off x="4249615" y="22046712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28575</xdr:rowOff>
    </xdr:to>
    <xdr:sp macro="" textlink="">
      <xdr:nvSpPr>
        <xdr:cNvPr id="421" name="Text Box 2">
          <a:extLst>
            <a:ext uri="{FF2B5EF4-FFF2-40B4-BE49-F238E27FC236}">
              <a16:creationId xmlns:a16="http://schemas.microsoft.com/office/drawing/2014/main" id="{00000000-0008-0000-0400-0000A5010000}"/>
            </a:ext>
          </a:extLst>
        </xdr:cNvPr>
        <xdr:cNvSpPr txBox="1">
          <a:spLocks noChangeArrowheads="1"/>
        </xdr:cNvSpPr>
      </xdr:nvSpPr>
      <xdr:spPr bwMode="auto">
        <a:xfrm>
          <a:off x="4687765" y="21885519"/>
          <a:ext cx="76200" cy="350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28575</xdr:rowOff>
    </xdr:to>
    <xdr:sp macro="" textlink="">
      <xdr:nvSpPr>
        <xdr:cNvPr id="422" name="Text Box 2">
          <a:extLst>
            <a:ext uri="{FF2B5EF4-FFF2-40B4-BE49-F238E27FC236}">
              <a16:creationId xmlns:a16="http://schemas.microsoft.com/office/drawing/2014/main" id="{00000000-0008-0000-0400-0000A6010000}"/>
            </a:ext>
          </a:extLst>
        </xdr:cNvPr>
        <xdr:cNvSpPr txBox="1">
          <a:spLocks noChangeArrowheads="1"/>
        </xdr:cNvSpPr>
      </xdr:nvSpPr>
      <xdr:spPr bwMode="auto">
        <a:xfrm>
          <a:off x="4687765" y="22046712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28575</xdr:rowOff>
    </xdr:to>
    <xdr:sp macro="" textlink="">
      <xdr:nvSpPr>
        <xdr:cNvPr id="423" name="Text Box 2">
          <a:extLst>
            <a:ext uri="{FF2B5EF4-FFF2-40B4-BE49-F238E27FC236}">
              <a16:creationId xmlns:a16="http://schemas.microsoft.com/office/drawing/2014/main" id="{00000000-0008-0000-0400-0000A7010000}"/>
            </a:ext>
          </a:extLst>
        </xdr:cNvPr>
        <xdr:cNvSpPr txBox="1">
          <a:spLocks noChangeArrowheads="1"/>
        </xdr:cNvSpPr>
      </xdr:nvSpPr>
      <xdr:spPr bwMode="auto">
        <a:xfrm>
          <a:off x="4687765" y="21885519"/>
          <a:ext cx="76200" cy="350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28575</xdr:rowOff>
    </xdr:to>
    <xdr:sp macro="" textlink="">
      <xdr:nvSpPr>
        <xdr:cNvPr id="424" name="Text Box 2">
          <a:extLst>
            <a:ext uri="{FF2B5EF4-FFF2-40B4-BE49-F238E27FC236}">
              <a16:creationId xmlns:a16="http://schemas.microsoft.com/office/drawing/2014/main" id="{00000000-0008-0000-0400-0000A8010000}"/>
            </a:ext>
          </a:extLst>
        </xdr:cNvPr>
        <xdr:cNvSpPr txBox="1">
          <a:spLocks noChangeArrowheads="1"/>
        </xdr:cNvSpPr>
      </xdr:nvSpPr>
      <xdr:spPr bwMode="auto">
        <a:xfrm>
          <a:off x="4687765" y="22046712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28577</xdr:rowOff>
    </xdr:to>
    <xdr:sp macro="" textlink="">
      <xdr:nvSpPr>
        <xdr:cNvPr id="425" name="Text Box 2">
          <a:extLst>
            <a:ext uri="{FF2B5EF4-FFF2-40B4-BE49-F238E27FC236}">
              <a16:creationId xmlns:a16="http://schemas.microsoft.com/office/drawing/2014/main" id="{00000000-0008-0000-0400-0000A9010000}"/>
            </a:ext>
          </a:extLst>
        </xdr:cNvPr>
        <xdr:cNvSpPr txBox="1">
          <a:spLocks noChangeArrowheads="1"/>
        </xdr:cNvSpPr>
      </xdr:nvSpPr>
      <xdr:spPr bwMode="auto">
        <a:xfrm>
          <a:off x="4687765" y="22046712"/>
          <a:ext cx="76200" cy="1897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28574</xdr:rowOff>
    </xdr:to>
    <xdr:sp macro="" textlink="">
      <xdr:nvSpPr>
        <xdr:cNvPr id="426" name="Text Box 2">
          <a:extLst>
            <a:ext uri="{FF2B5EF4-FFF2-40B4-BE49-F238E27FC236}">
              <a16:creationId xmlns:a16="http://schemas.microsoft.com/office/drawing/2014/main" id="{00000000-0008-0000-0400-0000AA010000}"/>
            </a:ext>
          </a:extLst>
        </xdr:cNvPr>
        <xdr:cNvSpPr txBox="1">
          <a:spLocks noChangeArrowheads="1"/>
        </xdr:cNvSpPr>
      </xdr:nvSpPr>
      <xdr:spPr bwMode="auto">
        <a:xfrm>
          <a:off x="4687765" y="21885519"/>
          <a:ext cx="76200" cy="350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28576</xdr:rowOff>
    </xdr:to>
    <xdr:sp macro="" textlink="">
      <xdr:nvSpPr>
        <xdr:cNvPr id="427" name="Text Box 2">
          <a:extLst>
            <a:ext uri="{FF2B5EF4-FFF2-40B4-BE49-F238E27FC236}">
              <a16:creationId xmlns:a16="http://schemas.microsoft.com/office/drawing/2014/main" id="{00000000-0008-0000-0400-0000AB010000}"/>
            </a:ext>
          </a:extLst>
        </xdr:cNvPr>
        <xdr:cNvSpPr txBox="1">
          <a:spLocks noChangeArrowheads="1"/>
        </xdr:cNvSpPr>
      </xdr:nvSpPr>
      <xdr:spPr bwMode="auto">
        <a:xfrm>
          <a:off x="4687765" y="22046712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295</xdr:row>
      <xdr:rowOff>28575</xdr:rowOff>
    </xdr:to>
    <xdr:sp macro="" textlink="">
      <xdr:nvSpPr>
        <xdr:cNvPr id="428" name="Text Box 2">
          <a:extLst>
            <a:ext uri="{FF2B5EF4-FFF2-40B4-BE49-F238E27FC236}">
              <a16:creationId xmlns:a16="http://schemas.microsoft.com/office/drawing/2014/main" id="{00000000-0008-0000-0400-0000AC010000}"/>
            </a:ext>
          </a:extLst>
        </xdr:cNvPr>
        <xdr:cNvSpPr txBox="1">
          <a:spLocks noChangeArrowheads="1"/>
        </xdr:cNvSpPr>
      </xdr:nvSpPr>
      <xdr:spPr bwMode="auto">
        <a:xfrm>
          <a:off x="4249615" y="22046712"/>
          <a:ext cx="76200" cy="350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28575</xdr:rowOff>
    </xdr:to>
    <xdr:sp macro="" textlink="">
      <xdr:nvSpPr>
        <xdr:cNvPr id="429" name="Text Box 2">
          <a:extLst>
            <a:ext uri="{FF2B5EF4-FFF2-40B4-BE49-F238E27FC236}">
              <a16:creationId xmlns:a16="http://schemas.microsoft.com/office/drawing/2014/main" id="{00000000-0008-0000-0400-0000AD010000}"/>
            </a:ext>
          </a:extLst>
        </xdr:cNvPr>
        <xdr:cNvSpPr txBox="1">
          <a:spLocks noChangeArrowheads="1"/>
        </xdr:cNvSpPr>
      </xdr:nvSpPr>
      <xdr:spPr bwMode="auto">
        <a:xfrm>
          <a:off x="4687765" y="22046712"/>
          <a:ext cx="76200" cy="350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28574</xdr:rowOff>
    </xdr:to>
    <xdr:sp macro="" textlink="">
      <xdr:nvSpPr>
        <xdr:cNvPr id="430" name="Text Box 2">
          <a:extLst>
            <a:ext uri="{FF2B5EF4-FFF2-40B4-BE49-F238E27FC236}">
              <a16:creationId xmlns:a16="http://schemas.microsoft.com/office/drawing/2014/main" id="{00000000-0008-0000-0400-0000AE010000}"/>
            </a:ext>
          </a:extLst>
        </xdr:cNvPr>
        <xdr:cNvSpPr txBox="1">
          <a:spLocks noChangeArrowheads="1"/>
        </xdr:cNvSpPr>
      </xdr:nvSpPr>
      <xdr:spPr bwMode="auto">
        <a:xfrm>
          <a:off x="4249615" y="22207904"/>
          <a:ext cx="76200" cy="1897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28574</xdr:rowOff>
    </xdr:to>
    <xdr:sp macro="" textlink="">
      <xdr:nvSpPr>
        <xdr:cNvPr id="431" name="Text Box 2">
          <a:extLst>
            <a:ext uri="{FF2B5EF4-FFF2-40B4-BE49-F238E27FC236}">
              <a16:creationId xmlns:a16="http://schemas.microsoft.com/office/drawing/2014/main" id="{00000000-0008-0000-0400-0000AF010000}"/>
            </a:ext>
          </a:extLst>
        </xdr:cNvPr>
        <xdr:cNvSpPr txBox="1">
          <a:spLocks noChangeArrowheads="1"/>
        </xdr:cNvSpPr>
      </xdr:nvSpPr>
      <xdr:spPr bwMode="auto">
        <a:xfrm>
          <a:off x="4687765" y="22207904"/>
          <a:ext cx="76200" cy="1897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28576</xdr:rowOff>
    </xdr:to>
    <xdr:sp macro="" textlink="">
      <xdr:nvSpPr>
        <xdr:cNvPr id="432" name="Text Box 2">
          <a:extLst>
            <a:ext uri="{FF2B5EF4-FFF2-40B4-BE49-F238E27FC236}">
              <a16:creationId xmlns:a16="http://schemas.microsoft.com/office/drawing/2014/main" id="{00000000-0008-0000-0400-0000B0010000}"/>
            </a:ext>
          </a:extLst>
        </xdr:cNvPr>
        <xdr:cNvSpPr txBox="1">
          <a:spLocks noChangeArrowheads="1"/>
        </xdr:cNvSpPr>
      </xdr:nvSpPr>
      <xdr:spPr bwMode="auto">
        <a:xfrm>
          <a:off x="4687765" y="22207904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28574</xdr:rowOff>
    </xdr:to>
    <xdr:sp macro="" textlink="">
      <xdr:nvSpPr>
        <xdr:cNvPr id="433" name="Text Box 2">
          <a:extLst>
            <a:ext uri="{FF2B5EF4-FFF2-40B4-BE49-F238E27FC236}">
              <a16:creationId xmlns:a16="http://schemas.microsoft.com/office/drawing/2014/main" id="{00000000-0008-0000-0400-0000B1010000}"/>
            </a:ext>
          </a:extLst>
        </xdr:cNvPr>
        <xdr:cNvSpPr txBox="1">
          <a:spLocks noChangeArrowheads="1"/>
        </xdr:cNvSpPr>
      </xdr:nvSpPr>
      <xdr:spPr bwMode="auto">
        <a:xfrm>
          <a:off x="4687765" y="22046712"/>
          <a:ext cx="76200" cy="350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28575</xdr:rowOff>
    </xdr:to>
    <xdr:sp macro="" textlink="">
      <xdr:nvSpPr>
        <xdr:cNvPr id="434" name="Text Box 2">
          <a:extLst>
            <a:ext uri="{FF2B5EF4-FFF2-40B4-BE49-F238E27FC236}">
              <a16:creationId xmlns:a16="http://schemas.microsoft.com/office/drawing/2014/main" id="{00000000-0008-0000-0400-0000B2010000}"/>
            </a:ext>
          </a:extLst>
        </xdr:cNvPr>
        <xdr:cNvSpPr txBox="1">
          <a:spLocks noChangeArrowheads="1"/>
        </xdr:cNvSpPr>
      </xdr:nvSpPr>
      <xdr:spPr bwMode="auto">
        <a:xfrm>
          <a:off x="4687765" y="22207904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295</xdr:row>
      <xdr:rowOff>28575</xdr:rowOff>
    </xdr:to>
    <xdr:sp macro="" textlink="">
      <xdr:nvSpPr>
        <xdr:cNvPr id="435" name="Text Box 2">
          <a:extLst>
            <a:ext uri="{FF2B5EF4-FFF2-40B4-BE49-F238E27FC236}">
              <a16:creationId xmlns:a16="http://schemas.microsoft.com/office/drawing/2014/main" id="{00000000-0008-0000-0400-0000B3010000}"/>
            </a:ext>
          </a:extLst>
        </xdr:cNvPr>
        <xdr:cNvSpPr txBox="1">
          <a:spLocks noChangeArrowheads="1"/>
        </xdr:cNvSpPr>
      </xdr:nvSpPr>
      <xdr:spPr bwMode="auto">
        <a:xfrm>
          <a:off x="4249615" y="22046712"/>
          <a:ext cx="76200" cy="350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28574</xdr:rowOff>
    </xdr:to>
    <xdr:sp macro="" textlink="">
      <xdr:nvSpPr>
        <xdr:cNvPr id="436" name="Text Box 2">
          <a:extLst>
            <a:ext uri="{FF2B5EF4-FFF2-40B4-BE49-F238E27FC236}">
              <a16:creationId xmlns:a16="http://schemas.microsoft.com/office/drawing/2014/main" id="{00000000-0008-0000-0400-0000B4010000}"/>
            </a:ext>
          </a:extLst>
        </xdr:cNvPr>
        <xdr:cNvSpPr txBox="1">
          <a:spLocks noChangeArrowheads="1"/>
        </xdr:cNvSpPr>
      </xdr:nvSpPr>
      <xdr:spPr bwMode="auto">
        <a:xfrm>
          <a:off x="4249615" y="22207904"/>
          <a:ext cx="76200" cy="1897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28576</xdr:rowOff>
    </xdr:to>
    <xdr:sp macro="" textlink="">
      <xdr:nvSpPr>
        <xdr:cNvPr id="437" name="Text Box 2">
          <a:extLst>
            <a:ext uri="{FF2B5EF4-FFF2-40B4-BE49-F238E27FC236}">
              <a16:creationId xmlns:a16="http://schemas.microsoft.com/office/drawing/2014/main" id="{00000000-0008-0000-0400-0000B5010000}"/>
            </a:ext>
          </a:extLst>
        </xdr:cNvPr>
        <xdr:cNvSpPr txBox="1">
          <a:spLocks noChangeArrowheads="1"/>
        </xdr:cNvSpPr>
      </xdr:nvSpPr>
      <xdr:spPr bwMode="auto">
        <a:xfrm>
          <a:off x="4249615" y="22207904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295</xdr:row>
      <xdr:rowOff>28574</xdr:rowOff>
    </xdr:to>
    <xdr:sp macro="" textlink="">
      <xdr:nvSpPr>
        <xdr:cNvPr id="438" name="Text Box 2">
          <a:extLst>
            <a:ext uri="{FF2B5EF4-FFF2-40B4-BE49-F238E27FC236}">
              <a16:creationId xmlns:a16="http://schemas.microsoft.com/office/drawing/2014/main" id="{00000000-0008-0000-0400-0000B6010000}"/>
            </a:ext>
          </a:extLst>
        </xdr:cNvPr>
        <xdr:cNvSpPr txBox="1">
          <a:spLocks noChangeArrowheads="1"/>
        </xdr:cNvSpPr>
      </xdr:nvSpPr>
      <xdr:spPr bwMode="auto">
        <a:xfrm>
          <a:off x="4249615" y="22046712"/>
          <a:ext cx="76200" cy="350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28575</xdr:rowOff>
    </xdr:to>
    <xdr:sp macro="" textlink="">
      <xdr:nvSpPr>
        <xdr:cNvPr id="439" name="Text Box 2">
          <a:extLst>
            <a:ext uri="{FF2B5EF4-FFF2-40B4-BE49-F238E27FC236}">
              <a16:creationId xmlns:a16="http://schemas.microsoft.com/office/drawing/2014/main" id="{00000000-0008-0000-0400-0000B7010000}"/>
            </a:ext>
          </a:extLst>
        </xdr:cNvPr>
        <xdr:cNvSpPr txBox="1">
          <a:spLocks noChangeArrowheads="1"/>
        </xdr:cNvSpPr>
      </xdr:nvSpPr>
      <xdr:spPr bwMode="auto">
        <a:xfrm>
          <a:off x="4249615" y="22207904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28575</xdr:rowOff>
    </xdr:to>
    <xdr:sp macro="" textlink="">
      <xdr:nvSpPr>
        <xdr:cNvPr id="440" name="Text Box 2">
          <a:extLst>
            <a:ext uri="{FF2B5EF4-FFF2-40B4-BE49-F238E27FC236}">
              <a16:creationId xmlns:a16="http://schemas.microsoft.com/office/drawing/2014/main" id="{00000000-0008-0000-0400-0000B8010000}"/>
            </a:ext>
          </a:extLst>
        </xdr:cNvPr>
        <xdr:cNvSpPr txBox="1">
          <a:spLocks noChangeArrowheads="1"/>
        </xdr:cNvSpPr>
      </xdr:nvSpPr>
      <xdr:spPr bwMode="auto">
        <a:xfrm>
          <a:off x="4687765" y="22046712"/>
          <a:ext cx="76200" cy="350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28574</xdr:rowOff>
    </xdr:to>
    <xdr:sp macro="" textlink="">
      <xdr:nvSpPr>
        <xdr:cNvPr id="441" name="Text Box 2">
          <a:extLst>
            <a:ext uri="{FF2B5EF4-FFF2-40B4-BE49-F238E27FC236}">
              <a16:creationId xmlns:a16="http://schemas.microsoft.com/office/drawing/2014/main" id="{00000000-0008-0000-0400-0000B9010000}"/>
            </a:ext>
          </a:extLst>
        </xdr:cNvPr>
        <xdr:cNvSpPr txBox="1">
          <a:spLocks noChangeArrowheads="1"/>
        </xdr:cNvSpPr>
      </xdr:nvSpPr>
      <xdr:spPr bwMode="auto">
        <a:xfrm>
          <a:off x="4687765" y="22207904"/>
          <a:ext cx="76200" cy="1897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28575</xdr:rowOff>
    </xdr:to>
    <xdr:sp macro="" textlink="">
      <xdr:nvSpPr>
        <xdr:cNvPr id="442" name="Text Box 2">
          <a:extLst>
            <a:ext uri="{FF2B5EF4-FFF2-40B4-BE49-F238E27FC236}">
              <a16:creationId xmlns:a16="http://schemas.microsoft.com/office/drawing/2014/main" id="{00000000-0008-0000-0400-0000BA010000}"/>
            </a:ext>
          </a:extLst>
        </xdr:cNvPr>
        <xdr:cNvSpPr txBox="1">
          <a:spLocks noChangeArrowheads="1"/>
        </xdr:cNvSpPr>
      </xdr:nvSpPr>
      <xdr:spPr bwMode="auto">
        <a:xfrm>
          <a:off x="4687765" y="22046712"/>
          <a:ext cx="76200" cy="350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28574</xdr:rowOff>
    </xdr:to>
    <xdr:sp macro="" textlink="">
      <xdr:nvSpPr>
        <xdr:cNvPr id="443" name="Text Box 2">
          <a:extLst>
            <a:ext uri="{FF2B5EF4-FFF2-40B4-BE49-F238E27FC236}">
              <a16:creationId xmlns:a16="http://schemas.microsoft.com/office/drawing/2014/main" id="{00000000-0008-0000-0400-0000BB010000}"/>
            </a:ext>
          </a:extLst>
        </xdr:cNvPr>
        <xdr:cNvSpPr txBox="1">
          <a:spLocks noChangeArrowheads="1"/>
        </xdr:cNvSpPr>
      </xdr:nvSpPr>
      <xdr:spPr bwMode="auto">
        <a:xfrm>
          <a:off x="4687765" y="22207904"/>
          <a:ext cx="76200" cy="1897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28576</xdr:rowOff>
    </xdr:to>
    <xdr:sp macro="" textlink="">
      <xdr:nvSpPr>
        <xdr:cNvPr id="444" name="Text Box 2">
          <a:extLst>
            <a:ext uri="{FF2B5EF4-FFF2-40B4-BE49-F238E27FC236}">
              <a16:creationId xmlns:a16="http://schemas.microsoft.com/office/drawing/2014/main" id="{00000000-0008-0000-0400-0000BC010000}"/>
            </a:ext>
          </a:extLst>
        </xdr:cNvPr>
        <xdr:cNvSpPr txBox="1">
          <a:spLocks noChangeArrowheads="1"/>
        </xdr:cNvSpPr>
      </xdr:nvSpPr>
      <xdr:spPr bwMode="auto">
        <a:xfrm>
          <a:off x="4687765" y="22207904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28574</xdr:rowOff>
    </xdr:to>
    <xdr:sp macro="" textlink="">
      <xdr:nvSpPr>
        <xdr:cNvPr id="445" name="Text Box 2">
          <a:extLst>
            <a:ext uri="{FF2B5EF4-FFF2-40B4-BE49-F238E27FC236}">
              <a16:creationId xmlns:a16="http://schemas.microsoft.com/office/drawing/2014/main" id="{00000000-0008-0000-0400-0000BD010000}"/>
            </a:ext>
          </a:extLst>
        </xdr:cNvPr>
        <xdr:cNvSpPr txBox="1">
          <a:spLocks noChangeArrowheads="1"/>
        </xdr:cNvSpPr>
      </xdr:nvSpPr>
      <xdr:spPr bwMode="auto">
        <a:xfrm>
          <a:off x="4687765" y="22046712"/>
          <a:ext cx="76200" cy="350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28575</xdr:rowOff>
    </xdr:to>
    <xdr:sp macro="" textlink="">
      <xdr:nvSpPr>
        <xdr:cNvPr id="446" name="Text Box 2">
          <a:extLst>
            <a:ext uri="{FF2B5EF4-FFF2-40B4-BE49-F238E27FC236}">
              <a16:creationId xmlns:a16="http://schemas.microsoft.com/office/drawing/2014/main" id="{00000000-0008-0000-0400-0000BE010000}"/>
            </a:ext>
          </a:extLst>
        </xdr:cNvPr>
        <xdr:cNvSpPr txBox="1">
          <a:spLocks noChangeArrowheads="1"/>
        </xdr:cNvSpPr>
      </xdr:nvSpPr>
      <xdr:spPr bwMode="auto">
        <a:xfrm>
          <a:off x="4687765" y="22207904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295</xdr:row>
      <xdr:rowOff>28574</xdr:rowOff>
    </xdr:to>
    <xdr:sp macro="" textlink="">
      <xdr:nvSpPr>
        <xdr:cNvPr id="447" name="Text Box 2">
          <a:extLst>
            <a:ext uri="{FF2B5EF4-FFF2-40B4-BE49-F238E27FC236}">
              <a16:creationId xmlns:a16="http://schemas.microsoft.com/office/drawing/2014/main" id="{00000000-0008-0000-0400-0000BF010000}"/>
            </a:ext>
          </a:extLst>
        </xdr:cNvPr>
        <xdr:cNvSpPr txBox="1">
          <a:spLocks noChangeArrowheads="1"/>
        </xdr:cNvSpPr>
      </xdr:nvSpPr>
      <xdr:spPr bwMode="auto">
        <a:xfrm>
          <a:off x="4249615" y="22207904"/>
          <a:ext cx="76200" cy="350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28574</xdr:rowOff>
    </xdr:to>
    <xdr:sp macro="" textlink="">
      <xdr:nvSpPr>
        <xdr:cNvPr id="448" name="Text Box 2">
          <a:extLst>
            <a:ext uri="{FF2B5EF4-FFF2-40B4-BE49-F238E27FC236}">
              <a16:creationId xmlns:a16="http://schemas.microsoft.com/office/drawing/2014/main" id="{00000000-0008-0000-0400-0000C0010000}"/>
            </a:ext>
          </a:extLst>
        </xdr:cNvPr>
        <xdr:cNvSpPr txBox="1">
          <a:spLocks noChangeArrowheads="1"/>
        </xdr:cNvSpPr>
      </xdr:nvSpPr>
      <xdr:spPr bwMode="auto">
        <a:xfrm>
          <a:off x="4687765" y="22207904"/>
          <a:ext cx="76200" cy="350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28574</xdr:rowOff>
    </xdr:to>
    <xdr:sp macro="" textlink="">
      <xdr:nvSpPr>
        <xdr:cNvPr id="449" name="Text Box 2">
          <a:extLst>
            <a:ext uri="{FF2B5EF4-FFF2-40B4-BE49-F238E27FC236}">
              <a16:creationId xmlns:a16="http://schemas.microsoft.com/office/drawing/2014/main" id="{00000000-0008-0000-0400-0000C1010000}"/>
            </a:ext>
          </a:extLst>
        </xdr:cNvPr>
        <xdr:cNvSpPr txBox="1">
          <a:spLocks noChangeArrowheads="1"/>
        </xdr:cNvSpPr>
      </xdr:nvSpPr>
      <xdr:spPr bwMode="auto">
        <a:xfrm>
          <a:off x="4249615" y="22369096"/>
          <a:ext cx="76200" cy="1897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28574</xdr:rowOff>
    </xdr:to>
    <xdr:sp macro="" textlink="">
      <xdr:nvSpPr>
        <xdr:cNvPr id="450" name="Text Box 2">
          <a:extLst>
            <a:ext uri="{FF2B5EF4-FFF2-40B4-BE49-F238E27FC236}">
              <a16:creationId xmlns:a16="http://schemas.microsoft.com/office/drawing/2014/main" id="{00000000-0008-0000-0400-0000C2010000}"/>
            </a:ext>
          </a:extLst>
        </xdr:cNvPr>
        <xdr:cNvSpPr txBox="1">
          <a:spLocks noChangeArrowheads="1"/>
        </xdr:cNvSpPr>
      </xdr:nvSpPr>
      <xdr:spPr bwMode="auto">
        <a:xfrm>
          <a:off x="4687765" y="22369096"/>
          <a:ext cx="76200" cy="1897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28576</xdr:rowOff>
    </xdr:to>
    <xdr:sp macro="" textlink="">
      <xdr:nvSpPr>
        <xdr:cNvPr id="451" name="Text Box 2">
          <a:extLst>
            <a:ext uri="{FF2B5EF4-FFF2-40B4-BE49-F238E27FC236}">
              <a16:creationId xmlns:a16="http://schemas.microsoft.com/office/drawing/2014/main" id="{00000000-0008-0000-0400-0000C3010000}"/>
            </a:ext>
          </a:extLst>
        </xdr:cNvPr>
        <xdr:cNvSpPr txBox="1">
          <a:spLocks noChangeArrowheads="1"/>
        </xdr:cNvSpPr>
      </xdr:nvSpPr>
      <xdr:spPr bwMode="auto">
        <a:xfrm>
          <a:off x="4687765" y="22369096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28573</xdr:rowOff>
    </xdr:to>
    <xdr:sp macro="" textlink="">
      <xdr:nvSpPr>
        <xdr:cNvPr id="452" name="Text Box 2">
          <a:extLst>
            <a:ext uri="{FF2B5EF4-FFF2-40B4-BE49-F238E27FC236}">
              <a16:creationId xmlns:a16="http://schemas.microsoft.com/office/drawing/2014/main" id="{00000000-0008-0000-0400-0000C4010000}"/>
            </a:ext>
          </a:extLst>
        </xdr:cNvPr>
        <xdr:cNvSpPr txBox="1">
          <a:spLocks noChangeArrowheads="1"/>
        </xdr:cNvSpPr>
      </xdr:nvSpPr>
      <xdr:spPr bwMode="auto">
        <a:xfrm>
          <a:off x="4687765" y="22207904"/>
          <a:ext cx="76200" cy="3509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28575</xdr:rowOff>
    </xdr:to>
    <xdr:sp macro="" textlink="">
      <xdr:nvSpPr>
        <xdr:cNvPr id="453" name="Text Box 2">
          <a:extLst>
            <a:ext uri="{FF2B5EF4-FFF2-40B4-BE49-F238E27FC236}">
              <a16:creationId xmlns:a16="http://schemas.microsoft.com/office/drawing/2014/main" id="{00000000-0008-0000-0400-0000C5010000}"/>
            </a:ext>
          </a:extLst>
        </xdr:cNvPr>
        <xdr:cNvSpPr txBox="1">
          <a:spLocks noChangeArrowheads="1"/>
        </xdr:cNvSpPr>
      </xdr:nvSpPr>
      <xdr:spPr bwMode="auto">
        <a:xfrm>
          <a:off x="4687765" y="22369096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295</xdr:row>
      <xdr:rowOff>28574</xdr:rowOff>
    </xdr:to>
    <xdr:sp macro="" textlink="">
      <xdr:nvSpPr>
        <xdr:cNvPr id="454" name="Text Box 2">
          <a:extLst>
            <a:ext uri="{FF2B5EF4-FFF2-40B4-BE49-F238E27FC236}">
              <a16:creationId xmlns:a16="http://schemas.microsoft.com/office/drawing/2014/main" id="{00000000-0008-0000-0400-0000C6010000}"/>
            </a:ext>
          </a:extLst>
        </xdr:cNvPr>
        <xdr:cNvSpPr txBox="1">
          <a:spLocks noChangeArrowheads="1"/>
        </xdr:cNvSpPr>
      </xdr:nvSpPr>
      <xdr:spPr bwMode="auto">
        <a:xfrm>
          <a:off x="4249615" y="22207904"/>
          <a:ext cx="76200" cy="350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28574</xdr:rowOff>
    </xdr:to>
    <xdr:sp macro="" textlink="">
      <xdr:nvSpPr>
        <xdr:cNvPr id="455" name="Text Box 2">
          <a:extLst>
            <a:ext uri="{FF2B5EF4-FFF2-40B4-BE49-F238E27FC236}">
              <a16:creationId xmlns:a16="http://schemas.microsoft.com/office/drawing/2014/main" id="{00000000-0008-0000-0400-0000C7010000}"/>
            </a:ext>
          </a:extLst>
        </xdr:cNvPr>
        <xdr:cNvSpPr txBox="1">
          <a:spLocks noChangeArrowheads="1"/>
        </xdr:cNvSpPr>
      </xdr:nvSpPr>
      <xdr:spPr bwMode="auto">
        <a:xfrm>
          <a:off x="4249615" y="22369096"/>
          <a:ext cx="76200" cy="1897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28576</xdr:rowOff>
    </xdr:to>
    <xdr:sp macro="" textlink="">
      <xdr:nvSpPr>
        <xdr:cNvPr id="456" name="Text Box 2">
          <a:extLst>
            <a:ext uri="{FF2B5EF4-FFF2-40B4-BE49-F238E27FC236}">
              <a16:creationId xmlns:a16="http://schemas.microsoft.com/office/drawing/2014/main" id="{00000000-0008-0000-0400-0000C8010000}"/>
            </a:ext>
          </a:extLst>
        </xdr:cNvPr>
        <xdr:cNvSpPr txBox="1">
          <a:spLocks noChangeArrowheads="1"/>
        </xdr:cNvSpPr>
      </xdr:nvSpPr>
      <xdr:spPr bwMode="auto">
        <a:xfrm>
          <a:off x="4249615" y="22369096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295</xdr:row>
      <xdr:rowOff>28573</xdr:rowOff>
    </xdr:to>
    <xdr:sp macro="" textlink="">
      <xdr:nvSpPr>
        <xdr:cNvPr id="457" name="Text Box 2">
          <a:extLst>
            <a:ext uri="{FF2B5EF4-FFF2-40B4-BE49-F238E27FC236}">
              <a16:creationId xmlns:a16="http://schemas.microsoft.com/office/drawing/2014/main" id="{00000000-0008-0000-0400-0000C9010000}"/>
            </a:ext>
          </a:extLst>
        </xdr:cNvPr>
        <xdr:cNvSpPr txBox="1">
          <a:spLocks noChangeArrowheads="1"/>
        </xdr:cNvSpPr>
      </xdr:nvSpPr>
      <xdr:spPr bwMode="auto">
        <a:xfrm>
          <a:off x="4249615" y="22207904"/>
          <a:ext cx="76200" cy="3509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28575</xdr:rowOff>
    </xdr:to>
    <xdr:sp macro="" textlink="">
      <xdr:nvSpPr>
        <xdr:cNvPr id="458" name="Text Box 2">
          <a:extLst>
            <a:ext uri="{FF2B5EF4-FFF2-40B4-BE49-F238E27FC236}">
              <a16:creationId xmlns:a16="http://schemas.microsoft.com/office/drawing/2014/main" id="{00000000-0008-0000-0400-0000CA010000}"/>
            </a:ext>
          </a:extLst>
        </xdr:cNvPr>
        <xdr:cNvSpPr txBox="1">
          <a:spLocks noChangeArrowheads="1"/>
        </xdr:cNvSpPr>
      </xdr:nvSpPr>
      <xdr:spPr bwMode="auto">
        <a:xfrm>
          <a:off x="4249615" y="22369096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28574</xdr:rowOff>
    </xdr:to>
    <xdr:sp macro="" textlink="">
      <xdr:nvSpPr>
        <xdr:cNvPr id="459" name="Text Box 2">
          <a:extLst>
            <a:ext uri="{FF2B5EF4-FFF2-40B4-BE49-F238E27FC236}">
              <a16:creationId xmlns:a16="http://schemas.microsoft.com/office/drawing/2014/main" id="{00000000-0008-0000-0400-0000CB010000}"/>
            </a:ext>
          </a:extLst>
        </xdr:cNvPr>
        <xdr:cNvSpPr txBox="1">
          <a:spLocks noChangeArrowheads="1"/>
        </xdr:cNvSpPr>
      </xdr:nvSpPr>
      <xdr:spPr bwMode="auto">
        <a:xfrm>
          <a:off x="4687765" y="22207904"/>
          <a:ext cx="76200" cy="350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28574</xdr:rowOff>
    </xdr:to>
    <xdr:sp macro="" textlink="">
      <xdr:nvSpPr>
        <xdr:cNvPr id="460" name="Text Box 2">
          <a:extLst>
            <a:ext uri="{FF2B5EF4-FFF2-40B4-BE49-F238E27FC236}">
              <a16:creationId xmlns:a16="http://schemas.microsoft.com/office/drawing/2014/main" id="{00000000-0008-0000-0400-0000CC010000}"/>
            </a:ext>
          </a:extLst>
        </xdr:cNvPr>
        <xdr:cNvSpPr txBox="1">
          <a:spLocks noChangeArrowheads="1"/>
        </xdr:cNvSpPr>
      </xdr:nvSpPr>
      <xdr:spPr bwMode="auto">
        <a:xfrm>
          <a:off x="4687765" y="22369096"/>
          <a:ext cx="76200" cy="1897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28574</xdr:rowOff>
    </xdr:to>
    <xdr:sp macro="" textlink="">
      <xdr:nvSpPr>
        <xdr:cNvPr id="461" name="Text Box 2">
          <a:extLst>
            <a:ext uri="{FF2B5EF4-FFF2-40B4-BE49-F238E27FC236}">
              <a16:creationId xmlns:a16="http://schemas.microsoft.com/office/drawing/2014/main" id="{00000000-0008-0000-0400-0000CD010000}"/>
            </a:ext>
          </a:extLst>
        </xdr:cNvPr>
        <xdr:cNvSpPr txBox="1">
          <a:spLocks noChangeArrowheads="1"/>
        </xdr:cNvSpPr>
      </xdr:nvSpPr>
      <xdr:spPr bwMode="auto">
        <a:xfrm>
          <a:off x="4687765" y="22207904"/>
          <a:ext cx="76200" cy="350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28574</xdr:rowOff>
    </xdr:to>
    <xdr:sp macro="" textlink="">
      <xdr:nvSpPr>
        <xdr:cNvPr id="462" name="Text Box 2">
          <a:extLst>
            <a:ext uri="{FF2B5EF4-FFF2-40B4-BE49-F238E27FC236}">
              <a16:creationId xmlns:a16="http://schemas.microsoft.com/office/drawing/2014/main" id="{00000000-0008-0000-0400-0000CE010000}"/>
            </a:ext>
          </a:extLst>
        </xdr:cNvPr>
        <xdr:cNvSpPr txBox="1">
          <a:spLocks noChangeArrowheads="1"/>
        </xdr:cNvSpPr>
      </xdr:nvSpPr>
      <xdr:spPr bwMode="auto">
        <a:xfrm>
          <a:off x="4687765" y="22369096"/>
          <a:ext cx="76200" cy="1897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28576</xdr:rowOff>
    </xdr:to>
    <xdr:sp macro="" textlink="">
      <xdr:nvSpPr>
        <xdr:cNvPr id="463" name="Text Box 2">
          <a:extLst>
            <a:ext uri="{FF2B5EF4-FFF2-40B4-BE49-F238E27FC236}">
              <a16:creationId xmlns:a16="http://schemas.microsoft.com/office/drawing/2014/main" id="{00000000-0008-0000-0400-0000CF010000}"/>
            </a:ext>
          </a:extLst>
        </xdr:cNvPr>
        <xdr:cNvSpPr txBox="1">
          <a:spLocks noChangeArrowheads="1"/>
        </xdr:cNvSpPr>
      </xdr:nvSpPr>
      <xdr:spPr bwMode="auto">
        <a:xfrm>
          <a:off x="4687765" y="22369096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28573</xdr:rowOff>
    </xdr:to>
    <xdr:sp macro="" textlink="">
      <xdr:nvSpPr>
        <xdr:cNvPr id="464" name="Text Box 2">
          <a:extLst>
            <a:ext uri="{FF2B5EF4-FFF2-40B4-BE49-F238E27FC236}">
              <a16:creationId xmlns:a16="http://schemas.microsoft.com/office/drawing/2014/main" id="{00000000-0008-0000-0400-0000D0010000}"/>
            </a:ext>
          </a:extLst>
        </xdr:cNvPr>
        <xdr:cNvSpPr txBox="1">
          <a:spLocks noChangeArrowheads="1"/>
        </xdr:cNvSpPr>
      </xdr:nvSpPr>
      <xdr:spPr bwMode="auto">
        <a:xfrm>
          <a:off x="4687765" y="22207904"/>
          <a:ext cx="76200" cy="3509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28575</xdr:rowOff>
    </xdr:to>
    <xdr:sp macro="" textlink="">
      <xdr:nvSpPr>
        <xdr:cNvPr id="465" name="Text Box 2">
          <a:extLst>
            <a:ext uri="{FF2B5EF4-FFF2-40B4-BE49-F238E27FC236}">
              <a16:creationId xmlns:a16="http://schemas.microsoft.com/office/drawing/2014/main" id="{00000000-0008-0000-0400-0000D1010000}"/>
            </a:ext>
          </a:extLst>
        </xdr:cNvPr>
        <xdr:cNvSpPr txBox="1">
          <a:spLocks noChangeArrowheads="1"/>
        </xdr:cNvSpPr>
      </xdr:nvSpPr>
      <xdr:spPr bwMode="auto">
        <a:xfrm>
          <a:off x="4687765" y="22369096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295</xdr:row>
      <xdr:rowOff>28575</xdr:rowOff>
    </xdr:to>
    <xdr:sp macro="" textlink="">
      <xdr:nvSpPr>
        <xdr:cNvPr id="466" name="Text Box 2">
          <a:extLst>
            <a:ext uri="{FF2B5EF4-FFF2-40B4-BE49-F238E27FC236}">
              <a16:creationId xmlns:a16="http://schemas.microsoft.com/office/drawing/2014/main" id="{00000000-0008-0000-0400-0000D2010000}"/>
            </a:ext>
          </a:extLst>
        </xdr:cNvPr>
        <xdr:cNvSpPr txBox="1">
          <a:spLocks noChangeArrowheads="1"/>
        </xdr:cNvSpPr>
      </xdr:nvSpPr>
      <xdr:spPr bwMode="auto">
        <a:xfrm>
          <a:off x="4249615" y="22369096"/>
          <a:ext cx="76200" cy="350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28575</xdr:rowOff>
    </xdr:to>
    <xdr:sp macro="" textlink="">
      <xdr:nvSpPr>
        <xdr:cNvPr id="467" name="Text Box 2">
          <a:extLst>
            <a:ext uri="{FF2B5EF4-FFF2-40B4-BE49-F238E27FC236}">
              <a16:creationId xmlns:a16="http://schemas.microsoft.com/office/drawing/2014/main" id="{00000000-0008-0000-0400-0000D3010000}"/>
            </a:ext>
          </a:extLst>
        </xdr:cNvPr>
        <xdr:cNvSpPr txBox="1">
          <a:spLocks noChangeArrowheads="1"/>
        </xdr:cNvSpPr>
      </xdr:nvSpPr>
      <xdr:spPr bwMode="auto">
        <a:xfrm>
          <a:off x="4687765" y="22369096"/>
          <a:ext cx="76200" cy="350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28575</xdr:rowOff>
    </xdr:to>
    <xdr:sp macro="" textlink="">
      <xdr:nvSpPr>
        <xdr:cNvPr id="468" name="Text Box 2">
          <a:extLst>
            <a:ext uri="{FF2B5EF4-FFF2-40B4-BE49-F238E27FC236}">
              <a16:creationId xmlns:a16="http://schemas.microsoft.com/office/drawing/2014/main" id="{00000000-0008-0000-0400-0000D4010000}"/>
            </a:ext>
          </a:extLst>
        </xdr:cNvPr>
        <xdr:cNvSpPr txBox="1">
          <a:spLocks noChangeArrowheads="1"/>
        </xdr:cNvSpPr>
      </xdr:nvSpPr>
      <xdr:spPr bwMode="auto">
        <a:xfrm>
          <a:off x="4249615" y="22530288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28575</xdr:rowOff>
    </xdr:to>
    <xdr:sp macro="" textlink="">
      <xdr:nvSpPr>
        <xdr:cNvPr id="469" name="Text Box 2">
          <a:extLst>
            <a:ext uri="{FF2B5EF4-FFF2-40B4-BE49-F238E27FC236}">
              <a16:creationId xmlns:a16="http://schemas.microsoft.com/office/drawing/2014/main" id="{00000000-0008-0000-0400-0000D5010000}"/>
            </a:ext>
          </a:extLst>
        </xdr:cNvPr>
        <xdr:cNvSpPr txBox="1">
          <a:spLocks noChangeArrowheads="1"/>
        </xdr:cNvSpPr>
      </xdr:nvSpPr>
      <xdr:spPr bwMode="auto">
        <a:xfrm>
          <a:off x="4687765" y="22530288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28577</xdr:rowOff>
    </xdr:to>
    <xdr:sp macro="" textlink="">
      <xdr:nvSpPr>
        <xdr:cNvPr id="470" name="Text Box 2">
          <a:extLst>
            <a:ext uri="{FF2B5EF4-FFF2-40B4-BE49-F238E27FC236}">
              <a16:creationId xmlns:a16="http://schemas.microsoft.com/office/drawing/2014/main" id="{00000000-0008-0000-0400-0000D6010000}"/>
            </a:ext>
          </a:extLst>
        </xdr:cNvPr>
        <xdr:cNvSpPr txBox="1">
          <a:spLocks noChangeArrowheads="1"/>
        </xdr:cNvSpPr>
      </xdr:nvSpPr>
      <xdr:spPr bwMode="auto">
        <a:xfrm>
          <a:off x="4687765" y="22530288"/>
          <a:ext cx="76200" cy="1897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28574</xdr:rowOff>
    </xdr:to>
    <xdr:sp macro="" textlink="">
      <xdr:nvSpPr>
        <xdr:cNvPr id="471" name="Text Box 2">
          <a:extLst>
            <a:ext uri="{FF2B5EF4-FFF2-40B4-BE49-F238E27FC236}">
              <a16:creationId xmlns:a16="http://schemas.microsoft.com/office/drawing/2014/main" id="{00000000-0008-0000-0400-0000D7010000}"/>
            </a:ext>
          </a:extLst>
        </xdr:cNvPr>
        <xdr:cNvSpPr txBox="1">
          <a:spLocks noChangeArrowheads="1"/>
        </xdr:cNvSpPr>
      </xdr:nvSpPr>
      <xdr:spPr bwMode="auto">
        <a:xfrm>
          <a:off x="4687765" y="22369096"/>
          <a:ext cx="76200" cy="350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28576</xdr:rowOff>
    </xdr:to>
    <xdr:sp macro="" textlink="">
      <xdr:nvSpPr>
        <xdr:cNvPr id="472" name="Text Box 2">
          <a:extLst>
            <a:ext uri="{FF2B5EF4-FFF2-40B4-BE49-F238E27FC236}">
              <a16:creationId xmlns:a16="http://schemas.microsoft.com/office/drawing/2014/main" id="{00000000-0008-0000-0400-0000D8010000}"/>
            </a:ext>
          </a:extLst>
        </xdr:cNvPr>
        <xdr:cNvSpPr txBox="1">
          <a:spLocks noChangeArrowheads="1"/>
        </xdr:cNvSpPr>
      </xdr:nvSpPr>
      <xdr:spPr bwMode="auto">
        <a:xfrm>
          <a:off x="4687765" y="22530288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295</xdr:row>
      <xdr:rowOff>28575</xdr:rowOff>
    </xdr:to>
    <xdr:sp macro="" textlink="">
      <xdr:nvSpPr>
        <xdr:cNvPr id="473" name="Text Box 2">
          <a:extLst>
            <a:ext uri="{FF2B5EF4-FFF2-40B4-BE49-F238E27FC236}">
              <a16:creationId xmlns:a16="http://schemas.microsoft.com/office/drawing/2014/main" id="{00000000-0008-0000-0400-0000D9010000}"/>
            </a:ext>
          </a:extLst>
        </xdr:cNvPr>
        <xdr:cNvSpPr txBox="1">
          <a:spLocks noChangeArrowheads="1"/>
        </xdr:cNvSpPr>
      </xdr:nvSpPr>
      <xdr:spPr bwMode="auto">
        <a:xfrm>
          <a:off x="4249615" y="22369096"/>
          <a:ext cx="76200" cy="350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28575</xdr:rowOff>
    </xdr:to>
    <xdr:sp macro="" textlink="">
      <xdr:nvSpPr>
        <xdr:cNvPr id="474" name="Text Box 2">
          <a:extLst>
            <a:ext uri="{FF2B5EF4-FFF2-40B4-BE49-F238E27FC236}">
              <a16:creationId xmlns:a16="http://schemas.microsoft.com/office/drawing/2014/main" id="{00000000-0008-0000-0400-0000DA010000}"/>
            </a:ext>
          </a:extLst>
        </xdr:cNvPr>
        <xdr:cNvSpPr txBox="1">
          <a:spLocks noChangeArrowheads="1"/>
        </xdr:cNvSpPr>
      </xdr:nvSpPr>
      <xdr:spPr bwMode="auto">
        <a:xfrm>
          <a:off x="4249615" y="22530288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28577</xdr:rowOff>
    </xdr:to>
    <xdr:sp macro="" textlink="">
      <xdr:nvSpPr>
        <xdr:cNvPr id="475" name="Text Box 2">
          <a:extLst>
            <a:ext uri="{FF2B5EF4-FFF2-40B4-BE49-F238E27FC236}">
              <a16:creationId xmlns:a16="http://schemas.microsoft.com/office/drawing/2014/main" id="{00000000-0008-0000-0400-0000DB010000}"/>
            </a:ext>
          </a:extLst>
        </xdr:cNvPr>
        <xdr:cNvSpPr txBox="1">
          <a:spLocks noChangeArrowheads="1"/>
        </xdr:cNvSpPr>
      </xdr:nvSpPr>
      <xdr:spPr bwMode="auto">
        <a:xfrm>
          <a:off x="4249615" y="22530288"/>
          <a:ext cx="76200" cy="1897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295</xdr:row>
      <xdr:rowOff>28574</xdr:rowOff>
    </xdr:to>
    <xdr:sp macro="" textlink="">
      <xdr:nvSpPr>
        <xdr:cNvPr id="476" name="Text Box 2">
          <a:extLst>
            <a:ext uri="{FF2B5EF4-FFF2-40B4-BE49-F238E27FC236}">
              <a16:creationId xmlns:a16="http://schemas.microsoft.com/office/drawing/2014/main" id="{00000000-0008-0000-0400-0000DC010000}"/>
            </a:ext>
          </a:extLst>
        </xdr:cNvPr>
        <xdr:cNvSpPr txBox="1">
          <a:spLocks noChangeArrowheads="1"/>
        </xdr:cNvSpPr>
      </xdr:nvSpPr>
      <xdr:spPr bwMode="auto">
        <a:xfrm>
          <a:off x="4249615" y="22369096"/>
          <a:ext cx="76200" cy="350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28576</xdr:rowOff>
    </xdr:to>
    <xdr:sp macro="" textlink="">
      <xdr:nvSpPr>
        <xdr:cNvPr id="477" name="Text Box 2">
          <a:extLst>
            <a:ext uri="{FF2B5EF4-FFF2-40B4-BE49-F238E27FC236}">
              <a16:creationId xmlns:a16="http://schemas.microsoft.com/office/drawing/2014/main" id="{00000000-0008-0000-0400-0000DD010000}"/>
            </a:ext>
          </a:extLst>
        </xdr:cNvPr>
        <xdr:cNvSpPr txBox="1">
          <a:spLocks noChangeArrowheads="1"/>
        </xdr:cNvSpPr>
      </xdr:nvSpPr>
      <xdr:spPr bwMode="auto">
        <a:xfrm>
          <a:off x="4249615" y="22530288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28575</xdr:rowOff>
    </xdr:to>
    <xdr:sp macro="" textlink="">
      <xdr:nvSpPr>
        <xdr:cNvPr id="478" name="Text Box 2">
          <a:extLst>
            <a:ext uri="{FF2B5EF4-FFF2-40B4-BE49-F238E27FC236}">
              <a16:creationId xmlns:a16="http://schemas.microsoft.com/office/drawing/2014/main" id="{00000000-0008-0000-0400-0000DE010000}"/>
            </a:ext>
          </a:extLst>
        </xdr:cNvPr>
        <xdr:cNvSpPr txBox="1">
          <a:spLocks noChangeArrowheads="1"/>
        </xdr:cNvSpPr>
      </xdr:nvSpPr>
      <xdr:spPr bwMode="auto">
        <a:xfrm>
          <a:off x="4687765" y="22369096"/>
          <a:ext cx="76200" cy="350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28575</xdr:rowOff>
    </xdr:to>
    <xdr:sp macro="" textlink="">
      <xdr:nvSpPr>
        <xdr:cNvPr id="479" name="Text Box 2">
          <a:extLst>
            <a:ext uri="{FF2B5EF4-FFF2-40B4-BE49-F238E27FC236}">
              <a16:creationId xmlns:a16="http://schemas.microsoft.com/office/drawing/2014/main" id="{00000000-0008-0000-0400-0000DF010000}"/>
            </a:ext>
          </a:extLst>
        </xdr:cNvPr>
        <xdr:cNvSpPr txBox="1">
          <a:spLocks noChangeArrowheads="1"/>
        </xdr:cNvSpPr>
      </xdr:nvSpPr>
      <xdr:spPr bwMode="auto">
        <a:xfrm>
          <a:off x="4687765" y="22530288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28575</xdr:rowOff>
    </xdr:to>
    <xdr:sp macro="" textlink="">
      <xdr:nvSpPr>
        <xdr:cNvPr id="480" name="Text Box 2">
          <a:extLst>
            <a:ext uri="{FF2B5EF4-FFF2-40B4-BE49-F238E27FC236}">
              <a16:creationId xmlns:a16="http://schemas.microsoft.com/office/drawing/2014/main" id="{00000000-0008-0000-0400-0000E0010000}"/>
            </a:ext>
          </a:extLst>
        </xdr:cNvPr>
        <xdr:cNvSpPr txBox="1">
          <a:spLocks noChangeArrowheads="1"/>
        </xdr:cNvSpPr>
      </xdr:nvSpPr>
      <xdr:spPr bwMode="auto">
        <a:xfrm>
          <a:off x="4687765" y="22369096"/>
          <a:ext cx="76200" cy="350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28575</xdr:rowOff>
    </xdr:to>
    <xdr:sp macro="" textlink="">
      <xdr:nvSpPr>
        <xdr:cNvPr id="481" name="Text Box 2">
          <a:extLst>
            <a:ext uri="{FF2B5EF4-FFF2-40B4-BE49-F238E27FC236}">
              <a16:creationId xmlns:a16="http://schemas.microsoft.com/office/drawing/2014/main" id="{00000000-0008-0000-0400-0000E1010000}"/>
            </a:ext>
          </a:extLst>
        </xdr:cNvPr>
        <xdr:cNvSpPr txBox="1">
          <a:spLocks noChangeArrowheads="1"/>
        </xdr:cNvSpPr>
      </xdr:nvSpPr>
      <xdr:spPr bwMode="auto">
        <a:xfrm>
          <a:off x="4687765" y="22530288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28577</xdr:rowOff>
    </xdr:to>
    <xdr:sp macro="" textlink="">
      <xdr:nvSpPr>
        <xdr:cNvPr id="482" name="Text Box 2">
          <a:extLst>
            <a:ext uri="{FF2B5EF4-FFF2-40B4-BE49-F238E27FC236}">
              <a16:creationId xmlns:a16="http://schemas.microsoft.com/office/drawing/2014/main" id="{00000000-0008-0000-0400-0000E2010000}"/>
            </a:ext>
          </a:extLst>
        </xdr:cNvPr>
        <xdr:cNvSpPr txBox="1">
          <a:spLocks noChangeArrowheads="1"/>
        </xdr:cNvSpPr>
      </xdr:nvSpPr>
      <xdr:spPr bwMode="auto">
        <a:xfrm>
          <a:off x="4687765" y="22530288"/>
          <a:ext cx="76200" cy="1897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28574</xdr:rowOff>
    </xdr:to>
    <xdr:sp macro="" textlink="">
      <xdr:nvSpPr>
        <xdr:cNvPr id="483" name="Text Box 2">
          <a:extLst>
            <a:ext uri="{FF2B5EF4-FFF2-40B4-BE49-F238E27FC236}">
              <a16:creationId xmlns:a16="http://schemas.microsoft.com/office/drawing/2014/main" id="{00000000-0008-0000-0400-0000E3010000}"/>
            </a:ext>
          </a:extLst>
        </xdr:cNvPr>
        <xdr:cNvSpPr txBox="1">
          <a:spLocks noChangeArrowheads="1"/>
        </xdr:cNvSpPr>
      </xdr:nvSpPr>
      <xdr:spPr bwMode="auto">
        <a:xfrm>
          <a:off x="4687765" y="22369096"/>
          <a:ext cx="76200" cy="350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28576</xdr:rowOff>
    </xdr:to>
    <xdr:sp macro="" textlink="">
      <xdr:nvSpPr>
        <xdr:cNvPr id="484" name="Text Box 2">
          <a:extLst>
            <a:ext uri="{FF2B5EF4-FFF2-40B4-BE49-F238E27FC236}">
              <a16:creationId xmlns:a16="http://schemas.microsoft.com/office/drawing/2014/main" id="{00000000-0008-0000-0400-0000E4010000}"/>
            </a:ext>
          </a:extLst>
        </xdr:cNvPr>
        <xdr:cNvSpPr txBox="1">
          <a:spLocks noChangeArrowheads="1"/>
        </xdr:cNvSpPr>
      </xdr:nvSpPr>
      <xdr:spPr bwMode="auto">
        <a:xfrm>
          <a:off x="4687765" y="22530288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295</xdr:row>
      <xdr:rowOff>28575</xdr:rowOff>
    </xdr:to>
    <xdr:sp macro="" textlink="">
      <xdr:nvSpPr>
        <xdr:cNvPr id="485" name="Text Box 2">
          <a:extLst>
            <a:ext uri="{FF2B5EF4-FFF2-40B4-BE49-F238E27FC236}">
              <a16:creationId xmlns:a16="http://schemas.microsoft.com/office/drawing/2014/main" id="{00000000-0008-0000-0400-0000E5010000}"/>
            </a:ext>
          </a:extLst>
        </xdr:cNvPr>
        <xdr:cNvSpPr txBox="1">
          <a:spLocks noChangeArrowheads="1"/>
        </xdr:cNvSpPr>
      </xdr:nvSpPr>
      <xdr:spPr bwMode="auto">
        <a:xfrm>
          <a:off x="4249615" y="22530288"/>
          <a:ext cx="76200" cy="350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28575</xdr:rowOff>
    </xdr:to>
    <xdr:sp macro="" textlink="">
      <xdr:nvSpPr>
        <xdr:cNvPr id="486" name="Text Box 2">
          <a:extLst>
            <a:ext uri="{FF2B5EF4-FFF2-40B4-BE49-F238E27FC236}">
              <a16:creationId xmlns:a16="http://schemas.microsoft.com/office/drawing/2014/main" id="{00000000-0008-0000-0400-0000E6010000}"/>
            </a:ext>
          </a:extLst>
        </xdr:cNvPr>
        <xdr:cNvSpPr txBox="1">
          <a:spLocks noChangeArrowheads="1"/>
        </xdr:cNvSpPr>
      </xdr:nvSpPr>
      <xdr:spPr bwMode="auto">
        <a:xfrm>
          <a:off x="4687765" y="22530288"/>
          <a:ext cx="76200" cy="350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28574</xdr:rowOff>
    </xdr:to>
    <xdr:sp macro="" textlink="">
      <xdr:nvSpPr>
        <xdr:cNvPr id="487" name="Text Box 2">
          <a:extLst>
            <a:ext uri="{FF2B5EF4-FFF2-40B4-BE49-F238E27FC236}">
              <a16:creationId xmlns:a16="http://schemas.microsoft.com/office/drawing/2014/main" id="{00000000-0008-0000-0400-0000E7010000}"/>
            </a:ext>
          </a:extLst>
        </xdr:cNvPr>
        <xdr:cNvSpPr txBox="1">
          <a:spLocks noChangeArrowheads="1"/>
        </xdr:cNvSpPr>
      </xdr:nvSpPr>
      <xdr:spPr bwMode="auto">
        <a:xfrm>
          <a:off x="4249615" y="22691481"/>
          <a:ext cx="76200" cy="1897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28574</xdr:rowOff>
    </xdr:to>
    <xdr:sp macro="" textlink="">
      <xdr:nvSpPr>
        <xdr:cNvPr id="488" name="Text Box 2">
          <a:extLst>
            <a:ext uri="{FF2B5EF4-FFF2-40B4-BE49-F238E27FC236}">
              <a16:creationId xmlns:a16="http://schemas.microsoft.com/office/drawing/2014/main" id="{00000000-0008-0000-0400-0000E8010000}"/>
            </a:ext>
          </a:extLst>
        </xdr:cNvPr>
        <xdr:cNvSpPr txBox="1">
          <a:spLocks noChangeArrowheads="1"/>
        </xdr:cNvSpPr>
      </xdr:nvSpPr>
      <xdr:spPr bwMode="auto">
        <a:xfrm>
          <a:off x="4687765" y="22691481"/>
          <a:ext cx="76200" cy="1897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28576</xdr:rowOff>
    </xdr:to>
    <xdr:sp macro="" textlink="">
      <xdr:nvSpPr>
        <xdr:cNvPr id="489" name="Text Box 2">
          <a:extLst>
            <a:ext uri="{FF2B5EF4-FFF2-40B4-BE49-F238E27FC236}">
              <a16:creationId xmlns:a16="http://schemas.microsoft.com/office/drawing/2014/main" id="{00000000-0008-0000-0400-0000E9010000}"/>
            </a:ext>
          </a:extLst>
        </xdr:cNvPr>
        <xdr:cNvSpPr txBox="1">
          <a:spLocks noChangeArrowheads="1"/>
        </xdr:cNvSpPr>
      </xdr:nvSpPr>
      <xdr:spPr bwMode="auto">
        <a:xfrm>
          <a:off x="4687765" y="22691481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28574</xdr:rowOff>
    </xdr:to>
    <xdr:sp macro="" textlink="">
      <xdr:nvSpPr>
        <xdr:cNvPr id="490" name="Text Box 2">
          <a:extLst>
            <a:ext uri="{FF2B5EF4-FFF2-40B4-BE49-F238E27FC236}">
              <a16:creationId xmlns:a16="http://schemas.microsoft.com/office/drawing/2014/main" id="{00000000-0008-0000-0400-0000EA010000}"/>
            </a:ext>
          </a:extLst>
        </xdr:cNvPr>
        <xdr:cNvSpPr txBox="1">
          <a:spLocks noChangeArrowheads="1"/>
        </xdr:cNvSpPr>
      </xdr:nvSpPr>
      <xdr:spPr bwMode="auto">
        <a:xfrm>
          <a:off x="4687765" y="22530288"/>
          <a:ext cx="76200" cy="350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28575</xdr:rowOff>
    </xdr:to>
    <xdr:sp macro="" textlink="">
      <xdr:nvSpPr>
        <xdr:cNvPr id="491" name="Text Box 2">
          <a:extLst>
            <a:ext uri="{FF2B5EF4-FFF2-40B4-BE49-F238E27FC236}">
              <a16:creationId xmlns:a16="http://schemas.microsoft.com/office/drawing/2014/main" id="{00000000-0008-0000-0400-0000EB010000}"/>
            </a:ext>
          </a:extLst>
        </xdr:cNvPr>
        <xdr:cNvSpPr txBox="1">
          <a:spLocks noChangeArrowheads="1"/>
        </xdr:cNvSpPr>
      </xdr:nvSpPr>
      <xdr:spPr bwMode="auto">
        <a:xfrm>
          <a:off x="4687765" y="22691481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295</xdr:row>
      <xdr:rowOff>28575</xdr:rowOff>
    </xdr:to>
    <xdr:sp macro="" textlink="">
      <xdr:nvSpPr>
        <xdr:cNvPr id="492" name="Text Box 2">
          <a:extLst>
            <a:ext uri="{FF2B5EF4-FFF2-40B4-BE49-F238E27FC236}">
              <a16:creationId xmlns:a16="http://schemas.microsoft.com/office/drawing/2014/main" id="{00000000-0008-0000-0400-0000EC010000}"/>
            </a:ext>
          </a:extLst>
        </xdr:cNvPr>
        <xdr:cNvSpPr txBox="1">
          <a:spLocks noChangeArrowheads="1"/>
        </xdr:cNvSpPr>
      </xdr:nvSpPr>
      <xdr:spPr bwMode="auto">
        <a:xfrm>
          <a:off x="4249615" y="22530288"/>
          <a:ext cx="76200" cy="350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28574</xdr:rowOff>
    </xdr:to>
    <xdr:sp macro="" textlink="">
      <xdr:nvSpPr>
        <xdr:cNvPr id="493" name="Text Box 2">
          <a:extLst>
            <a:ext uri="{FF2B5EF4-FFF2-40B4-BE49-F238E27FC236}">
              <a16:creationId xmlns:a16="http://schemas.microsoft.com/office/drawing/2014/main" id="{00000000-0008-0000-0400-0000ED010000}"/>
            </a:ext>
          </a:extLst>
        </xdr:cNvPr>
        <xdr:cNvSpPr txBox="1">
          <a:spLocks noChangeArrowheads="1"/>
        </xdr:cNvSpPr>
      </xdr:nvSpPr>
      <xdr:spPr bwMode="auto">
        <a:xfrm>
          <a:off x="4249615" y="22691481"/>
          <a:ext cx="76200" cy="1897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28576</xdr:rowOff>
    </xdr:to>
    <xdr:sp macro="" textlink="">
      <xdr:nvSpPr>
        <xdr:cNvPr id="494" name="Text Box 2">
          <a:extLst>
            <a:ext uri="{FF2B5EF4-FFF2-40B4-BE49-F238E27FC236}">
              <a16:creationId xmlns:a16="http://schemas.microsoft.com/office/drawing/2014/main" id="{00000000-0008-0000-0400-0000EE010000}"/>
            </a:ext>
          </a:extLst>
        </xdr:cNvPr>
        <xdr:cNvSpPr txBox="1">
          <a:spLocks noChangeArrowheads="1"/>
        </xdr:cNvSpPr>
      </xdr:nvSpPr>
      <xdr:spPr bwMode="auto">
        <a:xfrm>
          <a:off x="4249615" y="22691481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295</xdr:row>
      <xdr:rowOff>28574</xdr:rowOff>
    </xdr:to>
    <xdr:sp macro="" textlink="">
      <xdr:nvSpPr>
        <xdr:cNvPr id="495" name="Text Box 2">
          <a:extLst>
            <a:ext uri="{FF2B5EF4-FFF2-40B4-BE49-F238E27FC236}">
              <a16:creationId xmlns:a16="http://schemas.microsoft.com/office/drawing/2014/main" id="{00000000-0008-0000-0400-0000EF010000}"/>
            </a:ext>
          </a:extLst>
        </xdr:cNvPr>
        <xdr:cNvSpPr txBox="1">
          <a:spLocks noChangeArrowheads="1"/>
        </xdr:cNvSpPr>
      </xdr:nvSpPr>
      <xdr:spPr bwMode="auto">
        <a:xfrm>
          <a:off x="4249615" y="22530288"/>
          <a:ext cx="76200" cy="350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28575</xdr:rowOff>
    </xdr:to>
    <xdr:sp macro="" textlink="">
      <xdr:nvSpPr>
        <xdr:cNvPr id="496" name="Text Box 2">
          <a:extLst>
            <a:ext uri="{FF2B5EF4-FFF2-40B4-BE49-F238E27FC236}">
              <a16:creationId xmlns:a16="http://schemas.microsoft.com/office/drawing/2014/main" id="{00000000-0008-0000-0400-0000F0010000}"/>
            </a:ext>
          </a:extLst>
        </xdr:cNvPr>
        <xdr:cNvSpPr txBox="1">
          <a:spLocks noChangeArrowheads="1"/>
        </xdr:cNvSpPr>
      </xdr:nvSpPr>
      <xdr:spPr bwMode="auto">
        <a:xfrm>
          <a:off x="4249615" y="22691481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28575</xdr:rowOff>
    </xdr:to>
    <xdr:sp macro="" textlink="">
      <xdr:nvSpPr>
        <xdr:cNvPr id="497" name="Text Box 2">
          <a:extLst>
            <a:ext uri="{FF2B5EF4-FFF2-40B4-BE49-F238E27FC236}">
              <a16:creationId xmlns:a16="http://schemas.microsoft.com/office/drawing/2014/main" id="{00000000-0008-0000-0400-0000F1010000}"/>
            </a:ext>
          </a:extLst>
        </xdr:cNvPr>
        <xdr:cNvSpPr txBox="1">
          <a:spLocks noChangeArrowheads="1"/>
        </xdr:cNvSpPr>
      </xdr:nvSpPr>
      <xdr:spPr bwMode="auto">
        <a:xfrm>
          <a:off x="4687765" y="22530288"/>
          <a:ext cx="76200" cy="350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28574</xdr:rowOff>
    </xdr:to>
    <xdr:sp macro="" textlink="">
      <xdr:nvSpPr>
        <xdr:cNvPr id="498" name="Text Box 2">
          <a:extLst>
            <a:ext uri="{FF2B5EF4-FFF2-40B4-BE49-F238E27FC236}">
              <a16:creationId xmlns:a16="http://schemas.microsoft.com/office/drawing/2014/main" id="{00000000-0008-0000-0400-0000F2010000}"/>
            </a:ext>
          </a:extLst>
        </xdr:cNvPr>
        <xdr:cNvSpPr txBox="1">
          <a:spLocks noChangeArrowheads="1"/>
        </xdr:cNvSpPr>
      </xdr:nvSpPr>
      <xdr:spPr bwMode="auto">
        <a:xfrm>
          <a:off x="4687765" y="22691481"/>
          <a:ext cx="76200" cy="1897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28575</xdr:rowOff>
    </xdr:to>
    <xdr:sp macro="" textlink="">
      <xdr:nvSpPr>
        <xdr:cNvPr id="499" name="Text Box 2">
          <a:extLst>
            <a:ext uri="{FF2B5EF4-FFF2-40B4-BE49-F238E27FC236}">
              <a16:creationId xmlns:a16="http://schemas.microsoft.com/office/drawing/2014/main" id="{00000000-0008-0000-0400-0000F3010000}"/>
            </a:ext>
          </a:extLst>
        </xdr:cNvPr>
        <xdr:cNvSpPr txBox="1">
          <a:spLocks noChangeArrowheads="1"/>
        </xdr:cNvSpPr>
      </xdr:nvSpPr>
      <xdr:spPr bwMode="auto">
        <a:xfrm>
          <a:off x="4687765" y="22530288"/>
          <a:ext cx="76200" cy="350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28574</xdr:rowOff>
    </xdr:to>
    <xdr:sp macro="" textlink="">
      <xdr:nvSpPr>
        <xdr:cNvPr id="500" name="Text Box 2">
          <a:extLst>
            <a:ext uri="{FF2B5EF4-FFF2-40B4-BE49-F238E27FC236}">
              <a16:creationId xmlns:a16="http://schemas.microsoft.com/office/drawing/2014/main" id="{00000000-0008-0000-0400-0000F4010000}"/>
            </a:ext>
          </a:extLst>
        </xdr:cNvPr>
        <xdr:cNvSpPr txBox="1">
          <a:spLocks noChangeArrowheads="1"/>
        </xdr:cNvSpPr>
      </xdr:nvSpPr>
      <xdr:spPr bwMode="auto">
        <a:xfrm>
          <a:off x="4687765" y="22691481"/>
          <a:ext cx="76200" cy="1897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28576</xdr:rowOff>
    </xdr:to>
    <xdr:sp macro="" textlink="">
      <xdr:nvSpPr>
        <xdr:cNvPr id="501" name="Text Box 2">
          <a:extLst>
            <a:ext uri="{FF2B5EF4-FFF2-40B4-BE49-F238E27FC236}">
              <a16:creationId xmlns:a16="http://schemas.microsoft.com/office/drawing/2014/main" id="{00000000-0008-0000-0400-0000F5010000}"/>
            </a:ext>
          </a:extLst>
        </xdr:cNvPr>
        <xdr:cNvSpPr txBox="1">
          <a:spLocks noChangeArrowheads="1"/>
        </xdr:cNvSpPr>
      </xdr:nvSpPr>
      <xdr:spPr bwMode="auto">
        <a:xfrm>
          <a:off x="4687765" y="22691481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28574</xdr:rowOff>
    </xdr:to>
    <xdr:sp macro="" textlink="">
      <xdr:nvSpPr>
        <xdr:cNvPr id="502" name="Text Box 2">
          <a:extLst>
            <a:ext uri="{FF2B5EF4-FFF2-40B4-BE49-F238E27FC236}">
              <a16:creationId xmlns:a16="http://schemas.microsoft.com/office/drawing/2014/main" id="{00000000-0008-0000-0400-0000F6010000}"/>
            </a:ext>
          </a:extLst>
        </xdr:cNvPr>
        <xdr:cNvSpPr txBox="1">
          <a:spLocks noChangeArrowheads="1"/>
        </xdr:cNvSpPr>
      </xdr:nvSpPr>
      <xdr:spPr bwMode="auto">
        <a:xfrm>
          <a:off x="4687765" y="22530288"/>
          <a:ext cx="76200" cy="350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28575</xdr:rowOff>
    </xdr:to>
    <xdr:sp macro="" textlink="">
      <xdr:nvSpPr>
        <xdr:cNvPr id="503" name="Text Box 2">
          <a:extLst>
            <a:ext uri="{FF2B5EF4-FFF2-40B4-BE49-F238E27FC236}">
              <a16:creationId xmlns:a16="http://schemas.microsoft.com/office/drawing/2014/main" id="{00000000-0008-0000-0400-0000F7010000}"/>
            </a:ext>
          </a:extLst>
        </xdr:cNvPr>
        <xdr:cNvSpPr txBox="1">
          <a:spLocks noChangeArrowheads="1"/>
        </xdr:cNvSpPr>
      </xdr:nvSpPr>
      <xdr:spPr bwMode="auto">
        <a:xfrm>
          <a:off x="4687765" y="22691481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281</xdr:row>
      <xdr:rowOff>0</xdr:rowOff>
    </xdr:from>
    <xdr:to>
      <xdr:col>3</xdr:col>
      <xdr:colOff>76200</xdr:colOff>
      <xdr:row>282</xdr:row>
      <xdr:rowOff>28575</xdr:rowOff>
    </xdr:to>
    <xdr:sp macro="" textlink="">
      <xdr:nvSpPr>
        <xdr:cNvPr id="504" name="Text Box 2">
          <a:extLst>
            <a:ext uri="{FF2B5EF4-FFF2-40B4-BE49-F238E27FC236}">
              <a16:creationId xmlns:a16="http://schemas.microsoft.com/office/drawing/2014/main" id="{00000000-0008-0000-0400-0000F8010000}"/>
            </a:ext>
          </a:extLst>
        </xdr:cNvPr>
        <xdr:cNvSpPr txBox="1">
          <a:spLocks noChangeArrowheads="1"/>
        </xdr:cNvSpPr>
      </xdr:nvSpPr>
      <xdr:spPr bwMode="auto">
        <a:xfrm>
          <a:off x="3981450" y="250412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281</xdr:row>
      <xdr:rowOff>0</xdr:rowOff>
    </xdr:from>
    <xdr:to>
      <xdr:col>3</xdr:col>
      <xdr:colOff>514350</xdr:colOff>
      <xdr:row>282</xdr:row>
      <xdr:rowOff>28575</xdr:rowOff>
    </xdr:to>
    <xdr:sp macro="" textlink="">
      <xdr:nvSpPr>
        <xdr:cNvPr id="505" name="Text Box 2">
          <a:extLst>
            <a:ext uri="{FF2B5EF4-FFF2-40B4-BE49-F238E27FC236}">
              <a16:creationId xmlns:a16="http://schemas.microsoft.com/office/drawing/2014/main" id="{00000000-0008-0000-0400-0000F9010000}"/>
            </a:ext>
          </a:extLst>
        </xdr:cNvPr>
        <xdr:cNvSpPr txBox="1">
          <a:spLocks noChangeArrowheads="1"/>
        </xdr:cNvSpPr>
      </xdr:nvSpPr>
      <xdr:spPr bwMode="auto">
        <a:xfrm>
          <a:off x="4419600" y="250412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281</xdr:row>
      <xdr:rowOff>0</xdr:rowOff>
    </xdr:from>
    <xdr:to>
      <xdr:col>3</xdr:col>
      <xdr:colOff>76200</xdr:colOff>
      <xdr:row>282</xdr:row>
      <xdr:rowOff>28575</xdr:rowOff>
    </xdr:to>
    <xdr:sp macro="" textlink="">
      <xdr:nvSpPr>
        <xdr:cNvPr id="506" name="Text Box 2">
          <a:extLst>
            <a:ext uri="{FF2B5EF4-FFF2-40B4-BE49-F238E27FC236}">
              <a16:creationId xmlns:a16="http://schemas.microsoft.com/office/drawing/2014/main" id="{00000000-0008-0000-0400-0000FA010000}"/>
            </a:ext>
          </a:extLst>
        </xdr:cNvPr>
        <xdr:cNvSpPr txBox="1">
          <a:spLocks noChangeArrowheads="1"/>
        </xdr:cNvSpPr>
      </xdr:nvSpPr>
      <xdr:spPr bwMode="auto">
        <a:xfrm>
          <a:off x="3981450" y="250412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281</xdr:row>
      <xdr:rowOff>0</xdr:rowOff>
    </xdr:from>
    <xdr:to>
      <xdr:col>3</xdr:col>
      <xdr:colOff>514350</xdr:colOff>
      <xdr:row>282</xdr:row>
      <xdr:rowOff>28575</xdr:rowOff>
    </xdr:to>
    <xdr:sp macro="" textlink="">
      <xdr:nvSpPr>
        <xdr:cNvPr id="507" name="Text Box 2">
          <a:extLst>
            <a:ext uri="{FF2B5EF4-FFF2-40B4-BE49-F238E27FC236}">
              <a16:creationId xmlns:a16="http://schemas.microsoft.com/office/drawing/2014/main" id="{00000000-0008-0000-0400-0000FB010000}"/>
            </a:ext>
          </a:extLst>
        </xdr:cNvPr>
        <xdr:cNvSpPr txBox="1">
          <a:spLocks noChangeArrowheads="1"/>
        </xdr:cNvSpPr>
      </xdr:nvSpPr>
      <xdr:spPr bwMode="auto">
        <a:xfrm>
          <a:off x="4419600" y="250412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282</xdr:row>
      <xdr:rowOff>0</xdr:rowOff>
    </xdr:from>
    <xdr:to>
      <xdr:col>3</xdr:col>
      <xdr:colOff>76200</xdr:colOff>
      <xdr:row>283</xdr:row>
      <xdr:rowOff>28576</xdr:rowOff>
    </xdr:to>
    <xdr:sp macro="" textlink="">
      <xdr:nvSpPr>
        <xdr:cNvPr id="508" name="Text Box 2">
          <a:extLst>
            <a:ext uri="{FF2B5EF4-FFF2-40B4-BE49-F238E27FC236}">
              <a16:creationId xmlns:a16="http://schemas.microsoft.com/office/drawing/2014/main" id="{00000000-0008-0000-0400-0000FC010000}"/>
            </a:ext>
          </a:extLst>
        </xdr:cNvPr>
        <xdr:cNvSpPr txBox="1">
          <a:spLocks noChangeArrowheads="1"/>
        </xdr:cNvSpPr>
      </xdr:nvSpPr>
      <xdr:spPr bwMode="auto">
        <a:xfrm>
          <a:off x="3981450" y="251936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3</xdr:col>
      <xdr:colOff>514350</xdr:colOff>
      <xdr:row>283</xdr:row>
      <xdr:rowOff>28576</xdr:rowOff>
    </xdr:to>
    <xdr:sp macro="" textlink="">
      <xdr:nvSpPr>
        <xdr:cNvPr id="509" name="Text Box 2">
          <a:extLst>
            <a:ext uri="{FF2B5EF4-FFF2-40B4-BE49-F238E27FC236}">
              <a16:creationId xmlns:a16="http://schemas.microsoft.com/office/drawing/2014/main" id="{00000000-0008-0000-0400-0000FD010000}"/>
            </a:ext>
          </a:extLst>
        </xdr:cNvPr>
        <xdr:cNvSpPr txBox="1">
          <a:spLocks noChangeArrowheads="1"/>
        </xdr:cNvSpPr>
      </xdr:nvSpPr>
      <xdr:spPr bwMode="auto">
        <a:xfrm>
          <a:off x="4419600" y="251936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283</xdr:row>
      <xdr:rowOff>0</xdr:rowOff>
    </xdr:from>
    <xdr:to>
      <xdr:col>3</xdr:col>
      <xdr:colOff>76200</xdr:colOff>
      <xdr:row>284</xdr:row>
      <xdr:rowOff>28574</xdr:rowOff>
    </xdr:to>
    <xdr:sp macro="" textlink="">
      <xdr:nvSpPr>
        <xdr:cNvPr id="510" name="Text Box 2">
          <a:extLst>
            <a:ext uri="{FF2B5EF4-FFF2-40B4-BE49-F238E27FC236}">
              <a16:creationId xmlns:a16="http://schemas.microsoft.com/office/drawing/2014/main" id="{00000000-0008-0000-0400-0000FE010000}"/>
            </a:ext>
          </a:extLst>
        </xdr:cNvPr>
        <xdr:cNvSpPr txBox="1">
          <a:spLocks noChangeArrowheads="1"/>
        </xdr:cNvSpPr>
      </xdr:nvSpPr>
      <xdr:spPr bwMode="auto">
        <a:xfrm>
          <a:off x="3981450" y="253460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3</xdr:col>
      <xdr:colOff>514350</xdr:colOff>
      <xdr:row>284</xdr:row>
      <xdr:rowOff>28574</xdr:rowOff>
    </xdr:to>
    <xdr:sp macro="" textlink="">
      <xdr:nvSpPr>
        <xdr:cNvPr id="511" name="Text Box 2">
          <a:extLst>
            <a:ext uri="{FF2B5EF4-FFF2-40B4-BE49-F238E27FC236}">
              <a16:creationId xmlns:a16="http://schemas.microsoft.com/office/drawing/2014/main" id="{00000000-0008-0000-0400-0000FF010000}"/>
            </a:ext>
          </a:extLst>
        </xdr:cNvPr>
        <xdr:cNvSpPr txBox="1">
          <a:spLocks noChangeArrowheads="1"/>
        </xdr:cNvSpPr>
      </xdr:nvSpPr>
      <xdr:spPr bwMode="auto">
        <a:xfrm>
          <a:off x="4419600" y="253460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284</xdr:row>
      <xdr:rowOff>0</xdr:rowOff>
    </xdr:from>
    <xdr:to>
      <xdr:col>3</xdr:col>
      <xdr:colOff>76200</xdr:colOff>
      <xdr:row>285</xdr:row>
      <xdr:rowOff>66676</xdr:rowOff>
    </xdr:to>
    <xdr:sp macro="" textlink="">
      <xdr:nvSpPr>
        <xdr:cNvPr id="512" name="Text Box 2">
          <a:extLst>
            <a:ext uri="{FF2B5EF4-FFF2-40B4-BE49-F238E27FC236}">
              <a16:creationId xmlns:a16="http://schemas.microsoft.com/office/drawing/2014/main" id="{00000000-0008-0000-0400-000000020000}"/>
            </a:ext>
          </a:extLst>
        </xdr:cNvPr>
        <xdr:cNvSpPr txBox="1">
          <a:spLocks noChangeArrowheads="1"/>
        </xdr:cNvSpPr>
      </xdr:nvSpPr>
      <xdr:spPr bwMode="auto">
        <a:xfrm>
          <a:off x="3981450" y="2549842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3</xdr:col>
      <xdr:colOff>514350</xdr:colOff>
      <xdr:row>285</xdr:row>
      <xdr:rowOff>66676</xdr:rowOff>
    </xdr:to>
    <xdr:sp macro="" textlink="">
      <xdr:nvSpPr>
        <xdr:cNvPr id="513" name="Text Box 2">
          <a:extLst>
            <a:ext uri="{FF2B5EF4-FFF2-40B4-BE49-F238E27FC236}">
              <a16:creationId xmlns:a16="http://schemas.microsoft.com/office/drawing/2014/main" id="{00000000-0008-0000-0400-000001020000}"/>
            </a:ext>
          </a:extLst>
        </xdr:cNvPr>
        <xdr:cNvSpPr txBox="1">
          <a:spLocks noChangeArrowheads="1"/>
        </xdr:cNvSpPr>
      </xdr:nvSpPr>
      <xdr:spPr bwMode="auto">
        <a:xfrm>
          <a:off x="4419600" y="2549842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285</xdr:row>
      <xdr:rowOff>0</xdr:rowOff>
    </xdr:from>
    <xdr:to>
      <xdr:col>3</xdr:col>
      <xdr:colOff>76200</xdr:colOff>
      <xdr:row>286</xdr:row>
      <xdr:rowOff>66674</xdr:rowOff>
    </xdr:to>
    <xdr:sp macro="" textlink="">
      <xdr:nvSpPr>
        <xdr:cNvPr id="514" name="Text Box 2">
          <a:extLst>
            <a:ext uri="{FF2B5EF4-FFF2-40B4-BE49-F238E27FC236}">
              <a16:creationId xmlns:a16="http://schemas.microsoft.com/office/drawing/2014/main" id="{00000000-0008-0000-0400-000002020000}"/>
            </a:ext>
          </a:extLst>
        </xdr:cNvPr>
        <xdr:cNvSpPr txBox="1">
          <a:spLocks noChangeArrowheads="1"/>
        </xdr:cNvSpPr>
      </xdr:nvSpPr>
      <xdr:spPr bwMode="auto">
        <a:xfrm>
          <a:off x="3981450" y="256603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3</xdr:col>
      <xdr:colOff>514350</xdr:colOff>
      <xdr:row>286</xdr:row>
      <xdr:rowOff>66674</xdr:rowOff>
    </xdr:to>
    <xdr:sp macro="" textlink="">
      <xdr:nvSpPr>
        <xdr:cNvPr id="515" name="Text Box 2">
          <a:extLst>
            <a:ext uri="{FF2B5EF4-FFF2-40B4-BE49-F238E27FC236}">
              <a16:creationId xmlns:a16="http://schemas.microsoft.com/office/drawing/2014/main" id="{00000000-0008-0000-0400-000003020000}"/>
            </a:ext>
          </a:extLst>
        </xdr:cNvPr>
        <xdr:cNvSpPr txBox="1">
          <a:spLocks noChangeArrowheads="1"/>
        </xdr:cNvSpPr>
      </xdr:nvSpPr>
      <xdr:spPr bwMode="auto">
        <a:xfrm>
          <a:off x="4419600" y="256603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286</xdr:row>
      <xdr:rowOff>0</xdr:rowOff>
    </xdr:from>
    <xdr:to>
      <xdr:col>3</xdr:col>
      <xdr:colOff>76200</xdr:colOff>
      <xdr:row>287</xdr:row>
      <xdr:rowOff>66675</xdr:rowOff>
    </xdr:to>
    <xdr:sp macro="" textlink="">
      <xdr:nvSpPr>
        <xdr:cNvPr id="516" name="Text Box 2">
          <a:extLst>
            <a:ext uri="{FF2B5EF4-FFF2-40B4-BE49-F238E27FC236}">
              <a16:creationId xmlns:a16="http://schemas.microsoft.com/office/drawing/2014/main" id="{00000000-0008-0000-0400-000004020000}"/>
            </a:ext>
          </a:extLst>
        </xdr:cNvPr>
        <xdr:cNvSpPr txBox="1">
          <a:spLocks noChangeArrowheads="1"/>
        </xdr:cNvSpPr>
      </xdr:nvSpPr>
      <xdr:spPr bwMode="auto">
        <a:xfrm>
          <a:off x="3981450" y="2582227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3</xdr:col>
      <xdr:colOff>514350</xdr:colOff>
      <xdr:row>287</xdr:row>
      <xdr:rowOff>66675</xdr:rowOff>
    </xdr:to>
    <xdr:sp macro="" textlink="">
      <xdr:nvSpPr>
        <xdr:cNvPr id="517" name="Text Box 2">
          <a:extLst>
            <a:ext uri="{FF2B5EF4-FFF2-40B4-BE49-F238E27FC236}">
              <a16:creationId xmlns:a16="http://schemas.microsoft.com/office/drawing/2014/main" id="{00000000-0008-0000-0400-000005020000}"/>
            </a:ext>
          </a:extLst>
        </xdr:cNvPr>
        <xdr:cNvSpPr txBox="1">
          <a:spLocks noChangeArrowheads="1"/>
        </xdr:cNvSpPr>
      </xdr:nvSpPr>
      <xdr:spPr bwMode="auto">
        <a:xfrm>
          <a:off x="4419600" y="2582227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287</xdr:row>
      <xdr:rowOff>0</xdr:rowOff>
    </xdr:from>
    <xdr:to>
      <xdr:col>3</xdr:col>
      <xdr:colOff>76200</xdr:colOff>
      <xdr:row>288</xdr:row>
      <xdr:rowOff>66676</xdr:rowOff>
    </xdr:to>
    <xdr:sp macro="" textlink="">
      <xdr:nvSpPr>
        <xdr:cNvPr id="518" name="Text Box 2">
          <a:extLst>
            <a:ext uri="{FF2B5EF4-FFF2-40B4-BE49-F238E27FC236}">
              <a16:creationId xmlns:a16="http://schemas.microsoft.com/office/drawing/2014/main" id="{00000000-0008-0000-0400-000006020000}"/>
            </a:ext>
          </a:extLst>
        </xdr:cNvPr>
        <xdr:cNvSpPr txBox="1">
          <a:spLocks noChangeArrowheads="1"/>
        </xdr:cNvSpPr>
      </xdr:nvSpPr>
      <xdr:spPr bwMode="auto">
        <a:xfrm>
          <a:off x="3981450" y="2598420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3</xdr:col>
      <xdr:colOff>514350</xdr:colOff>
      <xdr:row>288</xdr:row>
      <xdr:rowOff>66676</xdr:rowOff>
    </xdr:to>
    <xdr:sp macro="" textlink="">
      <xdr:nvSpPr>
        <xdr:cNvPr id="519" name="Text Box 2">
          <a:extLst>
            <a:ext uri="{FF2B5EF4-FFF2-40B4-BE49-F238E27FC236}">
              <a16:creationId xmlns:a16="http://schemas.microsoft.com/office/drawing/2014/main" id="{00000000-0008-0000-0400-00000702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288</xdr:row>
      <xdr:rowOff>0</xdr:rowOff>
    </xdr:from>
    <xdr:to>
      <xdr:col>3</xdr:col>
      <xdr:colOff>76200</xdr:colOff>
      <xdr:row>289</xdr:row>
      <xdr:rowOff>66674</xdr:rowOff>
    </xdr:to>
    <xdr:sp macro="" textlink="">
      <xdr:nvSpPr>
        <xdr:cNvPr id="520" name="Text Box 2">
          <a:extLst>
            <a:ext uri="{FF2B5EF4-FFF2-40B4-BE49-F238E27FC236}">
              <a16:creationId xmlns:a16="http://schemas.microsoft.com/office/drawing/2014/main" id="{00000000-0008-0000-0400-000008020000}"/>
            </a:ext>
          </a:extLst>
        </xdr:cNvPr>
        <xdr:cNvSpPr txBox="1">
          <a:spLocks noChangeArrowheads="1"/>
        </xdr:cNvSpPr>
      </xdr:nvSpPr>
      <xdr:spPr bwMode="auto">
        <a:xfrm>
          <a:off x="3981450" y="2614612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3</xdr:col>
      <xdr:colOff>514350</xdr:colOff>
      <xdr:row>289</xdr:row>
      <xdr:rowOff>66674</xdr:rowOff>
    </xdr:to>
    <xdr:sp macro="" textlink="">
      <xdr:nvSpPr>
        <xdr:cNvPr id="521" name="Text Box 2">
          <a:extLst>
            <a:ext uri="{FF2B5EF4-FFF2-40B4-BE49-F238E27FC236}">
              <a16:creationId xmlns:a16="http://schemas.microsoft.com/office/drawing/2014/main" id="{00000000-0008-0000-0400-00000902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289</xdr:row>
      <xdr:rowOff>0</xdr:rowOff>
    </xdr:from>
    <xdr:to>
      <xdr:col>3</xdr:col>
      <xdr:colOff>76200</xdr:colOff>
      <xdr:row>290</xdr:row>
      <xdr:rowOff>66676</xdr:rowOff>
    </xdr:to>
    <xdr:sp macro="" textlink="">
      <xdr:nvSpPr>
        <xdr:cNvPr id="522" name="Text Box 2">
          <a:extLst>
            <a:ext uri="{FF2B5EF4-FFF2-40B4-BE49-F238E27FC236}">
              <a16:creationId xmlns:a16="http://schemas.microsoft.com/office/drawing/2014/main" id="{00000000-0008-0000-0400-00000A020000}"/>
            </a:ext>
          </a:extLst>
        </xdr:cNvPr>
        <xdr:cNvSpPr txBox="1">
          <a:spLocks noChangeArrowheads="1"/>
        </xdr:cNvSpPr>
      </xdr:nvSpPr>
      <xdr:spPr bwMode="auto">
        <a:xfrm>
          <a:off x="3981450" y="263080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3</xdr:col>
      <xdr:colOff>514350</xdr:colOff>
      <xdr:row>290</xdr:row>
      <xdr:rowOff>66676</xdr:rowOff>
    </xdr:to>
    <xdr:sp macro="" textlink="">
      <xdr:nvSpPr>
        <xdr:cNvPr id="523" name="Text Box 2">
          <a:extLst>
            <a:ext uri="{FF2B5EF4-FFF2-40B4-BE49-F238E27FC236}">
              <a16:creationId xmlns:a16="http://schemas.microsoft.com/office/drawing/2014/main" id="{00000000-0008-0000-0400-00000B02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290</xdr:row>
      <xdr:rowOff>0</xdr:rowOff>
    </xdr:from>
    <xdr:to>
      <xdr:col>3</xdr:col>
      <xdr:colOff>76200</xdr:colOff>
      <xdr:row>291</xdr:row>
      <xdr:rowOff>50800</xdr:rowOff>
    </xdr:to>
    <xdr:sp macro="" textlink="">
      <xdr:nvSpPr>
        <xdr:cNvPr id="524" name="Text Box 2">
          <a:extLst>
            <a:ext uri="{FF2B5EF4-FFF2-40B4-BE49-F238E27FC236}">
              <a16:creationId xmlns:a16="http://schemas.microsoft.com/office/drawing/2014/main" id="{00000000-0008-0000-0400-00000C020000}"/>
            </a:ext>
          </a:extLst>
        </xdr:cNvPr>
        <xdr:cNvSpPr txBox="1">
          <a:spLocks noChangeArrowheads="1"/>
        </xdr:cNvSpPr>
      </xdr:nvSpPr>
      <xdr:spPr bwMode="auto">
        <a:xfrm>
          <a:off x="3981450" y="26469975"/>
          <a:ext cx="76200" cy="222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290</xdr:row>
      <xdr:rowOff>0</xdr:rowOff>
    </xdr:from>
    <xdr:to>
      <xdr:col>3</xdr:col>
      <xdr:colOff>514350</xdr:colOff>
      <xdr:row>291</xdr:row>
      <xdr:rowOff>50800</xdr:rowOff>
    </xdr:to>
    <xdr:sp macro="" textlink="">
      <xdr:nvSpPr>
        <xdr:cNvPr id="525" name="Text Box 2">
          <a:extLst>
            <a:ext uri="{FF2B5EF4-FFF2-40B4-BE49-F238E27FC236}">
              <a16:creationId xmlns:a16="http://schemas.microsoft.com/office/drawing/2014/main" id="{00000000-0008-0000-0400-00000D020000}"/>
            </a:ext>
          </a:extLst>
        </xdr:cNvPr>
        <xdr:cNvSpPr txBox="1">
          <a:spLocks noChangeArrowheads="1"/>
        </xdr:cNvSpPr>
      </xdr:nvSpPr>
      <xdr:spPr bwMode="auto">
        <a:xfrm>
          <a:off x="4419600" y="26469975"/>
          <a:ext cx="76200" cy="222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281</xdr:row>
      <xdr:rowOff>0</xdr:rowOff>
    </xdr:from>
    <xdr:to>
      <xdr:col>3</xdr:col>
      <xdr:colOff>514350</xdr:colOff>
      <xdr:row>282</xdr:row>
      <xdr:rowOff>28574</xdr:rowOff>
    </xdr:to>
    <xdr:sp macro="" textlink="">
      <xdr:nvSpPr>
        <xdr:cNvPr id="526" name="Text Box 2">
          <a:extLst>
            <a:ext uri="{FF2B5EF4-FFF2-40B4-BE49-F238E27FC236}">
              <a16:creationId xmlns:a16="http://schemas.microsoft.com/office/drawing/2014/main" id="{00000000-0008-0000-0400-00000E020000}"/>
            </a:ext>
          </a:extLst>
        </xdr:cNvPr>
        <xdr:cNvSpPr txBox="1">
          <a:spLocks noChangeArrowheads="1"/>
        </xdr:cNvSpPr>
      </xdr:nvSpPr>
      <xdr:spPr bwMode="auto">
        <a:xfrm>
          <a:off x="4419600" y="25041225"/>
          <a:ext cx="762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281</xdr:row>
      <xdr:rowOff>0</xdr:rowOff>
    </xdr:from>
    <xdr:to>
      <xdr:col>3</xdr:col>
      <xdr:colOff>514350</xdr:colOff>
      <xdr:row>282</xdr:row>
      <xdr:rowOff>28575</xdr:rowOff>
    </xdr:to>
    <xdr:sp macro="" textlink="">
      <xdr:nvSpPr>
        <xdr:cNvPr id="527" name="Text Box 2">
          <a:extLst>
            <a:ext uri="{FF2B5EF4-FFF2-40B4-BE49-F238E27FC236}">
              <a16:creationId xmlns:a16="http://schemas.microsoft.com/office/drawing/2014/main" id="{00000000-0008-0000-0400-00000F020000}"/>
            </a:ext>
          </a:extLst>
        </xdr:cNvPr>
        <xdr:cNvSpPr txBox="1">
          <a:spLocks noChangeArrowheads="1"/>
        </xdr:cNvSpPr>
      </xdr:nvSpPr>
      <xdr:spPr bwMode="auto">
        <a:xfrm>
          <a:off x="4419600" y="250412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3</xdr:col>
      <xdr:colOff>514350</xdr:colOff>
      <xdr:row>283</xdr:row>
      <xdr:rowOff>28578</xdr:rowOff>
    </xdr:to>
    <xdr:sp macro="" textlink="">
      <xdr:nvSpPr>
        <xdr:cNvPr id="528" name="Text Box 2">
          <a:extLst>
            <a:ext uri="{FF2B5EF4-FFF2-40B4-BE49-F238E27FC236}">
              <a16:creationId xmlns:a16="http://schemas.microsoft.com/office/drawing/2014/main" id="{00000000-0008-0000-0400-000010020000}"/>
            </a:ext>
          </a:extLst>
        </xdr:cNvPr>
        <xdr:cNvSpPr txBox="1">
          <a:spLocks noChangeArrowheads="1"/>
        </xdr:cNvSpPr>
      </xdr:nvSpPr>
      <xdr:spPr bwMode="auto">
        <a:xfrm>
          <a:off x="4419600" y="25193625"/>
          <a:ext cx="76200" cy="1809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281</xdr:row>
      <xdr:rowOff>0</xdr:rowOff>
    </xdr:from>
    <xdr:to>
      <xdr:col>3</xdr:col>
      <xdr:colOff>514350</xdr:colOff>
      <xdr:row>282</xdr:row>
      <xdr:rowOff>28574</xdr:rowOff>
    </xdr:to>
    <xdr:sp macro="" textlink="">
      <xdr:nvSpPr>
        <xdr:cNvPr id="529" name="Text Box 2">
          <a:extLst>
            <a:ext uri="{FF2B5EF4-FFF2-40B4-BE49-F238E27FC236}">
              <a16:creationId xmlns:a16="http://schemas.microsoft.com/office/drawing/2014/main" id="{00000000-0008-0000-0400-000011020000}"/>
            </a:ext>
          </a:extLst>
        </xdr:cNvPr>
        <xdr:cNvSpPr txBox="1">
          <a:spLocks noChangeArrowheads="1"/>
        </xdr:cNvSpPr>
      </xdr:nvSpPr>
      <xdr:spPr bwMode="auto">
        <a:xfrm>
          <a:off x="4419600" y="25041225"/>
          <a:ext cx="762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3</xdr:col>
      <xdr:colOff>514350</xdr:colOff>
      <xdr:row>284</xdr:row>
      <xdr:rowOff>28574</xdr:rowOff>
    </xdr:to>
    <xdr:sp macro="" textlink="">
      <xdr:nvSpPr>
        <xdr:cNvPr id="530" name="Text Box 2">
          <a:extLst>
            <a:ext uri="{FF2B5EF4-FFF2-40B4-BE49-F238E27FC236}">
              <a16:creationId xmlns:a16="http://schemas.microsoft.com/office/drawing/2014/main" id="{00000000-0008-0000-0400-000012020000}"/>
            </a:ext>
          </a:extLst>
        </xdr:cNvPr>
        <xdr:cNvSpPr txBox="1">
          <a:spLocks noChangeArrowheads="1"/>
        </xdr:cNvSpPr>
      </xdr:nvSpPr>
      <xdr:spPr bwMode="auto">
        <a:xfrm>
          <a:off x="4419600" y="253460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3</xdr:col>
      <xdr:colOff>514350</xdr:colOff>
      <xdr:row>283</xdr:row>
      <xdr:rowOff>28577</xdr:rowOff>
    </xdr:to>
    <xdr:sp macro="" textlink="">
      <xdr:nvSpPr>
        <xdr:cNvPr id="531" name="Text Box 2">
          <a:extLst>
            <a:ext uri="{FF2B5EF4-FFF2-40B4-BE49-F238E27FC236}">
              <a16:creationId xmlns:a16="http://schemas.microsoft.com/office/drawing/2014/main" id="{00000000-0008-0000-0400-000013020000}"/>
            </a:ext>
          </a:extLst>
        </xdr:cNvPr>
        <xdr:cNvSpPr txBox="1">
          <a:spLocks noChangeArrowheads="1"/>
        </xdr:cNvSpPr>
      </xdr:nvSpPr>
      <xdr:spPr bwMode="auto">
        <a:xfrm>
          <a:off x="4419600" y="25193625"/>
          <a:ext cx="76200" cy="1809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3</xdr:col>
      <xdr:colOff>514350</xdr:colOff>
      <xdr:row>284</xdr:row>
      <xdr:rowOff>28573</xdr:rowOff>
    </xdr:to>
    <xdr:sp macro="" textlink="">
      <xdr:nvSpPr>
        <xdr:cNvPr id="532" name="Text Box 2">
          <a:extLst>
            <a:ext uri="{FF2B5EF4-FFF2-40B4-BE49-F238E27FC236}">
              <a16:creationId xmlns:a16="http://schemas.microsoft.com/office/drawing/2014/main" id="{00000000-0008-0000-0400-000014020000}"/>
            </a:ext>
          </a:extLst>
        </xdr:cNvPr>
        <xdr:cNvSpPr txBox="1">
          <a:spLocks noChangeArrowheads="1"/>
        </xdr:cNvSpPr>
      </xdr:nvSpPr>
      <xdr:spPr bwMode="auto">
        <a:xfrm>
          <a:off x="4419600" y="25346025"/>
          <a:ext cx="762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3</xdr:col>
      <xdr:colOff>514350</xdr:colOff>
      <xdr:row>285</xdr:row>
      <xdr:rowOff>28577</xdr:rowOff>
    </xdr:to>
    <xdr:sp macro="" textlink="">
      <xdr:nvSpPr>
        <xdr:cNvPr id="533" name="Text Box 2">
          <a:extLst>
            <a:ext uri="{FF2B5EF4-FFF2-40B4-BE49-F238E27FC236}">
              <a16:creationId xmlns:a16="http://schemas.microsoft.com/office/drawing/2014/main" id="{00000000-0008-0000-0400-000015020000}"/>
            </a:ext>
          </a:extLst>
        </xdr:cNvPr>
        <xdr:cNvSpPr txBox="1">
          <a:spLocks noChangeArrowheads="1"/>
        </xdr:cNvSpPr>
      </xdr:nvSpPr>
      <xdr:spPr bwMode="auto">
        <a:xfrm>
          <a:off x="4419600" y="25498425"/>
          <a:ext cx="762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3</xdr:col>
      <xdr:colOff>514350</xdr:colOff>
      <xdr:row>284</xdr:row>
      <xdr:rowOff>28573</xdr:rowOff>
    </xdr:to>
    <xdr:sp macro="" textlink="">
      <xdr:nvSpPr>
        <xdr:cNvPr id="534" name="Text Box 2">
          <a:extLst>
            <a:ext uri="{FF2B5EF4-FFF2-40B4-BE49-F238E27FC236}">
              <a16:creationId xmlns:a16="http://schemas.microsoft.com/office/drawing/2014/main" id="{00000000-0008-0000-0400-000016020000}"/>
            </a:ext>
          </a:extLst>
        </xdr:cNvPr>
        <xdr:cNvSpPr txBox="1">
          <a:spLocks noChangeArrowheads="1"/>
        </xdr:cNvSpPr>
      </xdr:nvSpPr>
      <xdr:spPr bwMode="auto">
        <a:xfrm>
          <a:off x="4419600" y="25346025"/>
          <a:ext cx="762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3</xdr:col>
      <xdr:colOff>514350</xdr:colOff>
      <xdr:row>285</xdr:row>
      <xdr:rowOff>28576</xdr:rowOff>
    </xdr:to>
    <xdr:sp macro="" textlink="">
      <xdr:nvSpPr>
        <xdr:cNvPr id="535" name="Text Box 2">
          <a:extLst>
            <a:ext uri="{FF2B5EF4-FFF2-40B4-BE49-F238E27FC236}">
              <a16:creationId xmlns:a16="http://schemas.microsoft.com/office/drawing/2014/main" id="{00000000-0008-0000-0400-000017020000}"/>
            </a:ext>
          </a:extLst>
        </xdr:cNvPr>
        <xdr:cNvSpPr txBox="1">
          <a:spLocks noChangeArrowheads="1"/>
        </xdr:cNvSpPr>
      </xdr:nvSpPr>
      <xdr:spPr bwMode="auto">
        <a:xfrm>
          <a:off x="4419600" y="254984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3</xdr:col>
      <xdr:colOff>514350</xdr:colOff>
      <xdr:row>286</xdr:row>
      <xdr:rowOff>28575</xdr:rowOff>
    </xdr:to>
    <xdr:sp macro="" textlink="">
      <xdr:nvSpPr>
        <xdr:cNvPr id="536" name="Text Box 2">
          <a:extLst>
            <a:ext uri="{FF2B5EF4-FFF2-40B4-BE49-F238E27FC236}">
              <a16:creationId xmlns:a16="http://schemas.microsoft.com/office/drawing/2014/main" id="{00000000-0008-0000-0400-000018020000}"/>
            </a:ext>
          </a:extLst>
        </xdr:cNvPr>
        <xdr:cNvSpPr txBox="1">
          <a:spLocks noChangeArrowheads="1"/>
        </xdr:cNvSpPr>
      </xdr:nvSpPr>
      <xdr:spPr bwMode="auto">
        <a:xfrm>
          <a:off x="4419600" y="25660350"/>
          <a:ext cx="762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3</xdr:col>
      <xdr:colOff>514350</xdr:colOff>
      <xdr:row>285</xdr:row>
      <xdr:rowOff>28576</xdr:rowOff>
    </xdr:to>
    <xdr:sp macro="" textlink="">
      <xdr:nvSpPr>
        <xdr:cNvPr id="537" name="Text Box 2">
          <a:extLst>
            <a:ext uri="{FF2B5EF4-FFF2-40B4-BE49-F238E27FC236}">
              <a16:creationId xmlns:a16="http://schemas.microsoft.com/office/drawing/2014/main" id="{00000000-0008-0000-0400-000019020000}"/>
            </a:ext>
          </a:extLst>
        </xdr:cNvPr>
        <xdr:cNvSpPr txBox="1">
          <a:spLocks noChangeArrowheads="1"/>
        </xdr:cNvSpPr>
      </xdr:nvSpPr>
      <xdr:spPr bwMode="auto">
        <a:xfrm>
          <a:off x="4419600" y="254984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3</xdr:col>
      <xdr:colOff>514350</xdr:colOff>
      <xdr:row>286</xdr:row>
      <xdr:rowOff>28574</xdr:rowOff>
    </xdr:to>
    <xdr:sp macro="" textlink="">
      <xdr:nvSpPr>
        <xdr:cNvPr id="538" name="Text Box 2">
          <a:extLst>
            <a:ext uri="{FF2B5EF4-FFF2-40B4-BE49-F238E27FC236}">
              <a16:creationId xmlns:a16="http://schemas.microsoft.com/office/drawing/2014/main" id="{00000000-0008-0000-0400-00001A020000}"/>
            </a:ext>
          </a:extLst>
        </xdr:cNvPr>
        <xdr:cNvSpPr txBox="1">
          <a:spLocks noChangeArrowheads="1"/>
        </xdr:cNvSpPr>
      </xdr:nvSpPr>
      <xdr:spPr bwMode="auto">
        <a:xfrm>
          <a:off x="4419600" y="256603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3</xdr:col>
      <xdr:colOff>514350</xdr:colOff>
      <xdr:row>287</xdr:row>
      <xdr:rowOff>28576</xdr:rowOff>
    </xdr:to>
    <xdr:sp macro="" textlink="">
      <xdr:nvSpPr>
        <xdr:cNvPr id="539" name="Text Box 2">
          <a:extLst>
            <a:ext uri="{FF2B5EF4-FFF2-40B4-BE49-F238E27FC236}">
              <a16:creationId xmlns:a16="http://schemas.microsoft.com/office/drawing/2014/main" id="{00000000-0008-0000-0400-00001B020000}"/>
            </a:ext>
          </a:extLst>
        </xdr:cNvPr>
        <xdr:cNvSpPr txBox="1">
          <a:spLocks noChangeArrowheads="1"/>
        </xdr:cNvSpPr>
      </xdr:nvSpPr>
      <xdr:spPr bwMode="auto">
        <a:xfrm>
          <a:off x="4419600" y="25822275"/>
          <a:ext cx="762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3</xdr:col>
      <xdr:colOff>514350</xdr:colOff>
      <xdr:row>286</xdr:row>
      <xdr:rowOff>28574</xdr:rowOff>
    </xdr:to>
    <xdr:sp macro="" textlink="">
      <xdr:nvSpPr>
        <xdr:cNvPr id="540" name="Text Box 2">
          <a:extLst>
            <a:ext uri="{FF2B5EF4-FFF2-40B4-BE49-F238E27FC236}">
              <a16:creationId xmlns:a16="http://schemas.microsoft.com/office/drawing/2014/main" id="{00000000-0008-0000-0400-00001C020000}"/>
            </a:ext>
          </a:extLst>
        </xdr:cNvPr>
        <xdr:cNvSpPr txBox="1">
          <a:spLocks noChangeArrowheads="1"/>
        </xdr:cNvSpPr>
      </xdr:nvSpPr>
      <xdr:spPr bwMode="auto">
        <a:xfrm>
          <a:off x="4419600" y="256603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3</xdr:col>
      <xdr:colOff>514350</xdr:colOff>
      <xdr:row>287</xdr:row>
      <xdr:rowOff>28575</xdr:rowOff>
    </xdr:to>
    <xdr:sp macro="" textlink="">
      <xdr:nvSpPr>
        <xdr:cNvPr id="541" name="Text Box 2">
          <a:extLst>
            <a:ext uri="{FF2B5EF4-FFF2-40B4-BE49-F238E27FC236}">
              <a16:creationId xmlns:a16="http://schemas.microsoft.com/office/drawing/2014/main" id="{00000000-0008-0000-0400-00001D020000}"/>
            </a:ext>
          </a:extLst>
        </xdr:cNvPr>
        <xdr:cNvSpPr txBox="1">
          <a:spLocks noChangeArrowheads="1"/>
        </xdr:cNvSpPr>
      </xdr:nvSpPr>
      <xdr:spPr bwMode="auto">
        <a:xfrm>
          <a:off x="4419600" y="2582227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3</xdr:col>
      <xdr:colOff>514350</xdr:colOff>
      <xdr:row>288</xdr:row>
      <xdr:rowOff>28577</xdr:rowOff>
    </xdr:to>
    <xdr:sp macro="" textlink="">
      <xdr:nvSpPr>
        <xdr:cNvPr id="542" name="Text Box 2">
          <a:extLst>
            <a:ext uri="{FF2B5EF4-FFF2-40B4-BE49-F238E27FC236}">
              <a16:creationId xmlns:a16="http://schemas.microsoft.com/office/drawing/2014/main" id="{00000000-0008-0000-0400-00001E02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762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3</xdr:col>
      <xdr:colOff>514350</xdr:colOff>
      <xdr:row>287</xdr:row>
      <xdr:rowOff>28575</xdr:rowOff>
    </xdr:to>
    <xdr:sp macro="" textlink="">
      <xdr:nvSpPr>
        <xdr:cNvPr id="543" name="Text Box 2">
          <a:extLst>
            <a:ext uri="{FF2B5EF4-FFF2-40B4-BE49-F238E27FC236}">
              <a16:creationId xmlns:a16="http://schemas.microsoft.com/office/drawing/2014/main" id="{00000000-0008-0000-0400-00001F020000}"/>
            </a:ext>
          </a:extLst>
        </xdr:cNvPr>
        <xdr:cNvSpPr txBox="1">
          <a:spLocks noChangeArrowheads="1"/>
        </xdr:cNvSpPr>
      </xdr:nvSpPr>
      <xdr:spPr bwMode="auto">
        <a:xfrm>
          <a:off x="4419600" y="2582227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3</xdr:col>
      <xdr:colOff>514350</xdr:colOff>
      <xdr:row>288</xdr:row>
      <xdr:rowOff>28576</xdr:rowOff>
    </xdr:to>
    <xdr:sp macro="" textlink="">
      <xdr:nvSpPr>
        <xdr:cNvPr id="544" name="Text Box 2">
          <a:extLst>
            <a:ext uri="{FF2B5EF4-FFF2-40B4-BE49-F238E27FC236}">
              <a16:creationId xmlns:a16="http://schemas.microsoft.com/office/drawing/2014/main" id="{00000000-0008-0000-0400-00002002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3</xdr:col>
      <xdr:colOff>514350</xdr:colOff>
      <xdr:row>289</xdr:row>
      <xdr:rowOff>28575</xdr:rowOff>
    </xdr:to>
    <xdr:sp macro="" textlink="">
      <xdr:nvSpPr>
        <xdr:cNvPr id="545" name="Text Box 2">
          <a:extLst>
            <a:ext uri="{FF2B5EF4-FFF2-40B4-BE49-F238E27FC236}">
              <a16:creationId xmlns:a16="http://schemas.microsoft.com/office/drawing/2014/main" id="{00000000-0008-0000-0400-00002102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762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3</xdr:col>
      <xdr:colOff>514350</xdr:colOff>
      <xdr:row>288</xdr:row>
      <xdr:rowOff>28576</xdr:rowOff>
    </xdr:to>
    <xdr:sp macro="" textlink="">
      <xdr:nvSpPr>
        <xdr:cNvPr id="546" name="Text Box 2">
          <a:extLst>
            <a:ext uri="{FF2B5EF4-FFF2-40B4-BE49-F238E27FC236}">
              <a16:creationId xmlns:a16="http://schemas.microsoft.com/office/drawing/2014/main" id="{00000000-0008-0000-0400-00002202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3</xdr:col>
      <xdr:colOff>514350</xdr:colOff>
      <xdr:row>289</xdr:row>
      <xdr:rowOff>28574</xdr:rowOff>
    </xdr:to>
    <xdr:sp macro="" textlink="">
      <xdr:nvSpPr>
        <xdr:cNvPr id="547" name="Text Box 2">
          <a:extLst>
            <a:ext uri="{FF2B5EF4-FFF2-40B4-BE49-F238E27FC236}">
              <a16:creationId xmlns:a16="http://schemas.microsoft.com/office/drawing/2014/main" id="{00000000-0008-0000-0400-00002302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3</xdr:col>
      <xdr:colOff>514350</xdr:colOff>
      <xdr:row>290</xdr:row>
      <xdr:rowOff>28577</xdr:rowOff>
    </xdr:to>
    <xdr:sp macro="" textlink="">
      <xdr:nvSpPr>
        <xdr:cNvPr id="548" name="Text Box 2">
          <a:extLst>
            <a:ext uri="{FF2B5EF4-FFF2-40B4-BE49-F238E27FC236}">
              <a16:creationId xmlns:a16="http://schemas.microsoft.com/office/drawing/2014/main" id="{00000000-0008-0000-0400-00002402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762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3</xdr:col>
      <xdr:colOff>514350</xdr:colOff>
      <xdr:row>289</xdr:row>
      <xdr:rowOff>28574</xdr:rowOff>
    </xdr:to>
    <xdr:sp macro="" textlink="">
      <xdr:nvSpPr>
        <xdr:cNvPr id="549" name="Text Box 2">
          <a:extLst>
            <a:ext uri="{FF2B5EF4-FFF2-40B4-BE49-F238E27FC236}">
              <a16:creationId xmlns:a16="http://schemas.microsoft.com/office/drawing/2014/main" id="{00000000-0008-0000-0400-00002502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3</xdr:col>
      <xdr:colOff>514350</xdr:colOff>
      <xdr:row>290</xdr:row>
      <xdr:rowOff>28576</xdr:rowOff>
    </xdr:to>
    <xdr:sp macro="" textlink="">
      <xdr:nvSpPr>
        <xdr:cNvPr id="550" name="Text Box 2">
          <a:extLst>
            <a:ext uri="{FF2B5EF4-FFF2-40B4-BE49-F238E27FC236}">
              <a16:creationId xmlns:a16="http://schemas.microsoft.com/office/drawing/2014/main" id="{00000000-0008-0000-0400-00002602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290</xdr:row>
      <xdr:rowOff>0</xdr:rowOff>
    </xdr:from>
    <xdr:to>
      <xdr:col>3</xdr:col>
      <xdr:colOff>514350</xdr:colOff>
      <xdr:row>291</xdr:row>
      <xdr:rowOff>12701</xdr:rowOff>
    </xdr:to>
    <xdr:sp macro="" textlink="">
      <xdr:nvSpPr>
        <xdr:cNvPr id="551" name="Text Box 2">
          <a:extLst>
            <a:ext uri="{FF2B5EF4-FFF2-40B4-BE49-F238E27FC236}">
              <a16:creationId xmlns:a16="http://schemas.microsoft.com/office/drawing/2014/main" id="{00000000-0008-0000-0400-000027020000}"/>
            </a:ext>
          </a:extLst>
        </xdr:cNvPr>
        <xdr:cNvSpPr txBox="1">
          <a:spLocks noChangeArrowheads="1"/>
        </xdr:cNvSpPr>
      </xdr:nvSpPr>
      <xdr:spPr bwMode="auto">
        <a:xfrm>
          <a:off x="4419600" y="26469975"/>
          <a:ext cx="76200" cy="1841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3</xdr:col>
      <xdr:colOff>514350</xdr:colOff>
      <xdr:row>290</xdr:row>
      <xdr:rowOff>28576</xdr:rowOff>
    </xdr:to>
    <xdr:sp macro="" textlink="">
      <xdr:nvSpPr>
        <xdr:cNvPr id="552" name="Text Box 2">
          <a:extLst>
            <a:ext uri="{FF2B5EF4-FFF2-40B4-BE49-F238E27FC236}">
              <a16:creationId xmlns:a16="http://schemas.microsoft.com/office/drawing/2014/main" id="{00000000-0008-0000-0400-00002802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290</xdr:row>
      <xdr:rowOff>0</xdr:rowOff>
    </xdr:from>
    <xdr:to>
      <xdr:col>3</xdr:col>
      <xdr:colOff>514350</xdr:colOff>
      <xdr:row>291</xdr:row>
      <xdr:rowOff>12700</xdr:rowOff>
    </xdr:to>
    <xdr:sp macro="" textlink="">
      <xdr:nvSpPr>
        <xdr:cNvPr id="553" name="Text Box 2">
          <a:extLst>
            <a:ext uri="{FF2B5EF4-FFF2-40B4-BE49-F238E27FC236}">
              <a16:creationId xmlns:a16="http://schemas.microsoft.com/office/drawing/2014/main" id="{00000000-0008-0000-0400-000029020000}"/>
            </a:ext>
          </a:extLst>
        </xdr:cNvPr>
        <xdr:cNvSpPr txBox="1">
          <a:spLocks noChangeArrowheads="1"/>
        </xdr:cNvSpPr>
      </xdr:nvSpPr>
      <xdr:spPr bwMode="auto">
        <a:xfrm>
          <a:off x="4419600" y="26469975"/>
          <a:ext cx="762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281</xdr:row>
      <xdr:rowOff>0</xdr:rowOff>
    </xdr:from>
    <xdr:to>
      <xdr:col>3</xdr:col>
      <xdr:colOff>76200</xdr:colOff>
      <xdr:row>282</xdr:row>
      <xdr:rowOff>28575</xdr:rowOff>
    </xdr:to>
    <xdr:sp macro="" textlink="">
      <xdr:nvSpPr>
        <xdr:cNvPr id="554" name="Text Box 2">
          <a:extLst>
            <a:ext uri="{FF2B5EF4-FFF2-40B4-BE49-F238E27FC236}">
              <a16:creationId xmlns:a16="http://schemas.microsoft.com/office/drawing/2014/main" id="{00000000-0008-0000-0400-00002A020000}"/>
            </a:ext>
          </a:extLst>
        </xdr:cNvPr>
        <xdr:cNvSpPr txBox="1">
          <a:spLocks noChangeArrowheads="1"/>
        </xdr:cNvSpPr>
      </xdr:nvSpPr>
      <xdr:spPr bwMode="auto">
        <a:xfrm>
          <a:off x="3981450" y="250412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281</xdr:row>
      <xdr:rowOff>0</xdr:rowOff>
    </xdr:from>
    <xdr:to>
      <xdr:col>3</xdr:col>
      <xdr:colOff>76200</xdr:colOff>
      <xdr:row>282</xdr:row>
      <xdr:rowOff>28574</xdr:rowOff>
    </xdr:to>
    <xdr:sp macro="" textlink="">
      <xdr:nvSpPr>
        <xdr:cNvPr id="555" name="Text Box 2">
          <a:extLst>
            <a:ext uri="{FF2B5EF4-FFF2-40B4-BE49-F238E27FC236}">
              <a16:creationId xmlns:a16="http://schemas.microsoft.com/office/drawing/2014/main" id="{00000000-0008-0000-0400-00002B020000}"/>
            </a:ext>
          </a:extLst>
        </xdr:cNvPr>
        <xdr:cNvSpPr txBox="1">
          <a:spLocks noChangeArrowheads="1"/>
        </xdr:cNvSpPr>
      </xdr:nvSpPr>
      <xdr:spPr bwMode="auto">
        <a:xfrm>
          <a:off x="3981450" y="25041225"/>
          <a:ext cx="762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281</xdr:row>
      <xdr:rowOff>0</xdr:rowOff>
    </xdr:from>
    <xdr:to>
      <xdr:col>3</xdr:col>
      <xdr:colOff>76200</xdr:colOff>
      <xdr:row>282</xdr:row>
      <xdr:rowOff>28575</xdr:rowOff>
    </xdr:to>
    <xdr:sp macro="" textlink="">
      <xdr:nvSpPr>
        <xdr:cNvPr id="556" name="Text Box 2">
          <a:extLst>
            <a:ext uri="{FF2B5EF4-FFF2-40B4-BE49-F238E27FC236}">
              <a16:creationId xmlns:a16="http://schemas.microsoft.com/office/drawing/2014/main" id="{00000000-0008-0000-0400-00002C020000}"/>
            </a:ext>
          </a:extLst>
        </xdr:cNvPr>
        <xdr:cNvSpPr txBox="1">
          <a:spLocks noChangeArrowheads="1"/>
        </xdr:cNvSpPr>
      </xdr:nvSpPr>
      <xdr:spPr bwMode="auto">
        <a:xfrm>
          <a:off x="3981450" y="250412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282</xdr:row>
      <xdr:rowOff>0</xdr:rowOff>
    </xdr:from>
    <xdr:to>
      <xdr:col>3</xdr:col>
      <xdr:colOff>76200</xdr:colOff>
      <xdr:row>283</xdr:row>
      <xdr:rowOff>28576</xdr:rowOff>
    </xdr:to>
    <xdr:sp macro="" textlink="">
      <xdr:nvSpPr>
        <xdr:cNvPr id="557" name="Text Box 2">
          <a:extLst>
            <a:ext uri="{FF2B5EF4-FFF2-40B4-BE49-F238E27FC236}">
              <a16:creationId xmlns:a16="http://schemas.microsoft.com/office/drawing/2014/main" id="{00000000-0008-0000-0400-00002D020000}"/>
            </a:ext>
          </a:extLst>
        </xdr:cNvPr>
        <xdr:cNvSpPr txBox="1">
          <a:spLocks noChangeArrowheads="1"/>
        </xdr:cNvSpPr>
      </xdr:nvSpPr>
      <xdr:spPr bwMode="auto">
        <a:xfrm>
          <a:off x="3981450" y="251936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283</xdr:row>
      <xdr:rowOff>0</xdr:rowOff>
    </xdr:from>
    <xdr:to>
      <xdr:col>3</xdr:col>
      <xdr:colOff>76200</xdr:colOff>
      <xdr:row>284</xdr:row>
      <xdr:rowOff>28574</xdr:rowOff>
    </xdr:to>
    <xdr:sp macro="" textlink="">
      <xdr:nvSpPr>
        <xdr:cNvPr id="558" name="Text Box 2">
          <a:extLst>
            <a:ext uri="{FF2B5EF4-FFF2-40B4-BE49-F238E27FC236}">
              <a16:creationId xmlns:a16="http://schemas.microsoft.com/office/drawing/2014/main" id="{00000000-0008-0000-0400-00002E020000}"/>
            </a:ext>
          </a:extLst>
        </xdr:cNvPr>
        <xdr:cNvSpPr txBox="1">
          <a:spLocks noChangeArrowheads="1"/>
        </xdr:cNvSpPr>
      </xdr:nvSpPr>
      <xdr:spPr bwMode="auto">
        <a:xfrm>
          <a:off x="3981450" y="253460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284</xdr:row>
      <xdr:rowOff>0</xdr:rowOff>
    </xdr:from>
    <xdr:to>
      <xdr:col>3</xdr:col>
      <xdr:colOff>76200</xdr:colOff>
      <xdr:row>285</xdr:row>
      <xdr:rowOff>66676</xdr:rowOff>
    </xdr:to>
    <xdr:sp macro="" textlink="">
      <xdr:nvSpPr>
        <xdr:cNvPr id="559" name="Text Box 2">
          <a:extLst>
            <a:ext uri="{FF2B5EF4-FFF2-40B4-BE49-F238E27FC236}">
              <a16:creationId xmlns:a16="http://schemas.microsoft.com/office/drawing/2014/main" id="{00000000-0008-0000-0400-00002F020000}"/>
            </a:ext>
          </a:extLst>
        </xdr:cNvPr>
        <xdr:cNvSpPr txBox="1">
          <a:spLocks noChangeArrowheads="1"/>
        </xdr:cNvSpPr>
      </xdr:nvSpPr>
      <xdr:spPr bwMode="auto">
        <a:xfrm>
          <a:off x="3981450" y="2549842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285</xdr:row>
      <xdr:rowOff>0</xdr:rowOff>
    </xdr:from>
    <xdr:to>
      <xdr:col>3</xdr:col>
      <xdr:colOff>76200</xdr:colOff>
      <xdr:row>286</xdr:row>
      <xdr:rowOff>66674</xdr:rowOff>
    </xdr:to>
    <xdr:sp macro="" textlink="">
      <xdr:nvSpPr>
        <xdr:cNvPr id="560" name="Text Box 2">
          <a:extLst>
            <a:ext uri="{FF2B5EF4-FFF2-40B4-BE49-F238E27FC236}">
              <a16:creationId xmlns:a16="http://schemas.microsoft.com/office/drawing/2014/main" id="{00000000-0008-0000-0400-000030020000}"/>
            </a:ext>
          </a:extLst>
        </xdr:cNvPr>
        <xdr:cNvSpPr txBox="1">
          <a:spLocks noChangeArrowheads="1"/>
        </xdr:cNvSpPr>
      </xdr:nvSpPr>
      <xdr:spPr bwMode="auto">
        <a:xfrm>
          <a:off x="3981450" y="256603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286</xdr:row>
      <xdr:rowOff>0</xdr:rowOff>
    </xdr:from>
    <xdr:to>
      <xdr:col>3</xdr:col>
      <xdr:colOff>76200</xdr:colOff>
      <xdr:row>287</xdr:row>
      <xdr:rowOff>66675</xdr:rowOff>
    </xdr:to>
    <xdr:sp macro="" textlink="">
      <xdr:nvSpPr>
        <xdr:cNvPr id="561" name="Text Box 2">
          <a:extLst>
            <a:ext uri="{FF2B5EF4-FFF2-40B4-BE49-F238E27FC236}">
              <a16:creationId xmlns:a16="http://schemas.microsoft.com/office/drawing/2014/main" id="{00000000-0008-0000-0400-000031020000}"/>
            </a:ext>
          </a:extLst>
        </xdr:cNvPr>
        <xdr:cNvSpPr txBox="1">
          <a:spLocks noChangeArrowheads="1"/>
        </xdr:cNvSpPr>
      </xdr:nvSpPr>
      <xdr:spPr bwMode="auto">
        <a:xfrm>
          <a:off x="3981450" y="2582227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287</xdr:row>
      <xdr:rowOff>0</xdr:rowOff>
    </xdr:from>
    <xdr:to>
      <xdr:col>3</xdr:col>
      <xdr:colOff>76200</xdr:colOff>
      <xdr:row>288</xdr:row>
      <xdr:rowOff>66676</xdr:rowOff>
    </xdr:to>
    <xdr:sp macro="" textlink="">
      <xdr:nvSpPr>
        <xdr:cNvPr id="562" name="Text Box 2">
          <a:extLst>
            <a:ext uri="{FF2B5EF4-FFF2-40B4-BE49-F238E27FC236}">
              <a16:creationId xmlns:a16="http://schemas.microsoft.com/office/drawing/2014/main" id="{00000000-0008-0000-0400-000032020000}"/>
            </a:ext>
          </a:extLst>
        </xdr:cNvPr>
        <xdr:cNvSpPr txBox="1">
          <a:spLocks noChangeArrowheads="1"/>
        </xdr:cNvSpPr>
      </xdr:nvSpPr>
      <xdr:spPr bwMode="auto">
        <a:xfrm>
          <a:off x="3981450" y="2598420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288</xdr:row>
      <xdr:rowOff>0</xdr:rowOff>
    </xdr:from>
    <xdr:to>
      <xdr:col>3</xdr:col>
      <xdr:colOff>76200</xdr:colOff>
      <xdr:row>289</xdr:row>
      <xdr:rowOff>66674</xdr:rowOff>
    </xdr:to>
    <xdr:sp macro="" textlink="">
      <xdr:nvSpPr>
        <xdr:cNvPr id="563" name="Text Box 2">
          <a:extLst>
            <a:ext uri="{FF2B5EF4-FFF2-40B4-BE49-F238E27FC236}">
              <a16:creationId xmlns:a16="http://schemas.microsoft.com/office/drawing/2014/main" id="{00000000-0008-0000-0400-000033020000}"/>
            </a:ext>
          </a:extLst>
        </xdr:cNvPr>
        <xdr:cNvSpPr txBox="1">
          <a:spLocks noChangeArrowheads="1"/>
        </xdr:cNvSpPr>
      </xdr:nvSpPr>
      <xdr:spPr bwMode="auto">
        <a:xfrm>
          <a:off x="3981450" y="2614612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289</xdr:row>
      <xdr:rowOff>0</xdr:rowOff>
    </xdr:from>
    <xdr:to>
      <xdr:col>3</xdr:col>
      <xdr:colOff>76200</xdr:colOff>
      <xdr:row>290</xdr:row>
      <xdr:rowOff>66676</xdr:rowOff>
    </xdr:to>
    <xdr:sp macro="" textlink="">
      <xdr:nvSpPr>
        <xdr:cNvPr id="564" name="Text Box 2">
          <a:extLst>
            <a:ext uri="{FF2B5EF4-FFF2-40B4-BE49-F238E27FC236}">
              <a16:creationId xmlns:a16="http://schemas.microsoft.com/office/drawing/2014/main" id="{00000000-0008-0000-0400-000034020000}"/>
            </a:ext>
          </a:extLst>
        </xdr:cNvPr>
        <xdr:cNvSpPr txBox="1">
          <a:spLocks noChangeArrowheads="1"/>
        </xdr:cNvSpPr>
      </xdr:nvSpPr>
      <xdr:spPr bwMode="auto">
        <a:xfrm>
          <a:off x="3981450" y="263080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290</xdr:row>
      <xdr:rowOff>0</xdr:rowOff>
    </xdr:from>
    <xdr:to>
      <xdr:col>3</xdr:col>
      <xdr:colOff>76200</xdr:colOff>
      <xdr:row>291</xdr:row>
      <xdr:rowOff>50800</xdr:rowOff>
    </xdr:to>
    <xdr:sp macro="" textlink="">
      <xdr:nvSpPr>
        <xdr:cNvPr id="565" name="Text Box 2">
          <a:extLst>
            <a:ext uri="{FF2B5EF4-FFF2-40B4-BE49-F238E27FC236}">
              <a16:creationId xmlns:a16="http://schemas.microsoft.com/office/drawing/2014/main" id="{00000000-0008-0000-0400-000035020000}"/>
            </a:ext>
          </a:extLst>
        </xdr:cNvPr>
        <xdr:cNvSpPr txBox="1">
          <a:spLocks noChangeArrowheads="1"/>
        </xdr:cNvSpPr>
      </xdr:nvSpPr>
      <xdr:spPr bwMode="auto">
        <a:xfrm>
          <a:off x="3981450" y="26469975"/>
          <a:ext cx="76200" cy="222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281</xdr:row>
      <xdr:rowOff>0</xdr:rowOff>
    </xdr:from>
    <xdr:to>
      <xdr:col>3</xdr:col>
      <xdr:colOff>76200</xdr:colOff>
      <xdr:row>282</xdr:row>
      <xdr:rowOff>28575</xdr:rowOff>
    </xdr:to>
    <xdr:sp macro="" textlink="">
      <xdr:nvSpPr>
        <xdr:cNvPr id="566" name="Text Box 2">
          <a:extLst>
            <a:ext uri="{FF2B5EF4-FFF2-40B4-BE49-F238E27FC236}">
              <a16:creationId xmlns:a16="http://schemas.microsoft.com/office/drawing/2014/main" id="{00000000-0008-0000-0400-000036020000}"/>
            </a:ext>
          </a:extLst>
        </xdr:cNvPr>
        <xdr:cNvSpPr txBox="1">
          <a:spLocks noChangeArrowheads="1"/>
        </xdr:cNvSpPr>
      </xdr:nvSpPr>
      <xdr:spPr bwMode="auto">
        <a:xfrm>
          <a:off x="3981450" y="250412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282</xdr:row>
      <xdr:rowOff>0</xdr:rowOff>
    </xdr:from>
    <xdr:to>
      <xdr:col>3</xdr:col>
      <xdr:colOff>76200</xdr:colOff>
      <xdr:row>283</xdr:row>
      <xdr:rowOff>28578</xdr:rowOff>
    </xdr:to>
    <xdr:sp macro="" textlink="">
      <xdr:nvSpPr>
        <xdr:cNvPr id="567" name="Text Box 2">
          <a:extLst>
            <a:ext uri="{FF2B5EF4-FFF2-40B4-BE49-F238E27FC236}">
              <a16:creationId xmlns:a16="http://schemas.microsoft.com/office/drawing/2014/main" id="{00000000-0008-0000-0400-000037020000}"/>
            </a:ext>
          </a:extLst>
        </xdr:cNvPr>
        <xdr:cNvSpPr txBox="1">
          <a:spLocks noChangeArrowheads="1"/>
        </xdr:cNvSpPr>
      </xdr:nvSpPr>
      <xdr:spPr bwMode="auto">
        <a:xfrm>
          <a:off x="3981450" y="25193625"/>
          <a:ext cx="76200" cy="1809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281</xdr:row>
      <xdr:rowOff>0</xdr:rowOff>
    </xdr:from>
    <xdr:to>
      <xdr:col>3</xdr:col>
      <xdr:colOff>76200</xdr:colOff>
      <xdr:row>282</xdr:row>
      <xdr:rowOff>28574</xdr:rowOff>
    </xdr:to>
    <xdr:sp macro="" textlink="">
      <xdr:nvSpPr>
        <xdr:cNvPr id="568" name="Text Box 2">
          <a:extLst>
            <a:ext uri="{FF2B5EF4-FFF2-40B4-BE49-F238E27FC236}">
              <a16:creationId xmlns:a16="http://schemas.microsoft.com/office/drawing/2014/main" id="{00000000-0008-0000-0400-000038020000}"/>
            </a:ext>
          </a:extLst>
        </xdr:cNvPr>
        <xdr:cNvSpPr txBox="1">
          <a:spLocks noChangeArrowheads="1"/>
        </xdr:cNvSpPr>
      </xdr:nvSpPr>
      <xdr:spPr bwMode="auto">
        <a:xfrm>
          <a:off x="3981450" y="25041225"/>
          <a:ext cx="762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283</xdr:row>
      <xdr:rowOff>0</xdr:rowOff>
    </xdr:from>
    <xdr:to>
      <xdr:col>3</xdr:col>
      <xdr:colOff>76200</xdr:colOff>
      <xdr:row>284</xdr:row>
      <xdr:rowOff>28574</xdr:rowOff>
    </xdr:to>
    <xdr:sp macro="" textlink="">
      <xdr:nvSpPr>
        <xdr:cNvPr id="569" name="Text Box 2">
          <a:extLst>
            <a:ext uri="{FF2B5EF4-FFF2-40B4-BE49-F238E27FC236}">
              <a16:creationId xmlns:a16="http://schemas.microsoft.com/office/drawing/2014/main" id="{00000000-0008-0000-0400-000039020000}"/>
            </a:ext>
          </a:extLst>
        </xdr:cNvPr>
        <xdr:cNvSpPr txBox="1">
          <a:spLocks noChangeArrowheads="1"/>
        </xdr:cNvSpPr>
      </xdr:nvSpPr>
      <xdr:spPr bwMode="auto">
        <a:xfrm>
          <a:off x="3981450" y="253460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282</xdr:row>
      <xdr:rowOff>0</xdr:rowOff>
    </xdr:from>
    <xdr:to>
      <xdr:col>3</xdr:col>
      <xdr:colOff>76200</xdr:colOff>
      <xdr:row>283</xdr:row>
      <xdr:rowOff>28577</xdr:rowOff>
    </xdr:to>
    <xdr:sp macro="" textlink="">
      <xdr:nvSpPr>
        <xdr:cNvPr id="570" name="Text Box 2">
          <a:extLst>
            <a:ext uri="{FF2B5EF4-FFF2-40B4-BE49-F238E27FC236}">
              <a16:creationId xmlns:a16="http://schemas.microsoft.com/office/drawing/2014/main" id="{00000000-0008-0000-0400-00003A020000}"/>
            </a:ext>
          </a:extLst>
        </xdr:cNvPr>
        <xdr:cNvSpPr txBox="1">
          <a:spLocks noChangeArrowheads="1"/>
        </xdr:cNvSpPr>
      </xdr:nvSpPr>
      <xdr:spPr bwMode="auto">
        <a:xfrm>
          <a:off x="3981450" y="25193625"/>
          <a:ext cx="76200" cy="1809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283</xdr:row>
      <xdr:rowOff>0</xdr:rowOff>
    </xdr:from>
    <xdr:to>
      <xdr:col>3</xdr:col>
      <xdr:colOff>76200</xdr:colOff>
      <xdr:row>284</xdr:row>
      <xdr:rowOff>28573</xdr:rowOff>
    </xdr:to>
    <xdr:sp macro="" textlink="">
      <xdr:nvSpPr>
        <xdr:cNvPr id="571" name="Text Box 2">
          <a:extLst>
            <a:ext uri="{FF2B5EF4-FFF2-40B4-BE49-F238E27FC236}">
              <a16:creationId xmlns:a16="http://schemas.microsoft.com/office/drawing/2014/main" id="{00000000-0008-0000-0400-00003B020000}"/>
            </a:ext>
          </a:extLst>
        </xdr:cNvPr>
        <xdr:cNvSpPr txBox="1">
          <a:spLocks noChangeArrowheads="1"/>
        </xdr:cNvSpPr>
      </xdr:nvSpPr>
      <xdr:spPr bwMode="auto">
        <a:xfrm>
          <a:off x="3981450" y="25346025"/>
          <a:ext cx="762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284</xdr:row>
      <xdr:rowOff>0</xdr:rowOff>
    </xdr:from>
    <xdr:to>
      <xdr:col>3</xdr:col>
      <xdr:colOff>76200</xdr:colOff>
      <xdr:row>285</xdr:row>
      <xdr:rowOff>28577</xdr:rowOff>
    </xdr:to>
    <xdr:sp macro="" textlink="">
      <xdr:nvSpPr>
        <xdr:cNvPr id="572" name="Text Box 2">
          <a:extLst>
            <a:ext uri="{FF2B5EF4-FFF2-40B4-BE49-F238E27FC236}">
              <a16:creationId xmlns:a16="http://schemas.microsoft.com/office/drawing/2014/main" id="{00000000-0008-0000-0400-00003C020000}"/>
            </a:ext>
          </a:extLst>
        </xdr:cNvPr>
        <xdr:cNvSpPr txBox="1">
          <a:spLocks noChangeArrowheads="1"/>
        </xdr:cNvSpPr>
      </xdr:nvSpPr>
      <xdr:spPr bwMode="auto">
        <a:xfrm>
          <a:off x="3981450" y="25498425"/>
          <a:ext cx="762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283</xdr:row>
      <xdr:rowOff>0</xdr:rowOff>
    </xdr:from>
    <xdr:to>
      <xdr:col>3</xdr:col>
      <xdr:colOff>76200</xdr:colOff>
      <xdr:row>284</xdr:row>
      <xdr:rowOff>28573</xdr:rowOff>
    </xdr:to>
    <xdr:sp macro="" textlink="">
      <xdr:nvSpPr>
        <xdr:cNvPr id="573" name="Text Box 2">
          <a:extLst>
            <a:ext uri="{FF2B5EF4-FFF2-40B4-BE49-F238E27FC236}">
              <a16:creationId xmlns:a16="http://schemas.microsoft.com/office/drawing/2014/main" id="{00000000-0008-0000-0400-00003D020000}"/>
            </a:ext>
          </a:extLst>
        </xdr:cNvPr>
        <xdr:cNvSpPr txBox="1">
          <a:spLocks noChangeArrowheads="1"/>
        </xdr:cNvSpPr>
      </xdr:nvSpPr>
      <xdr:spPr bwMode="auto">
        <a:xfrm>
          <a:off x="3981450" y="25346025"/>
          <a:ext cx="762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284</xdr:row>
      <xdr:rowOff>0</xdr:rowOff>
    </xdr:from>
    <xdr:to>
      <xdr:col>3</xdr:col>
      <xdr:colOff>76200</xdr:colOff>
      <xdr:row>285</xdr:row>
      <xdr:rowOff>28576</xdr:rowOff>
    </xdr:to>
    <xdr:sp macro="" textlink="">
      <xdr:nvSpPr>
        <xdr:cNvPr id="574" name="Text Box 2">
          <a:extLst>
            <a:ext uri="{FF2B5EF4-FFF2-40B4-BE49-F238E27FC236}">
              <a16:creationId xmlns:a16="http://schemas.microsoft.com/office/drawing/2014/main" id="{00000000-0008-0000-0400-00003E020000}"/>
            </a:ext>
          </a:extLst>
        </xdr:cNvPr>
        <xdr:cNvSpPr txBox="1">
          <a:spLocks noChangeArrowheads="1"/>
        </xdr:cNvSpPr>
      </xdr:nvSpPr>
      <xdr:spPr bwMode="auto">
        <a:xfrm>
          <a:off x="3981450" y="254984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285</xdr:row>
      <xdr:rowOff>0</xdr:rowOff>
    </xdr:from>
    <xdr:to>
      <xdr:col>3</xdr:col>
      <xdr:colOff>76200</xdr:colOff>
      <xdr:row>286</xdr:row>
      <xdr:rowOff>28575</xdr:rowOff>
    </xdr:to>
    <xdr:sp macro="" textlink="">
      <xdr:nvSpPr>
        <xdr:cNvPr id="575" name="Text Box 2">
          <a:extLst>
            <a:ext uri="{FF2B5EF4-FFF2-40B4-BE49-F238E27FC236}">
              <a16:creationId xmlns:a16="http://schemas.microsoft.com/office/drawing/2014/main" id="{00000000-0008-0000-0400-00003F020000}"/>
            </a:ext>
          </a:extLst>
        </xdr:cNvPr>
        <xdr:cNvSpPr txBox="1">
          <a:spLocks noChangeArrowheads="1"/>
        </xdr:cNvSpPr>
      </xdr:nvSpPr>
      <xdr:spPr bwMode="auto">
        <a:xfrm>
          <a:off x="3981450" y="25660350"/>
          <a:ext cx="762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284</xdr:row>
      <xdr:rowOff>0</xdr:rowOff>
    </xdr:from>
    <xdr:to>
      <xdr:col>3</xdr:col>
      <xdr:colOff>76200</xdr:colOff>
      <xdr:row>285</xdr:row>
      <xdr:rowOff>28576</xdr:rowOff>
    </xdr:to>
    <xdr:sp macro="" textlink="">
      <xdr:nvSpPr>
        <xdr:cNvPr id="576" name="Text Box 2">
          <a:extLst>
            <a:ext uri="{FF2B5EF4-FFF2-40B4-BE49-F238E27FC236}">
              <a16:creationId xmlns:a16="http://schemas.microsoft.com/office/drawing/2014/main" id="{00000000-0008-0000-0400-000040020000}"/>
            </a:ext>
          </a:extLst>
        </xdr:cNvPr>
        <xdr:cNvSpPr txBox="1">
          <a:spLocks noChangeArrowheads="1"/>
        </xdr:cNvSpPr>
      </xdr:nvSpPr>
      <xdr:spPr bwMode="auto">
        <a:xfrm>
          <a:off x="3981450" y="254984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285</xdr:row>
      <xdr:rowOff>0</xdr:rowOff>
    </xdr:from>
    <xdr:to>
      <xdr:col>3</xdr:col>
      <xdr:colOff>76200</xdr:colOff>
      <xdr:row>286</xdr:row>
      <xdr:rowOff>28574</xdr:rowOff>
    </xdr:to>
    <xdr:sp macro="" textlink="">
      <xdr:nvSpPr>
        <xdr:cNvPr id="577" name="Text Box 2">
          <a:extLst>
            <a:ext uri="{FF2B5EF4-FFF2-40B4-BE49-F238E27FC236}">
              <a16:creationId xmlns:a16="http://schemas.microsoft.com/office/drawing/2014/main" id="{00000000-0008-0000-0400-000041020000}"/>
            </a:ext>
          </a:extLst>
        </xdr:cNvPr>
        <xdr:cNvSpPr txBox="1">
          <a:spLocks noChangeArrowheads="1"/>
        </xdr:cNvSpPr>
      </xdr:nvSpPr>
      <xdr:spPr bwMode="auto">
        <a:xfrm>
          <a:off x="3981450" y="256603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286</xdr:row>
      <xdr:rowOff>0</xdr:rowOff>
    </xdr:from>
    <xdr:to>
      <xdr:col>3</xdr:col>
      <xdr:colOff>76200</xdr:colOff>
      <xdr:row>287</xdr:row>
      <xdr:rowOff>28576</xdr:rowOff>
    </xdr:to>
    <xdr:sp macro="" textlink="">
      <xdr:nvSpPr>
        <xdr:cNvPr id="578" name="Text Box 2">
          <a:extLst>
            <a:ext uri="{FF2B5EF4-FFF2-40B4-BE49-F238E27FC236}">
              <a16:creationId xmlns:a16="http://schemas.microsoft.com/office/drawing/2014/main" id="{00000000-0008-0000-0400-000042020000}"/>
            </a:ext>
          </a:extLst>
        </xdr:cNvPr>
        <xdr:cNvSpPr txBox="1">
          <a:spLocks noChangeArrowheads="1"/>
        </xdr:cNvSpPr>
      </xdr:nvSpPr>
      <xdr:spPr bwMode="auto">
        <a:xfrm>
          <a:off x="3981450" y="25822275"/>
          <a:ext cx="762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285</xdr:row>
      <xdr:rowOff>0</xdr:rowOff>
    </xdr:from>
    <xdr:to>
      <xdr:col>3</xdr:col>
      <xdr:colOff>76200</xdr:colOff>
      <xdr:row>286</xdr:row>
      <xdr:rowOff>28574</xdr:rowOff>
    </xdr:to>
    <xdr:sp macro="" textlink="">
      <xdr:nvSpPr>
        <xdr:cNvPr id="579" name="Text Box 2">
          <a:extLst>
            <a:ext uri="{FF2B5EF4-FFF2-40B4-BE49-F238E27FC236}">
              <a16:creationId xmlns:a16="http://schemas.microsoft.com/office/drawing/2014/main" id="{00000000-0008-0000-0400-000043020000}"/>
            </a:ext>
          </a:extLst>
        </xdr:cNvPr>
        <xdr:cNvSpPr txBox="1">
          <a:spLocks noChangeArrowheads="1"/>
        </xdr:cNvSpPr>
      </xdr:nvSpPr>
      <xdr:spPr bwMode="auto">
        <a:xfrm>
          <a:off x="3981450" y="256603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286</xdr:row>
      <xdr:rowOff>0</xdr:rowOff>
    </xdr:from>
    <xdr:to>
      <xdr:col>3</xdr:col>
      <xdr:colOff>76200</xdr:colOff>
      <xdr:row>287</xdr:row>
      <xdr:rowOff>28575</xdr:rowOff>
    </xdr:to>
    <xdr:sp macro="" textlink="">
      <xdr:nvSpPr>
        <xdr:cNvPr id="580" name="Text Box 2">
          <a:extLst>
            <a:ext uri="{FF2B5EF4-FFF2-40B4-BE49-F238E27FC236}">
              <a16:creationId xmlns:a16="http://schemas.microsoft.com/office/drawing/2014/main" id="{00000000-0008-0000-0400-000044020000}"/>
            </a:ext>
          </a:extLst>
        </xdr:cNvPr>
        <xdr:cNvSpPr txBox="1">
          <a:spLocks noChangeArrowheads="1"/>
        </xdr:cNvSpPr>
      </xdr:nvSpPr>
      <xdr:spPr bwMode="auto">
        <a:xfrm>
          <a:off x="3981450" y="2582227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287</xdr:row>
      <xdr:rowOff>0</xdr:rowOff>
    </xdr:from>
    <xdr:to>
      <xdr:col>3</xdr:col>
      <xdr:colOff>76200</xdr:colOff>
      <xdr:row>288</xdr:row>
      <xdr:rowOff>28577</xdr:rowOff>
    </xdr:to>
    <xdr:sp macro="" textlink="">
      <xdr:nvSpPr>
        <xdr:cNvPr id="581" name="Text Box 2">
          <a:extLst>
            <a:ext uri="{FF2B5EF4-FFF2-40B4-BE49-F238E27FC236}">
              <a16:creationId xmlns:a16="http://schemas.microsoft.com/office/drawing/2014/main" id="{00000000-0008-0000-0400-000045020000}"/>
            </a:ext>
          </a:extLst>
        </xdr:cNvPr>
        <xdr:cNvSpPr txBox="1">
          <a:spLocks noChangeArrowheads="1"/>
        </xdr:cNvSpPr>
      </xdr:nvSpPr>
      <xdr:spPr bwMode="auto">
        <a:xfrm>
          <a:off x="3981450" y="25984200"/>
          <a:ext cx="762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286</xdr:row>
      <xdr:rowOff>0</xdr:rowOff>
    </xdr:from>
    <xdr:to>
      <xdr:col>3</xdr:col>
      <xdr:colOff>76200</xdr:colOff>
      <xdr:row>287</xdr:row>
      <xdr:rowOff>28575</xdr:rowOff>
    </xdr:to>
    <xdr:sp macro="" textlink="">
      <xdr:nvSpPr>
        <xdr:cNvPr id="582" name="Text Box 2">
          <a:extLst>
            <a:ext uri="{FF2B5EF4-FFF2-40B4-BE49-F238E27FC236}">
              <a16:creationId xmlns:a16="http://schemas.microsoft.com/office/drawing/2014/main" id="{00000000-0008-0000-0400-000046020000}"/>
            </a:ext>
          </a:extLst>
        </xdr:cNvPr>
        <xdr:cNvSpPr txBox="1">
          <a:spLocks noChangeArrowheads="1"/>
        </xdr:cNvSpPr>
      </xdr:nvSpPr>
      <xdr:spPr bwMode="auto">
        <a:xfrm>
          <a:off x="3981450" y="2582227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287</xdr:row>
      <xdr:rowOff>0</xdr:rowOff>
    </xdr:from>
    <xdr:to>
      <xdr:col>3</xdr:col>
      <xdr:colOff>76200</xdr:colOff>
      <xdr:row>288</xdr:row>
      <xdr:rowOff>28576</xdr:rowOff>
    </xdr:to>
    <xdr:sp macro="" textlink="">
      <xdr:nvSpPr>
        <xdr:cNvPr id="583" name="Text Box 2">
          <a:extLst>
            <a:ext uri="{FF2B5EF4-FFF2-40B4-BE49-F238E27FC236}">
              <a16:creationId xmlns:a16="http://schemas.microsoft.com/office/drawing/2014/main" id="{00000000-0008-0000-0400-000047020000}"/>
            </a:ext>
          </a:extLst>
        </xdr:cNvPr>
        <xdr:cNvSpPr txBox="1">
          <a:spLocks noChangeArrowheads="1"/>
        </xdr:cNvSpPr>
      </xdr:nvSpPr>
      <xdr:spPr bwMode="auto">
        <a:xfrm>
          <a:off x="3981450" y="259842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288</xdr:row>
      <xdr:rowOff>0</xdr:rowOff>
    </xdr:from>
    <xdr:to>
      <xdr:col>3</xdr:col>
      <xdr:colOff>76200</xdr:colOff>
      <xdr:row>289</xdr:row>
      <xdr:rowOff>28575</xdr:rowOff>
    </xdr:to>
    <xdr:sp macro="" textlink="">
      <xdr:nvSpPr>
        <xdr:cNvPr id="584" name="Text Box 2">
          <a:extLst>
            <a:ext uri="{FF2B5EF4-FFF2-40B4-BE49-F238E27FC236}">
              <a16:creationId xmlns:a16="http://schemas.microsoft.com/office/drawing/2014/main" id="{00000000-0008-0000-0400-000048020000}"/>
            </a:ext>
          </a:extLst>
        </xdr:cNvPr>
        <xdr:cNvSpPr txBox="1">
          <a:spLocks noChangeArrowheads="1"/>
        </xdr:cNvSpPr>
      </xdr:nvSpPr>
      <xdr:spPr bwMode="auto">
        <a:xfrm>
          <a:off x="3981450" y="26146125"/>
          <a:ext cx="762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287</xdr:row>
      <xdr:rowOff>0</xdr:rowOff>
    </xdr:from>
    <xdr:to>
      <xdr:col>3</xdr:col>
      <xdr:colOff>76200</xdr:colOff>
      <xdr:row>288</xdr:row>
      <xdr:rowOff>28576</xdr:rowOff>
    </xdr:to>
    <xdr:sp macro="" textlink="">
      <xdr:nvSpPr>
        <xdr:cNvPr id="585" name="Text Box 2">
          <a:extLst>
            <a:ext uri="{FF2B5EF4-FFF2-40B4-BE49-F238E27FC236}">
              <a16:creationId xmlns:a16="http://schemas.microsoft.com/office/drawing/2014/main" id="{00000000-0008-0000-0400-000049020000}"/>
            </a:ext>
          </a:extLst>
        </xdr:cNvPr>
        <xdr:cNvSpPr txBox="1">
          <a:spLocks noChangeArrowheads="1"/>
        </xdr:cNvSpPr>
      </xdr:nvSpPr>
      <xdr:spPr bwMode="auto">
        <a:xfrm>
          <a:off x="3981450" y="259842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288</xdr:row>
      <xdr:rowOff>0</xdr:rowOff>
    </xdr:from>
    <xdr:to>
      <xdr:col>3</xdr:col>
      <xdr:colOff>76200</xdr:colOff>
      <xdr:row>289</xdr:row>
      <xdr:rowOff>28574</xdr:rowOff>
    </xdr:to>
    <xdr:sp macro="" textlink="">
      <xdr:nvSpPr>
        <xdr:cNvPr id="586" name="Text Box 2">
          <a:extLst>
            <a:ext uri="{FF2B5EF4-FFF2-40B4-BE49-F238E27FC236}">
              <a16:creationId xmlns:a16="http://schemas.microsoft.com/office/drawing/2014/main" id="{00000000-0008-0000-0400-00004A020000}"/>
            </a:ext>
          </a:extLst>
        </xdr:cNvPr>
        <xdr:cNvSpPr txBox="1">
          <a:spLocks noChangeArrowheads="1"/>
        </xdr:cNvSpPr>
      </xdr:nvSpPr>
      <xdr:spPr bwMode="auto">
        <a:xfrm>
          <a:off x="3981450" y="261461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289</xdr:row>
      <xdr:rowOff>0</xdr:rowOff>
    </xdr:from>
    <xdr:to>
      <xdr:col>3</xdr:col>
      <xdr:colOff>76200</xdr:colOff>
      <xdr:row>290</xdr:row>
      <xdr:rowOff>28577</xdr:rowOff>
    </xdr:to>
    <xdr:sp macro="" textlink="">
      <xdr:nvSpPr>
        <xdr:cNvPr id="587" name="Text Box 2">
          <a:extLst>
            <a:ext uri="{FF2B5EF4-FFF2-40B4-BE49-F238E27FC236}">
              <a16:creationId xmlns:a16="http://schemas.microsoft.com/office/drawing/2014/main" id="{00000000-0008-0000-0400-00004B020000}"/>
            </a:ext>
          </a:extLst>
        </xdr:cNvPr>
        <xdr:cNvSpPr txBox="1">
          <a:spLocks noChangeArrowheads="1"/>
        </xdr:cNvSpPr>
      </xdr:nvSpPr>
      <xdr:spPr bwMode="auto">
        <a:xfrm>
          <a:off x="3981450" y="26308050"/>
          <a:ext cx="762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288</xdr:row>
      <xdr:rowOff>0</xdr:rowOff>
    </xdr:from>
    <xdr:to>
      <xdr:col>3</xdr:col>
      <xdr:colOff>76200</xdr:colOff>
      <xdr:row>289</xdr:row>
      <xdr:rowOff>28574</xdr:rowOff>
    </xdr:to>
    <xdr:sp macro="" textlink="">
      <xdr:nvSpPr>
        <xdr:cNvPr id="588" name="Text Box 2">
          <a:extLst>
            <a:ext uri="{FF2B5EF4-FFF2-40B4-BE49-F238E27FC236}">
              <a16:creationId xmlns:a16="http://schemas.microsoft.com/office/drawing/2014/main" id="{00000000-0008-0000-0400-00004C020000}"/>
            </a:ext>
          </a:extLst>
        </xdr:cNvPr>
        <xdr:cNvSpPr txBox="1">
          <a:spLocks noChangeArrowheads="1"/>
        </xdr:cNvSpPr>
      </xdr:nvSpPr>
      <xdr:spPr bwMode="auto">
        <a:xfrm>
          <a:off x="3981450" y="261461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289</xdr:row>
      <xdr:rowOff>0</xdr:rowOff>
    </xdr:from>
    <xdr:to>
      <xdr:col>3</xdr:col>
      <xdr:colOff>76200</xdr:colOff>
      <xdr:row>290</xdr:row>
      <xdr:rowOff>28576</xdr:rowOff>
    </xdr:to>
    <xdr:sp macro="" textlink="">
      <xdr:nvSpPr>
        <xdr:cNvPr id="589" name="Text Box 2">
          <a:extLst>
            <a:ext uri="{FF2B5EF4-FFF2-40B4-BE49-F238E27FC236}">
              <a16:creationId xmlns:a16="http://schemas.microsoft.com/office/drawing/2014/main" id="{00000000-0008-0000-0400-00004D020000}"/>
            </a:ext>
          </a:extLst>
        </xdr:cNvPr>
        <xdr:cNvSpPr txBox="1">
          <a:spLocks noChangeArrowheads="1"/>
        </xdr:cNvSpPr>
      </xdr:nvSpPr>
      <xdr:spPr bwMode="auto">
        <a:xfrm>
          <a:off x="3981450" y="263080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290</xdr:row>
      <xdr:rowOff>0</xdr:rowOff>
    </xdr:from>
    <xdr:to>
      <xdr:col>3</xdr:col>
      <xdr:colOff>76200</xdr:colOff>
      <xdr:row>291</xdr:row>
      <xdr:rowOff>12701</xdr:rowOff>
    </xdr:to>
    <xdr:sp macro="" textlink="">
      <xdr:nvSpPr>
        <xdr:cNvPr id="590" name="Text Box 2">
          <a:extLst>
            <a:ext uri="{FF2B5EF4-FFF2-40B4-BE49-F238E27FC236}">
              <a16:creationId xmlns:a16="http://schemas.microsoft.com/office/drawing/2014/main" id="{00000000-0008-0000-0400-00004E020000}"/>
            </a:ext>
          </a:extLst>
        </xdr:cNvPr>
        <xdr:cNvSpPr txBox="1">
          <a:spLocks noChangeArrowheads="1"/>
        </xdr:cNvSpPr>
      </xdr:nvSpPr>
      <xdr:spPr bwMode="auto">
        <a:xfrm>
          <a:off x="3981450" y="26469975"/>
          <a:ext cx="76200" cy="1841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289</xdr:row>
      <xdr:rowOff>0</xdr:rowOff>
    </xdr:from>
    <xdr:to>
      <xdr:col>3</xdr:col>
      <xdr:colOff>76200</xdr:colOff>
      <xdr:row>290</xdr:row>
      <xdr:rowOff>28576</xdr:rowOff>
    </xdr:to>
    <xdr:sp macro="" textlink="">
      <xdr:nvSpPr>
        <xdr:cNvPr id="591" name="Text Box 2">
          <a:extLst>
            <a:ext uri="{FF2B5EF4-FFF2-40B4-BE49-F238E27FC236}">
              <a16:creationId xmlns:a16="http://schemas.microsoft.com/office/drawing/2014/main" id="{00000000-0008-0000-0400-00004F020000}"/>
            </a:ext>
          </a:extLst>
        </xdr:cNvPr>
        <xdr:cNvSpPr txBox="1">
          <a:spLocks noChangeArrowheads="1"/>
        </xdr:cNvSpPr>
      </xdr:nvSpPr>
      <xdr:spPr bwMode="auto">
        <a:xfrm>
          <a:off x="3981450" y="263080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290</xdr:row>
      <xdr:rowOff>0</xdr:rowOff>
    </xdr:from>
    <xdr:to>
      <xdr:col>3</xdr:col>
      <xdr:colOff>76200</xdr:colOff>
      <xdr:row>291</xdr:row>
      <xdr:rowOff>12700</xdr:rowOff>
    </xdr:to>
    <xdr:sp macro="" textlink="">
      <xdr:nvSpPr>
        <xdr:cNvPr id="592" name="Text Box 2">
          <a:extLst>
            <a:ext uri="{FF2B5EF4-FFF2-40B4-BE49-F238E27FC236}">
              <a16:creationId xmlns:a16="http://schemas.microsoft.com/office/drawing/2014/main" id="{00000000-0008-0000-0400-000050020000}"/>
            </a:ext>
          </a:extLst>
        </xdr:cNvPr>
        <xdr:cNvSpPr txBox="1">
          <a:spLocks noChangeArrowheads="1"/>
        </xdr:cNvSpPr>
      </xdr:nvSpPr>
      <xdr:spPr bwMode="auto">
        <a:xfrm>
          <a:off x="3981450" y="26469975"/>
          <a:ext cx="762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287</xdr:row>
      <xdr:rowOff>0</xdr:rowOff>
    </xdr:from>
    <xdr:to>
      <xdr:col>3</xdr:col>
      <xdr:colOff>76200</xdr:colOff>
      <xdr:row>289</xdr:row>
      <xdr:rowOff>66675</xdr:rowOff>
    </xdr:to>
    <xdr:sp macro="" textlink="">
      <xdr:nvSpPr>
        <xdr:cNvPr id="593" name="Text Box 2">
          <a:extLst>
            <a:ext uri="{FF2B5EF4-FFF2-40B4-BE49-F238E27FC236}">
              <a16:creationId xmlns:a16="http://schemas.microsoft.com/office/drawing/2014/main" id="{00000000-0008-0000-0400-000051020000}"/>
            </a:ext>
          </a:extLst>
        </xdr:cNvPr>
        <xdr:cNvSpPr txBox="1">
          <a:spLocks noChangeArrowheads="1"/>
        </xdr:cNvSpPr>
      </xdr:nvSpPr>
      <xdr:spPr bwMode="auto">
        <a:xfrm>
          <a:off x="3981450" y="259842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3</xdr:col>
      <xdr:colOff>514350</xdr:colOff>
      <xdr:row>289</xdr:row>
      <xdr:rowOff>66675</xdr:rowOff>
    </xdr:to>
    <xdr:sp macro="" textlink="">
      <xdr:nvSpPr>
        <xdr:cNvPr id="594" name="Text Box 2">
          <a:extLst>
            <a:ext uri="{FF2B5EF4-FFF2-40B4-BE49-F238E27FC236}">
              <a16:creationId xmlns:a16="http://schemas.microsoft.com/office/drawing/2014/main" id="{00000000-0008-0000-0400-00005202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288</xdr:row>
      <xdr:rowOff>0</xdr:rowOff>
    </xdr:from>
    <xdr:to>
      <xdr:col>3</xdr:col>
      <xdr:colOff>76200</xdr:colOff>
      <xdr:row>289</xdr:row>
      <xdr:rowOff>66674</xdr:rowOff>
    </xdr:to>
    <xdr:sp macro="" textlink="">
      <xdr:nvSpPr>
        <xdr:cNvPr id="595" name="Text Box 2">
          <a:extLst>
            <a:ext uri="{FF2B5EF4-FFF2-40B4-BE49-F238E27FC236}">
              <a16:creationId xmlns:a16="http://schemas.microsoft.com/office/drawing/2014/main" id="{00000000-0008-0000-0400-000053020000}"/>
            </a:ext>
          </a:extLst>
        </xdr:cNvPr>
        <xdr:cNvSpPr txBox="1">
          <a:spLocks noChangeArrowheads="1"/>
        </xdr:cNvSpPr>
      </xdr:nvSpPr>
      <xdr:spPr bwMode="auto">
        <a:xfrm>
          <a:off x="3981450" y="2614612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3</xdr:col>
      <xdr:colOff>514350</xdr:colOff>
      <xdr:row>289</xdr:row>
      <xdr:rowOff>66674</xdr:rowOff>
    </xdr:to>
    <xdr:sp macro="" textlink="">
      <xdr:nvSpPr>
        <xdr:cNvPr id="596" name="Text Box 2">
          <a:extLst>
            <a:ext uri="{FF2B5EF4-FFF2-40B4-BE49-F238E27FC236}">
              <a16:creationId xmlns:a16="http://schemas.microsoft.com/office/drawing/2014/main" id="{00000000-0008-0000-0400-00005402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3</xdr:col>
      <xdr:colOff>514350</xdr:colOff>
      <xdr:row>289</xdr:row>
      <xdr:rowOff>28576</xdr:rowOff>
    </xdr:to>
    <xdr:sp macro="" textlink="">
      <xdr:nvSpPr>
        <xdr:cNvPr id="597" name="Text Box 2">
          <a:extLst>
            <a:ext uri="{FF2B5EF4-FFF2-40B4-BE49-F238E27FC236}">
              <a16:creationId xmlns:a16="http://schemas.microsoft.com/office/drawing/2014/main" id="{00000000-0008-0000-0400-00005502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76200" cy="3524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3</xdr:col>
      <xdr:colOff>514350</xdr:colOff>
      <xdr:row>289</xdr:row>
      <xdr:rowOff>28575</xdr:rowOff>
    </xdr:to>
    <xdr:sp macro="" textlink="">
      <xdr:nvSpPr>
        <xdr:cNvPr id="598" name="Text Box 2">
          <a:extLst>
            <a:ext uri="{FF2B5EF4-FFF2-40B4-BE49-F238E27FC236}">
              <a16:creationId xmlns:a16="http://schemas.microsoft.com/office/drawing/2014/main" id="{00000000-0008-0000-0400-00005602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3</xdr:col>
      <xdr:colOff>514350</xdr:colOff>
      <xdr:row>289</xdr:row>
      <xdr:rowOff>28575</xdr:rowOff>
    </xdr:to>
    <xdr:sp macro="" textlink="">
      <xdr:nvSpPr>
        <xdr:cNvPr id="599" name="Text Box 2">
          <a:extLst>
            <a:ext uri="{FF2B5EF4-FFF2-40B4-BE49-F238E27FC236}">
              <a16:creationId xmlns:a16="http://schemas.microsoft.com/office/drawing/2014/main" id="{00000000-0008-0000-0400-00005702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762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3</xdr:col>
      <xdr:colOff>514350</xdr:colOff>
      <xdr:row>289</xdr:row>
      <xdr:rowOff>28575</xdr:rowOff>
    </xdr:to>
    <xdr:sp macro="" textlink="">
      <xdr:nvSpPr>
        <xdr:cNvPr id="600" name="Text Box 2">
          <a:extLst>
            <a:ext uri="{FF2B5EF4-FFF2-40B4-BE49-F238E27FC236}">
              <a16:creationId xmlns:a16="http://schemas.microsoft.com/office/drawing/2014/main" id="{00000000-0008-0000-0400-00005802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3</xdr:col>
      <xdr:colOff>514350</xdr:colOff>
      <xdr:row>289</xdr:row>
      <xdr:rowOff>28574</xdr:rowOff>
    </xdr:to>
    <xdr:sp macro="" textlink="">
      <xdr:nvSpPr>
        <xdr:cNvPr id="601" name="Text Box 2">
          <a:extLst>
            <a:ext uri="{FF2B5EF4-FFF2-40B4-BE49-F238E27FC236}">
              <a16:creationId xmlns:a16="http://schemas.microsoft.com/office/drawing/2014/main" id="{00000000-0008-0000-0400-00005902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3</xdr:col>
      <xdr:colOff>514350</xdr:colOff>
      <xdr:row>289</xdr:row>
      <xdr:rowOff>28574</xdr:rowOff>
    </xdr:to>
    <xdr:sp macro="" textlink="">
      <xdr:nvSpPr>
        <xdr:cNvPr id="602" name="Text Box 2">
          <a:extLst>
            <a:ext uri="{FF2B5EF4-FFF2-40B4-BE49-F238E27FC236}">
              <a16:creationId xmlns:a16="http://schemas.microsoft.com/office/drawing/2014/main" id="{00000000-0008-0000-0400-00005A02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287</xdr:row>
      <xdr:rowOff>0</xdr:rowOff>
    </xdr:from>
    <xdr:to>
      <xdr:col>3</xdr:col>
      <xdr:colOff>76200</xdr:colOff>
      <xdr:row>289</xdr:row>
      <xdr:rowOff>66675</xdr:rowOff>
    </xdr:to>
    <xdr:sp macro="" textlink="">
      <xdr:nvSpPr>
        <xdr:cNvPr id="603" name="Text Box 2">
          <a:extLst>
            <a:ext uri="{FF2B5EF4-FFF2-40B4-BE49-F238E27FC236}">
              <a16:creationId xmlns:a16="http://schemas.microsoft.com/office/drawing/2014/main" id="{00000000-0008-0000-0400-00005B020000}"/>
            </a:ext>
          </a:extLst>
        </xdr:cNvPr>
        <xdr:cNvSpPr txBox="1">
          <a:spLocks noChangeArrowheads="1"/>
        </xdr:cNvSpPr>
      </xdr:nvSpPr>
      <xdr:spPr bwMode="auto">
        <a:xfrm>
          <a:off x="3981450" y="259842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288</xdr:row>
      <xdr:rowOff>0</xdr:rowOff>
    </xdr:from>
    <xdr:to>
      <xdr:col>3</xdr:col>
      <xdr:colOff>76200</xdr:colOff>
      <xdr:row>289</xdr:row>
      <xdr:rowOff>66674</xdr:rowOff>
    </xdr:to>
    <xdr:sp macro="" textlink="">
      <xdr:nvSpPr>
        <xdr:cNvPr id="604" name="Text Box 2">
          <a:extLst>
            <a:ext uri="{FF2B5EF4-FFF2-40B4-BE49-F238E27FC236}">
              <a16:creationId xmlns:a16="http://schemas.microsoft.com/office/drawing/2014/main" id="{00000000-0008-0000-0400-00005C020000}"/>
            </a:ext>
          </a:extLst>
        </xdr:cNvPr>
        <xdr:cNvSpPr txBox="1">
          <a:spLocks noChangeArrowheads="1"/>
        </xdr:cNvSpPr>
      </xdr:nvSpPr>
      <xdr:spPr bwMode="auto">
        <a:xfrm>
          <a:off x="3981450" y="2614612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287</xdr:row>
      <xdr:rowOff>0</xdr:rowOff>
    </xdr:from>
    <xdr:to>
      <xdr:col>3</xdr:col>
      <xdr:colOff>76200</xdr:colOff>
      <xdr:row>289</xdr:row>
      <xdr:rowOff>28576</xdr:rowOff>
    </xdr:to>
    <xdr:sp macro="" textlink="">
      <xdr:nvSpPr>
        <xdr:cNvPr id="605" name="Text Box 2">
          <a:extLst>
            <a:ext uri="{FF2B5EF4-FFF2-40B4-BE49-F238E27FC236}">
              <a16:creationId xmlns:a16="http://schemas.microsoft.com/office/drawing/2014/main" id="{00000000-0008-0000-0400-00005D020000}"/>
            </a:ext>
          </a:extLst>
        </xdr:cNvPr>
        <xdr:cNvSpPr txBox="1">
          <a:spLocks noChangeArrowheads="1"/>
        </xdr:cNvSpPr>
      </xdr:nvSpPr>
      <xdr:spPr bwMode="auto">
        <a:xfrm>
          <a:off x="3981450" y="25984200"/>
          <a:ext cx="76200" cy="3524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287</xdr:row>
      <xdr:rowOff>0</xdr:rowOff>
    </xdr:from>
    <xdr:to>
      <xdr:col>3</xdr:col>
      <xdr:colOff>76200</xdr:colOff>
      <xdr:row>289</xdr:row>
      <xdr:rowOff>28575</xdr:rowOff>
    </xdr:to>
    <xdr:sp macro="" textlink="">
      <xdr:nvSpPr>
        <xdr:cNvPr id="606" name="Text Box 2">
          <a:extLst>
            <a:ext uri="{FF2B5EF4-FFF2-40B4-BE49-F238E27FC236}">
              <a16:creationId xmlns:a16="http://schemas.microsoft.com/office/drawing/2014/main" id="{00000000-0008-0000-0400-00005E020000}"/>
            </a:ext>
          </a:extLst>
        </xdr:cNvPr>
        <xdr:cNvSpPr txBox="1">
          <a:spLocks noChangeArrowheads="1"/>
        </xdr:cNvSpPr>
      </xdr:nvSpPr>
      <xdr:spPr bwMode="auto">
        <a:xfrm>
          <a:off x="3981450" y="259842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288</xdr:row>
      <xdr:rowOff>0</xdr:rowOff>
    </xdr:from>
    <xdr:to>
      <xdr:col>3</xdr:col>
      <xdr:colOff>76200</xdr:colOff>
      <xdr:row>289</xdr:row>
      <xdr:rowOff>28575</xdr:rowOff>
    </xdr:to>
    <xdr:sp macro="" textlink="">
      <xdr:nvSpPr>
        <xdr:cNvPr id="607" name="Text Box 2">
          <a:extLst>
            <a:ext uri="{FF2B5EF4-FFF2-40B4-BE49-F238E27FC236}">
              <a16:creationId xmlns:a16="http://schemas.microsoft.com/office/drawing/2014/main" id="{00000000-0008-0000-0400-00005F020000}"/>
            </a:ext>
          </a:extLst>
        </xdr:cNvPr>
        <xdr:cNvSpPr txBox="1">
          <a:spLocks noChangeArrowheads="1"/>
        </xdr:cNvSpPr>
      </xdr:nvSpPr>
      <xdr:spPr bwMode="auto">
        <a:xfrm>
          <a:off x="3981450" y="26146125"/>
          <a:ext cx="762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287</xdr:row>
      <xdr:rowOff>0</xdr:rowOff>
    </xdr:from>
    <xdr:to>
      <xdr:col>3</xdr:col>
      <xdr:colOff>76200</xdr:colOff>
      <xdr:row>289</xdr:row>
      <xdr:rowOff>28575</xdr:rowOff>
    </xdr:to>
    <xdr:sp macro="" textlink="">
      <xdr:nvSpPr>
        <xdr:cNvPr id="608" name="Text Box 2">
          <a:extLst>
            <a:ext uri="{FF2B5EF4-FFF2-40B4-BE49-F238E27FC236}">
              <a16:creationId xmlns:a16="http://schemas.microsoft.com/office/drawing/2014/main" id="{00000000-0008-0000-0400-000060020000}"/>
            </a:ext>
          </a:extLst>
        </xdr:cNvPr>
        <xdr:cNvSpPr txBox="1">
          <a:spLocks noChangeArrowheads="1"/>
        </xdr:cNvSpPr>
      </xdr:nvSpPr>
      <xdr:spPr bwMode="auto">
        <a:xfrm>
          <a:off x="3981450" y="259842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288</xdr:row>
      <xdr:rowOff>0</xdr:rowOff>
    </xdr:from>
    <xdr:to>
      <xdr:col>3</xdr:col>
      <xdr:colOff>76200</xdr:colOff>
      <xdr:row>289</xdr:row>
      <xdr:rowOff>28574</xdr:rowOff>
    </xdr:to>
    <xdr:sp macro="" textlink="">
      <xdr:nvSpPr>
        <xdr:cNvPr id="609" name="Text Box 2">
          <a:extLst>
            <a:ext uri="{FF2B5EF4-FFF2-40B4-BE49-F238E27FC236}">
              <a16:creationId xmlns:a16="http://schemas.microsoft.com/office/drawing/2014/main" id="{00000000-0008-0000-0400-000061020000}"/>
            </a:ext>
          </a:extLst>
        </xdr:cNvPr>
        <xdr:cNvSpPr txBox="1">
          <a:spLocks noChangeArrowheads="1"/>
        </xdr:cNvSpPr>
      </xdr:nvSpPr>
      <xdr:spPr bwMode="auto">
        <a:xfrm>
          <a:off x="3981450" y="261461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288</xdr:row>
      <xdr:rowOff>0</xdr:rowOff>
    </xdr:from>
    <xdr:to>
      <xdr:col>3</xdr:col>
      <xdr:colOff>76200</xdr:colOff>
      <xdr:row>289</xdr:row>
      <xdr:rowOff>28574</xdr:rowOff>
    </xdr:to>
    <xdr:sp macro="" textlink="">
      <xdr:nvSpPr>
        <xdr:cNvPr id="610" name="Text Box 2">
          <a:extLst>
            <a:ext uri="{FF2B5EF4-FFF2-40B4-BE49-F238E27FC236}">
              <a16:creationId xmlns:a16="http://schemas.microsoft.com/office/drawing/2014/main" id="{00000000-0008-0000-0400-000062020000}"/>
            </a:ext>
          </a:extLst>
        </xdr:cNvPr>
        <xdr:cNvSpPr txBox="1">
          <a:spLocks noChangeArrowheads="1"/>
        </xdr:cNvSpPr>
      </xdr:nvSpPr>
      <xdr:spPr bwMode="auto">
        <a:xfrm>
          <a:off x="3981450" y="261461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288</xdr:row>
      <xdr:rowOff>0</xdr:rowOff>
    </xdr:from>
    <xdr:to>
      <xdr:col>3</xdr:col>
      <xdr:colOff>76200</xdr:colOff>
      <xdr:row>290</xdr:row>
      <xdr:rowOff>66675</xdr:rowOff>
    </xdr:to>
    <xdr:sp macro="" textlink="">
      <xdr:nvSpPr>
        <xdr:cNvPr id="611" name="Text Box 2">
          <a:extLst>
            <a:ext uri="{FF2B5EF4-FFF2-40B4-BE49-F238E27FC236}">
              <a16:creationId xmlns:a16="http://schemas.microsoft.com/office/drawing/2014/main" id="{00000000-0008-0000-0400-000063020000}"/>
            </a:ext>
          </a:extLst>
        </xdr:cNvPr>
        <xdr:cNvSpPr txBox="1">
          <a:spLocks noChangeArrowheads="1"/>
        </xdr:cNvSpPr>
      </xdr:nvSpPr>
      <xdr:spPr bwMode="auto">
        <a:xfrm>
          <a:off x="3981450" y="26146125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3</xdr:col>
      <xdr:colOff>514350</xdr:colOff>
      <xdr:row>290</xdr:row>
      <xdr:rowOff>66675</xdr:rowOff>
    </xdr:to>
    <xdr:sp macro="" textlink="">
      <xdr:nvSpPr>
        <xdr:cNvPr id="612" name="Text Box 2">
          <a:extLst>
            <a:ext uri="{FF2B5EF4-FFF2-40B4-BE49-F238E27FC236}">
              <a16:creationId xmlns:a16="http://schemas.microsoft.com/office/drawing/2014/main" id="{00000000-0008-0000-0400-00006402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289</xdr:row>
      <xdr:rowOff>0</xdr:rowOff>
    </xdr:from>
    <xdr:to>
      <xdr:col>3</xdr:col>
      <xdr:colOff>76200</xdr:colOff>
      <xdr:row>290</xdr:row>
      <xdr:rowOff>66676</xdr:rowOff>
    </xdr:to>
    <xdr:sp macro="" textlink="">
      <xdr:nvSpPr>
        <xdr:cNvPr id="613" name="Text Box 2">
          <a:extLst>
            <a:ext uri="{FF2B5EF4-FFF2-40B4-BE49-F238E27FC236}">
              <a16:creationId xmlns:a16="http://schemas.microsoft.com/office/drawing/2014/main" id="{00000000-0008-0000-0400-000065020000}"/>
            </a:ext>
          </a:extLst>
        </xdr:cNvPr>
        <xdr:cNvSpPr txBox="1">
          <a:spLocks noChangeArrowheads="1"/>
        </xdr:cNvSpPr>
      </xdr:nvSpPr>
      <xdr:spPr bwMode="auto">
        <a:xfrm>
          <a:off x="3981450" y="263080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3</xdr:col>
      <xdr:colOff>514350</xdr:colOff>
      <xdr:row>290</xdr:row>
      <xdr:rowOff>66676</xdr:rowOff>
    </xdr:to>
    <xdr:sp macro="" textlink="">
      <xdr:nvSpPr>
        <xdr:cNvPr id="614" name="Text Box 2">
          <a:extLst>
            <a:ext uri="{FF2B5EF4-FFF2-40B4-BE49-F238E27FC236}">
              <a16:creationId xmlns:a16="http://schemas.microsoft.com/office/drawing/2014/main" id="{00000000-0008-0000-0400-00006602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3</xdr:col>
      <xdr:colOff>514350</xdr:colOff>
      <xdr:row>290</xdr:row>
      <xdr:rowOff>28576</xdr:rowOff>
    </xdr:to>
    <xdr:sp macro="" textlink="">
      <xdr:nvSpPr>
        <xdr:cNvPr id="615" name="Text Box 2">
          <a:extLst>
            <a:ext uri="{FF2B5EF4-FFF2-40B4-BE49-F238E27FC236}">
              <a16:creationId xmlns:a16="http://schemas.microsoft.com/office/drawing/2014/main" id="{00000000-0008-0000-0400-00006702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76200" cy="3524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3</xdr:col>
      <xdr:colOff>514350</xdr:colOff>
      <xdr:row>290</xdr:row>
      <xdr:rowOff>28575</xdr:rowOff>
    </xdr:to>
    <xdr:sp macro="" textlink="">
      <xdr:nvSpPr>
        <xdr:cNvPr id="616" name="Text Box 2">
          <a:extLst>
            <a:ext uri="{FF2B5EF4-FFF2-40B4-BE49-F238E27FC236}">
              <a16:creationId xmlns:a16="http://schemas.microsoft.com/office/drawing/2014/main" id="{00000000-0008-0000-0400-00006802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3</xdr:col>
      <xdr:colOff>514350</xdr:colOff>
      <xdr:row>290</xdr:row>
      <xdr:rowOff>28577</xdr:rowOff>
    </xdr:to>
    <xdr:sp macro="" textlink="">
      <xdr:nvSpPr>
        <xdr:cNvPr id="617" name="Text Box 2">
          <a:extLst>
            <a:ext uri="{FF2B5EF4-FFF2-40B4-BE49-F238E27FC236}">
              <a16:creationId xmlns:a16="http://schemas.microsoft.com/office/drawing/2014/main" id="{00000000-0008-0000-0400-00006902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762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3</xdr:col>
      <xdr:colOff>514350</xdr:colOff>
      <xdr:row>290</xdr:row>
      <xdr:rowOff>28575</xdr:rowOff>
    </xdr:to>
    <xdr:sp macro="" textlink="">
      <xdr:nvSpPr>
        <xdr:cNvPr id="618" name="Text Box 2">
          <a:extLst>
            <a:ext uri="{FF2B5EF4-FFF2-40B4-BE49-F238E27FC236}">
              <a16:creationId xmlns:a16="http://schemas.microsoft.com/office/drawing/2014/main" id="{00000000-0008-0000-0400-00006A02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3</xdr:col>
      <xdr:colOff>514350</xdr:colOff>
      <xdr:row>290</xdr:row>
      <xdr:rowOff>28576</xdr:rowOff>
    </xdr:to>
    <xdr:sp macro="" textlink="">
      <xdr:nvSpPr>
        <xdr:cNvPr id="619" name="Text Box 2">
          <a:extLst>
            <a:ext uri="{FF2B5EF4-FFF2-40B4-BE49-F238E27FC236}">
              <a16:creationId xmlns:a16="http://schemas.microsoft.com/office/drawing/2014/main" id="{00000000-0008-0000-0400-00006B02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3</xdr:col>
      <xdr:colOff>514350</xdr:colOff>
      <xdr:row>290</xdr:row>
      <xdr:rowOff>28576</xdr:rowOff>
    </xdr:to>
    <xdr:sp macro="" textlink="">
      <xdr:nvSpPr>
        <xdr:cNvPr id="620" name="Text Box 2">
          <a:extLst>
            <a:ext uri="{FF2B5EF4-FFF2-40B4-BE49-F238E27FC236}">
              <a16:creationId xmlns:a16="http://schemas.microsoft.com/office/drawing/2014/main" id="{00000000-0008-0000-0400-00006C02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288</xdr:row>
      <xdr:rowOff>0</xdr:rowOff>
    </xdr:from>
    <xdr:to>
      <xdr:col>3</xdr:col>
      <xdr:colOff>76200</xdr:colOff>
      <xdr:row>290</xdr:row>
      <xdr:rowOff>66675</xdr:rowOff>
    </xdr:to>
    <xdr:sp macro="" textlink="">
      <xdr:nvSpPr>
        <xdr:cNvPr id="621" name="Text Box 2">
          <a:extLst>
            <a:ext uri="{FF2B5EF4-FFF2-40B4-BE49-F238E27FC236}">
              <a16:creationId xmlns:a16="http://schemas.microsoft.com/office/drawing/2014/main" id="{00000000-0008-0000-0400-00006D020000}"/>
            </a:ext>
          </a:extLst>
        </xdr:cNvPr>
        <xdr:cNvSpPr txBox="1">
          <a:spLocks noChangeArrowheads="1"/>
        </xdr:cNvSpPr>
      </xdr:nvSpPr>
      <xdr:spPr bwMode="auto">
        <a:xfrm>
          <a:off x="3981450" y="26146125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289</xdr:row>
      <xdr:rowOff>0</xdr:rowOff>
    </xdr:from>
    <xdr:to>
      <xdr:col>3</xdr:col>
      <xdr:colOff>76200</xdr:colOff>
      <xdr:row>290</xdr:row>
      <xdr:rowOff>66676</xdr:rowOff>
    </xdr:to>
    <xdr:sp macro="" textlink="">
      <xdr:nvSpPr>
        <xdr:cNvPr id="622" name="Text Box 2">
          <a:extLst>
            <a:ext uri="{FF2B5EF4-FFF2-40B4-BE49-F238E27FC236}">
              <a16:creationId xmlns:a16="http://schemas.microsoft.com/office/drawing/2014/main" id="{00000000-0008-0000-0400-00006E020000}"/>
            </a:ext>
          </a:extLst>
        </xdr:cNvPr>
        <xdr:cNvSpPr txBox="1">
          <a:spLocks noChangeArrowheads="1"/>
        </xdr:cNvSpPr>
      </xdr:nvSpPr>
      <xdr:spPr bwMode="auto">
        <a:xfrm>
          <a:off x="3981450" y="263080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288</xdr:row>
      <xdr:rowOff>0</xdr:rowOff>
    </xdr:from>
    <xdr:to>
      <xdr:col>3</xdr:col>
      <xdr:colOff>76200</xdr:colOff>
      <xdr:row>290</xdr:row>
      <xdr:rowOff>28576</xdr:rowOff>
    </xdr:to>
    <xdr:sp macro="" textlink="">
      <xdr:nvSpPr>
        <xdr:cNvPr id="623" name="Text Box 2">
          <a:extLst>
            <a:ext uri="{FF2B5EF4-FFF2-40B4-BE49-F238E27FC236}">
              <a16:creationId xmlns:a16="http://schemas.microsoft.com/office/drawing/2014/main" id="{00000000-0008-0000-0400-00006F020000}"/>
            </a:ext>
          </a:extLst>
        </xdr:cNvPr>
        <xdr:cNvSpPr txBox="1">
          <a:spLocks noChangeArrowheads="1"/>
        </xdr:cNvSpPr>
      </xdr:nvSpPr>
      <xdr:spPr bwMode="auto">
        <a:xfrm>
          <a:off x="3981450" y="26146125"/>
          <a:ext cx="76200" cy="3524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288</xdr:row>
      <xdr:rowOff>0</xdr:rowOff>
    </xdr:from>
    <xdr:to>
      <xdr:col>3</xdr:col>
      <xdr:colOff>76200</xdr:colOff>
      <xdr:row>290</xdr:row>
      <xdr:rowOff>28575</xdr:rowOff>
    </xdr:to>
    <xdr:sp macro="" textlink="">
      <xdr:nvSpPr>
        <xdr:cNvPr id="624" name="Text Box 2">
          <a:extLst>
            <a:ext uri="{FF2B5EF4-FFF2-40B4-BE49-F238E27FC236}">
              <a16:creationId xmlns:a16="http://schemas.microsoft.com/office/drawing/2014/main" id="{00000000-0008-0000-0400-000070020000}"/>
            </a:ext>
          </a:extLst>
        </xdr:cNvPr>
        <xdr:cNvSpPr txBox="1">
          <a:spLocks noChangeArrowheads="1"/>
        </xdr:cNvSpPr>
      </xdr:nvSpPr>
      <xdr:spPr bwMode="auto">
        <a:xfrm>
          <a:off x="3981450" y="26146125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289</xdr:row>
      <xdr:rowOff>0</xdr:rowOff>
    </xdr:from>
    <xdr:to>
      <xdr:col>3</xdr:col>
      <xdr:colOff>76200</xdr:colOff>
      <xdr:row>290</xdr:row>
      <xdr:rowOff>28577</xdr:rowOff>
    </xdr:to>
    <xdr:sp macro="" textlink="">
      <xdr:nvSpPr>
        <xdr:cNvPr id="625" name="Text Box 2">
          <a:extLst>
            <a:ext uri="{FF2B5EF4-FFF2-40B4-BE49-F238E27FC236}">
              <a16:creationId xmlns:a16="http://schemas.microsoft.com/office/drawing/2014/main" id="{00000000-0008-0000-0400-000071020000}"/>
            </a:ext>
          </a:extLst>
        </xdr:cNvPr>
        <xdr:cNvSpPr txBox="1">
          <a:spLocks noChangeArrowheads="1"/>
        </xdr:cNvSpPr>
      </xdr:nvSpPr>
      <xdr:spPr bwMode="auto">
        <a:xfrm>
          <a:off x="3981450" y="26308050"/>
          <a:ext cx="762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288</xdr:row>
      <xdr:rowOff>0</xdr:rowOff>
    </xdr:from>
    <xdr:to>
      <xdr:col>3</xdr:col>
      <xdr:colOff>76200</xdr:colOff>
      <xdr:row>290</xdr:row>
      <xdr:rowOff>28575</xdr:rowOff>
    </xdr:to>
    <xdr:sp macro="" textlink="">
      <xdr:nvSpPr>
        <xdr:cNvPr id="626" name="Text Box 2">
          <a:extLst>
            <a:ext uri="{FF2B5EF4-FFF2-40B4-BE49-F238E27FC236}">
              <a16:creationId xmlns:a16="http://schemas.microsoft.com/office/drawing/2014/main" id="{00000000-0008-0000-0400-000072020000}"/>
            </a:ext>
          </a:extLst>
        </xdr:cNvPr>
        <xdr:cNvSpPr txBox="1">
          <a:spLocks noChangeArrowheads="1"/>
        </xdr:cNvSpPr>
      </xdr:nvSpPr>
      <xdr:spPr bwMode="auto">
        <a:xfrm>
          <a:off x="3981450" y="26146125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289</xdr:row>
      <xdr:rowOff>0</xdr:rowOff>
    </xdr:from>
    <xdr:to>
      <xdr:col>3</xdr:col>
      <xdr:colOff>76200</xdr:colOff>
      <xdr:row>290</xdr:row>
      <xdr:rowOff>28576</xdr:rowOff>
    </xdr:to>
    <xdr:sp macro="" textlink="">
      <xdr:nvSpPr>
        <xdr:cNvPr id="627" name="Text Box 2">
          <a:extLst>
            <a:ext uri="{FF2B5EF4-FFF2-40B4-BE49-F238E27FC236}">
              <a16:creationId xmlns:a16="http://schemas.microsoft.com/office/drawing/2014/main" id="{00000000-0008-0000-0400-000073020000}"/>
            </a:ext>
          </a:extLst>
        </xdr:cNvPr>
        <xdr:cNvSpPr txBox="1">
          <a:spLocks noChangeArrowheads="1"/>
        </xdr:cNvSpPr>
      </xdr:nvSpPr>
      <xdr:spPr bwMode="auto">
        <a:xfrm>
          <a:off x="3981450" y="263080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289</xdr:row>
      <xdr:rowOff>0</xdr:rowOff>
    </xdr:from>
    <xdr:to>
      <xdr:col>3</xdr:col>
      <xdr:colOff>76200</xdr:colOff>
      <xdr:row>290</xdr:row>
      <xdr:rowOff>28576</xdr:rowOff>
    </xdr:to>
    <xdr:sp macro="" textlink="">
      <xdr:nvSpPr>
        <xdr:cNvPr id="628" name="Text Box 2">
          <a:extLst>
            <a:ext uri="{FF2B5EF4-FFF2-40B4-BE49-F238E27FC236}">
              <a16:creationId xmlns:a16="http://schemas.microsoft.com/office/drawing/2014/main" id="{00000000-0008-0000-0400-000074020000}"/>
            </a:ext>
          </a:extLst>
        </xdr:cNvPr>
        <xdr:cNvSpPr txBox="1">
          <a:spLocks noChangeArrowheads="1"/>
        </xdr:cNvSpPr>
      </xdr:nvSpPr>
      <xdr:spPr bwMode="auto">
        <a:xfrm>
          <a:off x="3981450" y="263080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281</xdr:row>
      <xdr:rowOff>0</xdr:rowOff>
    </xdr:from>
    <xdr:to>
      <xdr:col>4</xdr:col>
      <xdr:colOff>76200</xdr:colOff>
      <xdr:row>282</xdr:row>
      <xdr:rowOff>28575</xdr:rowOff>
    </xdr:to>
    <xdr:sp macro="" textlink="">
      <xdr:nvSpPr>
        <xdr:cNvPr id="629" name="Text Box 2">
          <a:extLst>
            <a:ext uri="{FF2B5EF4-FFF2-40B4-BE49-F238E27FC236}">
              <a16:creationId xmlns:a16="http://schemas.microsoft.com/office/drawing/2014/main" id="{00000000-0008-0000-0400-000075020000}"/>
            </a:ext>
          </a:extLst>
        </xdr:cNvPr>
        <xdr:cNvSpPr txBox="1">
          <a:spLocks noChangeArrowheads="1"/>
        </xdr:cNvSpPr>
      </xdr:nvSpPr>
      <xdr:spPr bwMode="auto">
        <a:xfrm>
          <a:off x="4419600" y="250412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281</xdr:row>
      <xdr:rowOff>0</xdr:rowOff>
    </xdr:from>
    <xdr:to>
      <xdr:col>5</xdr:col>
      <xdr:colOff>514350</xdr:colOff>
      <xdr:row>282</xdr:row>
      <xdr:rowOff>28575</xdr:rowOff>
    </xdr:to>
    <xdr:sp macro="" textlink="">
      <xdr:nvSpPr>
        <xdr:cNvPr id="630" name="Text Box 2">
          <a:extLst>
            <a:ext uri="{FF2B5EF4-FFF2-40B4-BE49-F238E27FC236}">
              <a16:creationId xmlns:a16="http://schemas.microsoft.com/office/drawing/2014/main" id="{00000000-0008-0000-0400-000076020000}"/>
            </a:ext>
          </a:extLst>
        </xdr:cNvPr>
        <xdr:cNvSpPr txBox="1">
          <a:spLocks noChangeArrowheads="1"/>
        </xdr:cNvSpPr>
      </xdr:nvSpPr>
      <xdr:spPr bwMode="auto">
        <a:xfrm>
          <a:off x="6210300" y="250412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281</xdr:row>
      <xdr:rowOff>0</xdr:rowOff>
    </xdr:from>
    <xdr:to>
      <xdr:col>4</xdr:col>
      <xdr:colOff>76200</xdr:colOff>
      <xdr:row>282</xdr:row>
      <xdr:rowOff>28575</xdr:rowOff>
    </xdr:to>
    <xdr:sp macro="" textlink="">
      <xdr:nvSpPr>
        <xdr:cNvPr id="631" name="Text Box 2">
          <a:extLst>
            <a:ext uri="{FF2B5EF4-FFF2-40B4-BE49-F238E27FC236}">
              <a16:creationId xmlns:a16="http://schemas.microsoft.com/office/drawing/2014/main" id="{00000000-0008-0000-0400-000077020000}"/>
            </a:ext>
          </a:extLst>
        </xdr:cNvPr>
        <xdr:cNvSpPr txBox="1">
          <a:spLocks noChangeArrowheads="1"/>
        </xdr:cNvSpPr>
      </xdr:nvSpPr>
      <xdr:spPr bwMode="auto">
        <a:xfrm>
          <a:off x="4419600" y="250412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281</xdr:row>
      <xdr:rowOff>0</xdr:rowOff>
    </xdr:from>
    <xdr:to>
      <xdr:col>5</xdr:col>
      <xdr:colOff>514350</xdr:colOff>
      <xdr:row>282</xdr:row>
      <xdr:rowOff>28575</xdr:rowOff>
    </xdr:to>
    <xdr:sp macro="" textlink="">
      <xdr:nvSpPr>
        <xdr:cNvPr id="632" name="Text Box 2">
          <a:extLst>
            <a:ext uri="{FF2B5EF4-FFF2-40B4-BE49-F238E27FC236}">
              <a16:creationId xmlns:a16="http://schemas.microsoft.com/office/drawing/2014/main" id="{00000000-0008-0000-0400-000078020000}"/>
            </a:ext>
          </a:extLst>
        </xdr:cNvPr>
        <xdr:cNvSpPr txBox="1">
          <a:spLocks noChangeArrowheads="1"/>
        </xdr:cNvSpPr>
      </xdr:nvSpPr>
      <xdr:spPr bwMode="auto">
        <a:xfrm>
          <a:off x="6210300" y="250412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4</xdr:col>
      <xdr:colOff>76200</xdr:colOff>
      <xdr:row>283</xdr:row>
      <xdr:rowOff>28576</xdr:rowOff>
    </xdr:to>
    <xdr:sp macro="" textlink="">
      <xdr:nvSpPr>
        <xdr:cNvPr id="633" name="Text Box 2">
          <a:extLst>
            <a:ext uri="{FF2B5EF4-FFF2-40B4-BE49-F238E27FC236}">
              <a16:creationId xmlns:a16="http://schemas.microsoft.com/office/drawing/2014/main" id="{00000000-0008-0000-0400-000079020000}"/>
            </a:ext>
          </a:extLst>
        </xdr:cNvPr>
        <xdr:cNvSpPr txBox="1">
          <a:spLocks noChangeArrowheads="1"/>
        </xdr:cNvSpPr>
      </xdr:nvSpPr>
      <xdr:spPr bwMode="auto">
        <a:xfrm>
          <a:off x="4419600" y="251936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282</xdr:row>
      <xdr:rowOff>0</xdr:rowOff>
    </xdr:from>
    <xdr:to>
      <xdr:col>5</xdr:col>
      <xdr:colOff>514350</xdr:colOff>
      <xdr:row>283</xdr:row>
      <xdr:rowOff>28576</xdr:rowOff>
    </xdr:to>
    <xdr:sp macro="" textlink="">
      <xdr:nvSpPr>
        <xdr:cNvPr id="634" name="Text Box 2">
          <a:extLst>
            <a:ext uri="{FF2B5EF4-FFF2-40B4-BE49-F238E27FC236}">
              <a16:creationId xmlns:a16="http://schemas.microsoft.com/office/drawing/2014/main" id="{00000000-0008-0000-0400-00007A020000}"/>
            </a:ext>
          </a:extLst>
        </xdr:cNvPr>
        <xdr:cNvSpPr txBox="1">
          <a:spLocks noChangeArrowheads="1"/>
        </xdr:cNvSpPr>
      </xdr:nvSpPr>
      <xdr:spPr bwMode="auto">
        <a:xfrm>
          <a:off x="6210300" y="251936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28574</xdr:rowOff>
    </xdr:to>
    <xdr:sp macro="" textlink="">
      <xdr:nvSpPr>
        <xdr:cNvPr id="635" name="Text Box 2">
          <a:extLst>
            <a:ext uri="{FF2B5EF4-FFF2-40B4-BE49-F238E27FC236}">
              <a16:creationId xmlns:a16="http://schemas.microsoft.com/office/drawing/2014/main" id="{00000000-0008-0000-0400-00007B020000}"/>
            </a:ext>
          </a:extLst>
        </xdr:cNvPr>
        <xdr:cNvSpPr txBox="1">
          <a:spLocks noChangeArrowheads="1"/>
        </xdr:cNvSpPr>
      </xdr:nvSpPr>
      <xdr:spPr bwMode="auto">
        <a:xfrm>
          <a:off x="4419600" y="253460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283</xdr:row>
      <xdr:rowOff>0</xdr:rowOff>
    </xdr:from>
    <xdr:to>
      <xdr:col>5</xdr:col>
      <xdr:colOff>514350</xdr:colOff>
      <xdr:row>284</xdr:row>
      <xdr:rowOff>28574</xdr:rowOff>
    </xdr:to>
    <xdr:sp macro="" textlink="">
      <xdr:nvSpPr>
        <xdr:cNvPr id="636" name="Text Box 2">
          <a:extLst>
            <a:ext uri="{FF2B5EF4-FFF2-40B4-BE49-F238E27FC236}">
              <a16:creationId xmlns:a16="http://schemas.microsoft.com/office/drawing/2014/main" id="{00000000-0008-0000-0400-00007C020000}"/>
            </a:ext>
          </a:extLst>
        </xdr:cNvPr>
        <xdr:cNvSpPr txBox="1">
          <a:spLocks noChangeArrowheads="1"/>
        </xdr:cNvSpPr>
      </xdr:nvSpPr>
      <xdr:spPr bwMode="auto">
        <a:xfrm>
          <a:off x="6210300" y="253460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66676</xdr:rowOff>
    </xdr:to>
    <xdr:sp macro="" textlink="">
      <xdr:nvSpPr>
        <xdr:cNvPr id="637" name="Text Box 2">
          <a:extLst>
            <a:ext uri="{FF2B5EF4-FFF2-40B4-BE49-F238E27FC236}">
              <a16:creationId xmlns:a16="http://schemas.microsoft.com/office/drawing/2014/main" id="{00000000-0008-0000-0400-00007D020000}"/>
            </a:ext>
          </a:extLst>
        </xdr:cNvPr>
        <xdr:cNvSpPr txBox="1">
          <a:spLocks noChangeArrowheads="1"/>
        </xdr:cNvSpPr>
      </xdr:nvSpPr>
      <xdr:spPr bwMode="auto">
        <a:xfrm>
          <a:off x="4419600" y="25498425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284</xdr:row>
      <xdr:rowOff>0</xdr:rowOff>
    </xdr:from>
    <xdr:to>
      <xdr:col>5</xdr:col>
      <xdr:colOff>514350</xdr:colOff>
      <xdr:row>285</xdr:row>
      <xdr:rowOff>66676</xdr:rowOff>
    </xdr:to>
    <xdr:sp macro="" textlink="">
      <xdr:nvSpPr>
        <xdr:cNvPr id="638" name="Text Box 2">
          <a:extLst>
            <a:ext uri="{FF2B5EF4-FFF2-40B4-BE49-F238E27FC236}">
              <a16:creationId xmlns:a16="http://schemas.microsoft.com/office/drawing/2014/main" id="{00000000-0008-0000-0400-00007E020000}"/>
            </a:ext>
          </a:extLst>
        </xdr:cNvPr>
        <xdr:cNvSpPr txBox="1">
          <a:spLocks noChangeArrowheads="1"/>
        </xdr:cNvSpPr>
      </xdr:nvSpPr>
      <xdr:spPr bwMode="auto">
        <a:xfrm>
          <a:off x="6210300" y="2549842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66674</xdr:rowOff>
    </xdr:to>
    <xdr:sp macro="" textlink="">
      <xdr:nvSpPr>
        <xdr:cNvPr id="639" name="Text Box 2">
          <a:extLst>
            <a:ext uri="{FF2B5EF4-FFF2-40B4-BE49-F238E27FC236}">
              <a16:creationId xmlns:a16="http://schemas.microsoft.com/office/drawing/2014/main" id="{00000000-0008-0000-0400-00007F020000}"/>
            </a:ext>
          </a:extLst>
        </xdr:cNvPr>
        <xdr:cNvSpPr txBox="1">
          <a:spLocks noChangeArrowheads="1"/>
        </xdr:cNvSpPr>
      </xdr:nvSpPr>
      <xdr:spPr bwMode="auto">
        <a:xfrm>
          <a:off x="4419600" y="25660350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285</xdr:row>
      <xdr:rowOff>0</xdr:rowOff>
    </xdr:from>
    <xdr:to>
      <xdr:col>5</xdr:col>
      <xdr:colOff>514350</xdr:colOff>
      <xdr:row>286</xdr:row>
      <xdr:rowOff>66674</xdr:rowOff>
    </xdr:to>
    <xdr:sp macro="" textlink="">
      <xdr:nvSpPr>
        <xdr:cNvPr id="640" name="Text Box 2">
          <a:extLst>
            <a:ext uri="{FF2B5EF4-FFF2-40B4-BE49-F238E27FC236}">
              <a16:creationId xmlns:a16="http://schemas.microsoft.com/office/drawing/2014/main" id="{00000000-0008-0000-0400-000080020000}"/>
            </a:ext>
          </a:extLst>
        </xdr:cNvPr>
        <xdr:cNvSpPr txBox="1">
          <a:spLocks noChangeArrowheads="1"/>
        </xdr:cNvSpPr>
      </xdr:nvSpPr>
      <xdr:spPr bwMode="auto">
        <a:xfrm>
          <a:off x="6210300" y="256603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66675</xdr:rowOff>
    </xdr:to>
    <xdr:sp macro="" textlink="">
      <xdr:nvSpPr>
        <xdr:cNvPr id="641" name="Text Box 2">
          <a:extLst>
            <a:ext uri="{FF2B5EF4-FFF2-40B4-BE49-F238E27FC236}">
              <a16:creationId xmlns:a16="http://schemas.microsoft.com/office/drawing/2014/main" id="{00000000-0008-0000-0400-000081020000}"/>
            </a:ext>
          </a:extLst>
        </xdr:cNvPr>
        <xdr:cNvSpPr txBox="1">
          <a:spLocks noChangeArrowheads="1"/>
        </xdr:cNvSpPr>
      </xdr:nvSpPr>
      <xdr:spPr bwMode="auto">
        <a:xfrm>
          <a:off x="4419600" y="25822275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286</xdr:row>
      <xdr:rowOff>0</xdr:rowOff>
    </xdr:from>
    <xdr:to>
      <xdr:col>5</xdr:col>
      <xdr:colOff>514350</xdr:colOff>
      <xdr:row>287</xdr:row>
      <xdr:rowOff>66675</xdr:rowOff>
    </xdr:to>
    <xdr:sp macro="" textlink="">
      <xdr:nvSpPr>
        <xdr:cNvPr id="642" name="Text Box 2">
          <a:extLst>
            <a:ext uri="{FF2B5EF4-FFF2-40B4-BE49-F238E27FC236}">
              <a16:creationId xmlns:a16="http://schemas.microsoft.com/office/drawing/2014/main" id="{00000000-0008-0000-0400-000082020000}"/>
            </a:ext>
          </a:extLst>
        </xdr:cNvPr>
        <xdr:cNvSpPr txBox="1">
          <a:spLocks noChangeArrowheads="1"/>
        </xdr:cNvSpPr>
      </xdr:nvSpPr>
      <xdr:spPr bwMode="auto">
        <a:xfrm>
          <a:off x="6210300" y="2582227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66676</xdr:rowOff>
    </xdr:to>
    <xdr:sp macro="" textlink="">
      <xdr:nvSpPr>
        <xdr:cNvPr id="643" name="Text Box 2">
          <a:extLst>
            <a:ext uri="{FF2B5EF4-FFF2-40B4-BE49-F238E27FC236}">
              <a16:creationId xmlns:a16="http://schemas.microsoft.com/office/drawing/2014/main" id="{00000000-0008-0000-0400-00008302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288</xdr:row>
      <xdr:rowOff>66676</xdr:rowOff>
    </xdr:to>
    <xdr:sp macro="" textlink="">
      <xdr:nvSpPr>
        <xdr:cNvPr id="644" name="Text Box 2">
          <a:extLst>
            <a:ext uri="{FF2B5EF4-FFF2-40B4-BE49-F238E27FC236}">
              <a16:creationId xmlns:a16="http://schemas.microsoft.com/office/drawing/2014/main" id="{00000000-0008-0000-0400-000084020000}"/>
            </a:ext>
          </a:extLst>
        </xdr:cNvPr>
        <xdr:cNvSpPr txBox="1">
          <a:spLocks noChangeArrowheads="1"/>
        </xdr:cNvSpPr>
      </xdr:nvSpPr>
      <xdr:spPr bwMode="auto">
        <a:xfrm>
          <a:off x="6210300" y="2598420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66674</xdr:rowOff>
    </xdr:to>
    <xdr:sp macro="" textlink="">
      <xdr:nvSpPr>
        <xdr:cNvPr id="645" name="Text Box 2">
          <a:extLst>
            <a:ext uri="{FF2B5EF4-FFF2-40B4-BE49-F238E27FC236}">
              <a16:creationId xmlns:a16="http://schemas.microsoft.com/office/drawing/2014/main" id="{00000000-0008-0000-0400-00008502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289</xdr:row>
      <xdr:rowOff>66674</xdr:rowOff>
    </xdr:to>
    <xdr:sp macro="" textlink="">
      <xdr:nvSpPr>
        <xdr:cNvPr id="646" name="Text Box 2">
          <a:extLst>
            <a:ext uri="{FF2B5EF4-FFF2-40B4-BE49-F238E27FC236}">
              <a16:creationId xmlns:a16="http://schemas.microsoft.com/office/drawing/2014/main" id="{00000000-0008-0000-0400-000086020000}"/>
            </a:ext>
          </a:extLst>
        </xdr:cNvPr>
        <xdr:cNvSpPr txBox="1">
          <a:spLocks noChangeArrowheads="1"/>
        </xdr:cNvSpPr>
      </xdr:nvSpPr>
      <xdr:spPr bwMode="auto">
        <a:xfrm>
          <a:off x="6210300" y="2614612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66676</xdr:rowOff>
    </xdr:to>
    <xdr:sp macro="" textlink="">
      <xdr:nvSpPr>
        <xdr:cNvPr id="647" name="Text Box 2">
          <a:extLst>
            <a:ext uri="{FF2B5EF4-FFF2-40B4-BE49-F238E27FC236}">
              <a16:creationId xmlns:a16="http://schemas.microsoft.com/office/drawing/2014/main" id="{00000000-0008-0000-0400-00008702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289</xdr:row>
      <xdr:rowOff>0</xdr:rowOff>
    </xdr:from>
    <xdr:to>
      <xdr:col>5</xdr:col>
      <xdr:colOff>514350</xdr:colOff>
      <xdr:row>290</xdr:row>
      <xdr:rowOff>66676</xdr:rowOff>
    </xdr:to>
    <xdr:sp macro="" textlink="">
      <xdr:nvSpPr>
        <xdr:cNvPr id="648" name="Text Box 2">
          <a:extLst>
            <a:ext uri="{FF2B5EF4-FFF2-40B4-BE49-F238E27FC236}">
              <a16:creationId xmlns:a16="http://schemas.microsoft.com/office/drawing/2014/main" id="{00000000-0008-0000-0400-000088020000}"/>
            </a:ext>
          </a:extLst>
        </xdr:cNvPr>
        <xdr:cNvSpPr txBox="1">
          <a:spLocks noChangeArrowheads="1"/>
        </xdr:cNvSpPr>
      </xdr:nvSpPr>
      <xdr:spPr bwMode="auto">
        <a:xfrm>
          <a:off x="6210300" y="263080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290</xdr:row>
      <xdr:rowOff>0</xdr:rowOff>
    </xdr:from>
    <xdr:to>
      <xdr:col>4</xdr:col>
      <xdr:colOff>76200</xdr:colOff>
      <xdr:row>291</xdr:row>
      <xdr:rowOff>50800</xdr:rowOff>
    </xdr:to>
    <xdr:sp macro="" textlink="">
      <xdr:nvSpPr>
        <xdr:cNvPr id="649" name="Text Box 2">
          <a:extLst>
            <a:ext uri="{FF2B5EF4-FFF2-40B4-BE49-F238E27FC236}">
              <a16:creationId xmlns:a16="http://schemas.microsoft.com/office/drawing/2014/main" id="{00000000-0008-0000-0400-000089020000}"/>
            </a:ext>
          </a:extLst>
        </xdr:cNvPr>
        <xdr:cNvSpPr txBox="1">
          <a:spLocks noChangeArrowheads="1"/>
        </xdr:cNvSpPr>
      </xdr:nvSpPr>
      <xdr:spPr bwMode="auto">
        <a:xfrm>
          <a:off x="4419600" y="26469975"/>
          <a:ext cx="533400" cy="222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290</xdr:row>
      <xdr:rowOff>0</xdr:rowOff>
    </xdr:from>
    <xdr:to>
      <xdr:col>5</xdr:col>
      <xdr:colOff>514350</xdr:colOff>
      <xdr:row>291</xdr:row>
      <xdr:rowOff>50800</xdr:rowOff>
    </xdr:to>
    <xdr:sp macro="" textlink="">
      <xdr:nvSpPr>
        <xdr:cNvPr id="650" name="Text Box 2">
          <a:extLst>
            <a:ext uri="{FF2B5EF4-FFF2-40B4-BE49-F238E27FC236}">
              <a16:creationId xmlns:a16="http://schemas.microsoft.com/office/drawing/2014/main" id="{00000000-0008-0000-0400-00008A020000}"/>
            </a:ext>
          </a:extLst>
        </xdr:cNvPr>
        <xdr:cNvSpPr txBox="1">
          <a:spLocks noChangeArrowheads="1"/>
        </xdr:cNvSpPr>
      </xdr:nvSpPr>
      <xdr:spPr bwMode="auto">
        <a:xfrm>
          <a:off x="6210300" y="26469975"/>
          <a:ext cx="76200" cy="222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281</xdr:row>
      <xdr:rowOff>0</xdr:rowOff>
    </xdr:from>
    <xdr:to>
      <xdr:col>5</xdr:col>
      <xdr:colOff>514350</xdr:colOff>
      <xdr:row>282</xdr:row>
      <xdr:rowOff>28574</xdr:rowOff>
    </xdr:to>
    <xdr:sp macro="" textlink="">
      <xdr:nvSpPr>
        <xdr:cNvPr id="651" name="Text Box 2">
          <a:extLst>
            <a:ext uri="{FF2B5EF4-FFF2-40B4-BE49-F238E27FC236}">
              <a16:creationId xmlns:a16="http://schemas.microsoft.com/office/drawing/2014/main" id="{00000000-0008-0000-0400-00008B020000}"/>
            </a:ext>
          </a:extLst>
        </xdr:cNvPr>
        <xdr:cNvSpPr txBox="1">
          <a:spLocks noChangeArrowheads="1"/>
        </xdr:cNvSpPr>
      </xdr:nvSpPr>
      <xdr:spPr bwMode="auto">
        <a:xfrm>
          <a:off x="6210300" y="25041225"/>
          <a:ext cx="762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281</xdr:row>
      <xdr:rowOff>0</xdr:rowOff>
    </xdr:from>
    <xdr:to>
      <xdr:col>5</xdr:col>
      <xdr:colOff>514350</xdr:colOff>
      <xdr:row>282</xdr:row>
      <xdr:rowOff>28575</xdr:rowOff>
    </xdr:to>
    <xdr:sp macro="" textlink="">
      <xdr:nvSpPr>
        <xdr:cNvPr id="652" name="Text Box 2">
          <a:extLst>
            <a:ext uri="{FF2B5EF4-FFF2-40B4-BE49-F238E27FC236}">
              <a16:creationId xmlns:a16="http://schemas.microsoft.com/office/drawing/2014/main" id="{00000000-0008-0000-0400-00008C020000}"/>
            </a:ext>
          </a:extLst>
        </xdr:cNvPr>
        <xdr:cNvSpPr txBox="1">
          <a:spLocks noChangeArrowheads="1"/>
        </xdr:cNvSpPr>
      </xdr:nvSpPr>
      <xdr:spPr bwMode="auto">
        <a:xfrm>
          <a:off x="6210300" y="250412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282</xdr:row>
      <xdr:rowOff>0</xdr:rowOff>
    </xdr:from>
    <xdr:to>
      <xdr:col>5</xdr:col>
      <xdr:colOff>514350</xdr:colOff>
      <xdr:row>283</xdr:row>
      <xdr:rowOff>28578</xdr:rowOff>
    </xdr:to>
    <xdr:sp macro="" textlink="">
      <xdr:nvSpPr>
        <xdr:cNvPr id="653" name="Text Box 2">
          <a:extLst>
            <a:ext uri="{FF2B5EF4-FFF2-40B4-BE49-F238E27FC236}">
              <a16:creationId xmlns:a16="http://schemas.microsoft.com/office/drawing/2014/main" id="{00000000-0008-0000-0400-00008D020000}"/>
            </a:ext>
          </a:extLst>
        </xdr:cNvPr>
        <xdr:cNvSpPr txBox="1">
          <a:spLocks noChangeArrowheads="1"/>
        </xdr:cNvSpPr>
      </xdr:nvSpPr>
      <xdr:spPr bwMode="auto">
        <a:xfrm>
          <a:off x="6210300" y="25193625"/>
          <a:ext cx="76200" cy="1809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283</xdr:row>
      <xdr:rowOff>0</xdr:rowOff>
    </xdr:from>
    <xdr:to>
      <xdr:col>5</xdr:col>
      <xdr:colOff>514350</xdr:colOff>
      <xdr:row>284</xdr:row>
      <xdr:rowOff>28574</xdr:rowOff>
    </xdr:to>
    <xdr:sp macro="" textlink="">
      <xdr:nvSpPr>
        <xdr:cNvPr id="655" name="Text Box 2">
          <a:extLst>
            <a:ext uri="{FF2B5EF4-FFF2-40B4-BE49-F238E27FC236}">
              <a16:creationId xmlns:a16="http://schemas.microsoft.com/office/drawing/2014/main" id="{00000000-0008-0000-0400-00008F020000}"/>
            </a:ext>
          </a:extLst>
        </xdr:cNvPr>
        <xdr:cNvSpPr txBox="1">
          <a:spLocks noChangeArrowheads="1"/>
        </xdr:cNvSpPr>
      </xdr:nvSpPr>
      <xdr:spPr bwMode="auto">
        <a:xfrm>
          <a:off x="6210300" y="253460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282</xdr:row>
      <xdr:rowOff>0</xdr:rowOff>
    </xdr:from>
    <xdr:to>
      <xdr:col>5</xdr:col>
      <xdr:colOff>514350</xdr:colOff>
      <xdr:row>283</xdr:row>
      <xdr:rowOff>28577</xdr:rowOff>
    </xdr:to>
    <xdr:sp macro="" textlink="">
      <xdr:nvSpPr>
        <xdr:cNvPr id="656" name="Text Box 2">
          <a:extLst>
            <a:ext uri="{FF2B5EF4-FFF2-40B4-BE49-F238E27FC236}">
              <a16:creationId xmlns:a16="http://schemas.microsoft.com/office/drawing/2014/main" id="{00000000-0008-0000-0400-000090020000}"/>
            </a:ext>
          </a:extLst>
        </xdr:cNvPr>
        <xdr:cNvSpPr txBox="1">
          <a:spLocks noChangeArrowheads="1"/>
        </xdr:cNvSpPr>
      </xdr:nvSpPr>
      <xdr:spPr bwMode="auto">
        <a:xfrm>
          <a:off x="6210300" y="25193625"/>
          <a:ext cx="76200" cy="1809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283</xdr:row>
      <xdr:rowOff>0</xdr:rowOff>
    </xdr:from>
    <xdr:to>
      <xdr:col>5</xdr:col>
      <xdr:colOff>514350</xdr:colOff>
      <xdr:row>284</xdr:row>
      <xdr:rowOff>28573</xdr:rowOff>
    </xdr:to>
    <xdr:sp macro="" textlink="">
      <xdr:nvSpPr>
        <xdr:cNvPr id="657" name="Text Box 2">
          <a:extLst>
            <a:ext uri="{FF2B5EF4-FFF2-40B4-BE49-F238E27FC236}">
              <a16:creationId xmlns:a16="http://schemas.microsoft.com/office/drawing/2014/main" id="{00000000-0008-0000-0400-000091020000}"/>
            </a:ext>
          </a:extLst>
        </xdr:cNvPr>
        <xdr:cNvSpPr txBox="1">
          <a:spLocks noChangeArrowheads="1"/>
        </xdr:cNvSpPr>
      </xdr:nvSpPr>
      <xdr:spPr bwMode="auto">
        <a:xfrm>
          <a:off x="6210300" y="25346025"/>
          <a:ext cx="762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284</xdr:row>
      <xdr:rowOff>0</xdr:rowOff>
    </xdr:from>
    <xdr:to>
      <xdr:col>5</xdr:col>
      <xdr:colOff>514350</xdr:colOff>
      <xdr:row>285</xdr:row>
      <xdr:rowOff>28577</xdr:rowOff>
    </xdr:to>
    <xdr:sp macro="" textlink="">
      <xdr:nvSpPr>
        <xdr:cNvPr id="658" name="Text Box 2">
          <a:extLst>
            <a:ext uri="{FF2B5EF4-FFF2-40B4-BE49-F238E27FC236}">
              <a16:creationId xmlns:a16="http://schemas.microsoft.com/office/drawing/2014/main" id="{00000000-0008-0000-0400-000092020000}"/>
            </a:ext>
          </a:extLst>
        </xdr:cNvPr>
        <xdr:cNvSpPr txBox="1">
          <a:spLocks noChangeArrowheads="1"/>
        </xdr:cNvSpPr>
      </xdr:nvSpPr>
      <xdr:spPr bwMode="auto">
        <a:xfrm>
          <a:off x="6210300" y="25498425"/>
          <a:ext cx="762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283</xdr:row>
      <xdr:rowOff>0</xdr:rowOff>
    </xdr:from>
    <xdr:to>
      <xdr:col>5</xdr:col>
      <xdr:colOff>514350</xdr:colOff>
      <xdr:row>284</xdr:row>
      <xdr:rowOff>28573</xdr:rowOff>
    </xdr:to>
    <xdr:sp macro="" textlink="">
      <xdr:nvSpPr>
        <xdr:cNvPr id="659" name="Text Box 2">
          <a:extLst>
            <a:ext uri="{FF2B5EF4-FFF2-40B4-BE49-F238E27FC236}">
              <a16:creationId xmlns:a16="http://schemas.microsoft.com/office/drawing/2014/main" id="{00000000-0008-0000-0400-000093020000}"/>
            </a:ext>
          </a:extLst>
        </xdr:cNvPr>
        <xdr:cNvSpPr txBox="1">
          <a:spLocks noChangeArrowheads="1"/>
        </xdr:cNvSpPr>
      </xdr:nvSpPr>
      <xdr:spPr bwMode="auto">
        <a:xfrm>
          <a:off x="6210300" y="25346025"/>
          <a:ext cx="762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284</xdr:row>
      <xdr:rowOff>0</xdr:rowOff>
    </xdr:from>
    <xdr:to>
      <xdr:col>5</xdr:col>
      <xdr:colOff>514350</xdr:colOff>
      <xdr:row>285</xdr:row>
      <xdr:rowOff>28576</xdr:rowOff>
    </xdr:to>
    <xdr:sp macro="" textlink="">
      <xdr:nvSpPr>
        <xdr:cNvPr id="660" name="Text Box 2">
          <a:extLst>
            <a:ext uri="{FF2B5EF4-FFF2-40B4-BE49-F238E27FC236}">
              <a16:creationId xmlns:a16="http://schemas.microsoft.com/office/drawing/2014/main" id="{00000000-0008-0000-0400-000094020000}"/>
            </a:ext>
          </a:extLst>
        </xdr:cNvPr>
        <xdr:cNvSpPr txBox="1">
          <a:spLocks noChangeArrowheads="1"/>
        </xdr:cNvSpPr>
      </xdr:nvSpPr>
      <xdr:spPr bwMode="auto">
        <a:xfrm>
          <a:off x="6210300" y="254984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285</xdr:row>
      <xdr:rowOff>0</xdr:rowOff>
    </xdr:from>
    <xdr:to>
      <xdr:col>5</xdr:col>
      <xdr:colOff>514350</xdr:colOff>
      <xdr:row>286</xdr:row>
      <xdr:rowOff>28575</xdr:rowOff>
    </xdr:to>
    <xdr:sp macro="" textlink="">
      <xdr:nvSpPr>
        <xdr:cNvPr id="661" name="Text Box 2">
          <a:extLst>
            <a:ext uri="{FF2B5EF4-FFF2-40B4-BE49-F238E27FC236}">
              <a16:creationId xmlns:a16="http://schemas.microsoft.com/office/drawing/2014/main" id="{00000000-0008-0000-0400-000095020000}"/>
            </a:ext>
          </a:extLst>
        </xdr:cNvPr>
        <xdr:cNvSpPr txBox="1">
          <a:spLocks noChangeArrowheads="1"/>
        </xdr:cNvSpPr>
      </xdr:nvSpPr>
      <xdr:spPr bwMode="auto">
        <a:xfrm>
          <a:off x="6210300" y="25660350"/>
          <a:ext cx="762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284</xdr:row>
      <xdr:rowOff>0</xdr:rowOff>
    </xdr:from>
    <xdr:to>
      <xdr:col>5</xdr:col>
      <xdr:colOff>514350</xdr:colOff>
      <xdr:row>285</xdr:row>
      <xdr:rowOff>28576</xdr:rowOff>
    </xdr:to>
    <xdr:sp macro="" textlink="">
      <xdr:nvSpPr>
        <xdr:cNvPr id="662" name="Text Box 2">
          <a:extLst>
            <a:ext uri="{FF2B5EF4-FFF2-40B4-BE49-F238E27FC236}">
              <a16:creationId xmlns:a16="http://schemas.microsoft.com/office/drawing/2014/main" id="{00000000-0008-0000-0400-000096020000}"/>
            </a:ext>
          </a:extLst>
        </xdr:cNvPr>
        <xdr:cNvSpPr txBox="1">
          <a:spLocks noChangeArrowheads="1"/>
        </xdr:cNvSpPr>
      </xdr:nvSpPr>
      <xdr:spPr bwMode="auto">
        <a:xfrm>
          <a:off x="6210300" y="254984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285</xdr:row>
      <xdr:rowOff>0</xdr:rowOff>
    </xdr:from>
    <xdr:to>
      <xdr:col>5</xdr:col>
      <xdr:colOff>514350</xdr:colOff>
      <xdr:row>286</xdr:row>
      <xdr:rowOff>28574</xdr:rowOff>
    </xdr:to>
    <xdr:sp macro="" textlink="">
      <xdr:nvSpPr>
        <xdr:cNvPr id="663" name="Text Box 2">
          <a:extLst>
            <a:ext uri="{FF2B5EF4-FFF2-40B4-BE49-F238E27FC236}">
              <a16:creationId xmlns:a16="http://schemas.microsoft.com/office/drawing/2014/main" id="{00000000-0008-0000-0400-000097020000}"/>
            </a:ext>
          </a:extLst>
        </xdr:cNvPr>
        <xdr:cNvSpPr txBox="1">
          <a:spLocks noChangeArrowheads="1"/>
        </xdr:cNvSpPr>
      </xdr:nvSpPr>
      <xdr:spPr bwMode="auto">
        <a:xfrm>
          <a:off x="6210300" y="256603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286</xdr:row>
      <xdr:rowOff>0</xdr:rowOff>
    </xdr:from>
    <xdr:to>
      <xdr:col>5</xdr:col>
      <xdr:colOff>514350</xdr:colOff>
      <xdr:row>287</xdr:row>
      <xdr:rowOff>28576</xdr:rowOff>
    </xdr:to>
    <xdr:sp macro="" textlink="">
      <xdr:nvSpPr>
        <xdr:cNvPr id="664" name="Text Box 2">
          <a:extLst>
            <a:ext uri="{FF2B5EF4-FFF2-40B4-BE49-F238E27FC236}">
              <a16:creationId xmlns:a16="http://schemas.microsoft.com/office/drawing/2014/main" id="{00000000-0008-0000-0400-000098020000}"/>
            </a:ext>
          </a:extLst>
        </xdr:cNvPr>
        <xdr:cNvSpPr txBox="1">
          <a:spLocks noChangeArrowheads="1"/>
        </xdr:cNvSpPr>
      </xdr:nvSpPr>
      <xdr:spPr bwMode="auto">
        <a:xfrm>
          <a:off x="6210300" y="25822275"/>
          <a:ext cx="762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285</xdr:row>
      <xdr:rowOff>0</xdr:rowOff>
    </xdr:from>
    <xdr:to>
      <xdr:col>5</xdr:col>
      <xdr:colOff>514350</xdr:colOff>
      <xdr:row>286</xdr:row>
      <xdr:rowOff>28574</xdr:rowOff>
    </xdr:to>
    <xdr:sp macro="" textlink="">
      <xdr:nvSpPr>
        <xdr:cNvPr id="665" name="Text Box 2">
          <a:extLst>
            <a:ext uri="{FF2B5EF4-FFF2-40B4-BE49-F238E27FC236}">
              <a16:creationId xmlns:a16="http://schemas.microsoft.com/office/drawing/2014/main" id="{00000000-0008-0000-0400-000099020000}"/>
            </a:ext>
          </a:extLst>
        </xdr:cNvPr>
        <xdr:cNvSpPr txBox="1">
          <a:spLocks noChangeArrowheads="1"/>
        </xdr:cNvSpPr>
      </xdr:nvSpPr>
      <xdr:spPr bwMode="auto">
        <a:xfrm>
          <a:off x="6210300" y="256603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286</xdr:row>
      <xdr:rowOff>0</xdr:rowOff>
    </xdr:from>
    <xdr:to>
      <xdr:col>5</xdr:col>
      <xdr:colOff>514350</xdr:colOff>
      <xdr:row>287</xdr:row>
      <xdr:rowOff>28575</xdr:rowOff>
    </xdr:to>
    <xdr:sp macro="" textlink="">
      <xdr:nvSpPr>
        <xdr:cNvPr id="666" name="Text Box 2">
          <a:extLst>
            <a:ext uri="{FF2B5EF4-FFF2-40B4-BE49-F238E27FC236}">
              <a16:creationId xmlns:a16="http://schemas.microsoft.com/office/drawing/2014/main" id="{00000000-0008-0000-0400-00009A020000}"/>
            </a:ext>
          </a:extLst>
        </xdr:cNvPr>
        <xdr:cNvSpPr txBox="1">
          <a:spLocks noChangeArrowheads="1"/>
        </xdr:cNvSpPr>
      </xdr:nvSpPr>
      <xdr:spPr bwMode="auto">
        <a:xfrm>
          <a:off x="6210300" y="2582227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288</xdr:row>
      <xdr:rowOff>28577</xdr:rowOff>
    </xdr:to>
    <xdr:sp macro="" textlink="">
      <xdr:nvSpPr>
        <xdr:cNvPr id="667" name="Text Box 2">
          <a:extLst>
            <a:ext uri="{FF2B5EF4-FFF2-40B4-BE49-F238E27FC236}">
              <a16:creationId xmlns:a16="http://schemas.microsoft.com/office/drawing/2014/main" id="{00000000-0008-0000-0400-00009B020000}"/>
            </a:ext>
          </a:extLst>
        </xdr:cNvPr>
        <xdr:cNvSpPr txBox="1">
          <a:spLocks noChangeArrowheads="1"/>
        </xdr:cNvSpPr>
      </xdr:nvSpPr>
      <xdr:spPr bwMode="auto">
        <a:xfrm>
          <a:off x="6210300" y="25984200"/>
          <a:ext cx="762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286</xdr:row>
      <xdr:rowOff>0</xdr:rowOff>
    </xdr:from>
    <xdr:to>
      <xdr:col>5</xdr:col>
      <xdr:colOff>514350</xdr:colOff>
      <xdr:row>287</xdr:row>
      <xdr:rowOff>28575</xdr:rowOff>
    </xdr:to>
    <xdr:sp macro="" textlink="">
      <xdr:nvSpPr>
        <xdr:cNvPr id="668" name="Text Box 2">
          <a:extLst>
            <a:ext uri="{FF2B5EF4-FFF2-40B4-BE49-F238E27FC236}">
              <a16:creationId xmlns:a16="http://schemas.microsoft.com/office/drawing/2014/main" id="{00000000-0008-0000-0400-00009C020000}"/>
            </a:ext>
          </a:extLst>
        </xdr:cNvPr>
        <xdr:cNvSpPr txBox="1">
          <a:spLocks noChangeArrowheads="1"/>
        </xdr:cNvSpPr>
      </xdr:nvSpPr>
      <xdr:spPr bwMode="auto">
        <a:xfrm>
          <a:off x="6210300" y="2582227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288</xdr:row>
      <xdr:rowOff>28576</xdr:rowOff>
    </xdr:to>
    <xdr:sp macro="" textlink="">
      <xdr:nvSpPr>
        <xdr:cNvPr id="669" name="Text Box 2">
          <a:extLst>
            <a:ext uri="{FF2B5EF4-FFF2-40B4-BE49-F238E27FC236}">
              <a16:creationId xmlns:a16="http://schemas.microsoft.com/office/drawing/2014/main" id="{00000000-0008-0000-0400-00009D020000}"/>
            </a:ext>
          </a:extLst>
        </xdr:cNvPr>
        <xdr:cNvSpPr txBox="1">
          <a:spLocks noChangeArrowheads="1"/>
        </xdr:cNvSpPr>
      </xdr:nvSpPr>
      <xdr:spPr bwMode="auto">
        <a:xfrm>
          <a:off x="6210300" y="259842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289</xdr:row>
      <xdr:rowOff>28575</xdr:rowOff>
    </xdr:to>
    <xdr:sp macro="" textlink="">
      <xdr:nvSpPr>
        <xdr:cNvPr id="670" name="Text Box 2">
          <a:extLst>
            <a:ext uri="{FF2B5EF4-FFF2-40B4-BE49-F238E27FC236}">
              <a16:creationId xmlns:a16="http://schemas.microsoft.com/office/drawing/2014/main" id="{00000000-0008-0000-0400-00009E020000}"/>
            </a:ext>
          </a:extLst>
        </xdr:cNvPr>
        <xdr:cNvSpPr txBox="1">
          <a:spLocks noChangeArrowheads="1"/>
        </xdr:cNvSpPr>
      </xdr:nvSpPr>
      <xdr:spPr bwMode="auto">
        <a:xfrm>
          <a:off x="6210300" y="26146125"/>
          <a:ext cx="762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288</xdr:row>
      <xdr:rowOff>28576</xdr:rowOff>
    </xdr:to>
    <xdr:sp macro="" textlink="">
      <xdr:nvSpPr>
        <xdr:cNvPr id="671" name="Text Box 2">
          <a:extLst>
            <a:ext uri="{FF2B5EF4-FFF2-40B4-BE49-F238E27FC236}">
              <a16:creationId xmlns:a16="http://schemas.microsoft.com/office/drawing/2014/main" id="{00000000-0008-0000-0400-00009F020000}"/>
            </a:ext>
          </a:extLst>
        </xdr:cNvPr>
        <xdr:cNvSpPr txBox="1">
          <a:spLocks noChangeArrowheads="1"/>
        </xdr:cNvSpPr>
      </xdr:nvSpPr>
      <xdr:spPr bwMode="auto">
        <a:xfrm>
          <a:off x="6210300" y="259842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289</xdr:row>
      <xdr:rowOff>28574</xdr:rowOff>
    </xdr:to>
    <xdr:sp macro="" textlink="">
      <xdr:nvSpPr>
        <xdr:cNvPr id="672" name="Text Box 2">
          <a:extLst>
            <a:ext uri="{FF2B5EF4-FFF2-40B4-BE49-F238E27FC236}">
              <a16:creationId xmlns:a16="http://schemas.microsoft.com/office/drawing/2014/main" id="{00000000-0008-0000-0400-0000A0020000}"/>
            </a:ext>
          </a:extLst>
        </xdr:cNvPr>
        <xdr:cNvSpPr txBox="1">
          <a:spLocks noChangeArrowheads="1"/>
        </xdr:cNvSpPr>
      </xdr:nvSpPr>
      <xdr:spPr bwMode="auto">
        <a:xfrm>
          <a:off x="6210300" y="261461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289</xdr:row>
      <xdr:rowOff>0</xdr:rowOff>
    </xdr:from>
    <xdr:to>
      <xdr:col>5</xdr:col>
      <xdr:colOff>514350</xdr:colOff>
      <xdr:row>290</xdr:row>
      <xdr:rowOff>28577</xdr:rowOff>
    </xdr:to>
    <xdr:sp macro="" textlink="">
      <xdr:nvSpPr>
        <xdr:cNvPr id="673" name="Text Box 2">
          <a:extLst>
            <a:ext uri="{FF2B5EF4-FFF2-40B4-BE49-F238E27FC236}">
              <a16:creationId xmlns:a16="http://schemas.microsoft.com/office/drawing/2014/main" id="{00000000-0008-0000-0400-0000A1020000}"/>
            </a:ext>
          </a:extLst>
        </xdr:cNvPr>
        <xdr:cNvSpPr txBox="1">
          <a:spLocks noChangeArrowheads="1"/>
        </xdr:cNvSpPr>
      </xdr:nvSpPr>
      <xdr:spPr bwMode="auto">
        <a:xfrm>
          <a:off x="6210300" y="26308050"/>
          <a:ext cx="762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289</xdr:row>
      <xdr:rowOff>28574</xdr:rowOff>
    </xdr:to>
    <xdr:sp macro="" textlink="">
      <xdr:nvSpPr>
        <xdr:cNvPr id="674" name="Text Box 2">
          <a:extLst>
            <a:ext uri="{FF2B5EF4-FFF2-40B4-BE49-F238E27FC236}">
              <a16:creationId xmlns:a16="http://schemas.microsoft.com/office/drawing/2014/main" id="{00000000-0008-0000-0400-0000A2020000}"/>
            </a:ext>
          </a:extLst>
        </xdr:cNvPr>
        <xdr:cNvSpPr txBox="1">
          <a:spLocks noChangeArrowheads="1"/>
        </xdr:cNvSpPr>
      </xdr:nvSpPr>
      <xdr:spPr bwMode="auto">
        <a:xfrm>
          <a:off x="6210300" y="261461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289</xdr:row>
      <xdr:rowOff>0</xdr:rowOff>
    </xdr:from>
    <xdr:to>
      <xdr:col>5</xdr:col>
      <xdr:colOff>514350</xdr:colOff>
      <xdr:row>290</xdr:row>
      <xdr:rowOff>28576</xdr:rowOff>
    </xdr:to>
    <xdr:sp macro="" textlink="">
      <xdr:nvSpPr>
        <xdr:cNvPr id="675" name="Text Box 2">
          <a:extLst>
            <a:ext uri="{FF2B5EF4-FFF2-40B4-BE49-F238E27FC236}">
              <a16:creationId xmlns:a16="http://schemas.microsoft.com/office/drawing/2014/main" id="{00000000-0008-0000-0400-0000A3020000}"/>
            </a:ext>
          </a:extLst>
        </xdr:cNvPr>
        <xdr:cNvSpPr txBox="1">
          <a:spLocks noChangeArrowheads="1"/>
        </xdr:cNvSpPr>
      </xdr:nvSpPr>
      <xdr:spPr bwMode="auto">
        <a:xfrm>
          <a:off x="6210300" y="263080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290</xdr:row>
      <xdr:rowOff>0</xdr:rowOff>
    </xdr:from>
    <xdr:to>
      <xdr:col>5</xdr:col>
      <xdr:colOff>514350</xdr:colOff>
      <xdr:row>291</xdr:row>
      <xdr:rowOff>12701</xdr:rowOff>
    </xdr:to>
    <xdr:sp macro="" textlink="">
      <xdr:nvSpPr>
        <xdr:cNvPr id="676" name="Text Box 2">
          <a:extLst>
            <a:ext uri="{FF2B5EF4-FFF2-40B4-BE49-F238E27FC236}">
              <a16:creationId xmlns:a16="http://schemas.microsoft.com/office/drawing/2014/main" id="{00000000-0008-0000-0400-0000A4020000}"/>
            </a:ext>
          </a:extLst>
        </xdr:cNvPr>
        <xdr:cNvSpPr txBox="1">
          <a:spLocks noChangeArrowheads="1"/>
        </xdr:cNvSpPr>
      </xdr:nvSpPr>
      <xdr:spPr bwMode="auto">
        <a:xfrm>
          <a:off x="6210300" y="26469975"/>
          <a:ext cx="76200" cy="1841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289</xdr:row>
      <xdr:rowOff>0</xdr:rowOff>
    </xdr:from>
    <xdr:to>
      <xdr:col>5</xdr:col>
      <xdr:colOff>514350</xdr:colOff>
      <xdr:row>290</xdr:row>
      <xdr:rowOff>28576</xdr:rowOff>
    </xdr:to>
    <xdr:sp macro="" textlink="">
      <xdr:nvSpPr>
        <xdr:cNvPr id="677" name="Text Box 2">
          <a:extLst>
            <a:ext uri="{FF2B5EF4-FFF2-40B4-BE49-F238E27FC236}">
              <a16:creationId xmlns:a16="http://schemas.microsoft.com/office/drawing/2014/main" id="{00000000-0008-0000-0400-0000A5020000}"/>
            </a:ext>
          </a:extLst>
        </xdr:cNvPr>
        <xdr:cNvSpPr txBox="1">
          <a:spLocks noChangeArrowheads="1"/>
        </xdr:cNvSpPr>
      </xdr:nvSpPr>
      <xdr:spPr bwMode="auto">
        <a:xfrm>
          <a:off x="6210300" y="263080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290</xdr:row>
      <xdr:rowOff>0</xdr:rowOff>
    </xdr:from>
    <xdr:to>
      <xdr:col>5</xdr:col>
      <xdr:colOff>514350</xdr:colOff>
      <xdr:row>291</xdr:row>
      <xdr:rowOff>12700</xdr:rowOff>
    </xdr:to>
    <xdr:sp macro="" textlink="">
      <xdr:nvSpPr>
        <xdr:cNvPr id="678" name="Text Box 2">
          <a:extLst>
            <a:ext uri="{FF2B5EF4-FFF2-40B4-BE49-F238E27FC236}">
              <a16:creationId xmlns:a16="http://schemas.microsoft.com/office/drawing/2014/main" id="{00000000-0008-0000-0400-0000A6020000}"/>
            </a:ext>
          </a:extLst>
        </xdr:cNvPr>
        <xdr:cNvSpPr txBox="1">
          <a:spLocks noChangeArrowheads="1"/>
        </xdr:cNvSpPr>
      </xdr:nvSpPr>
      <xdr:spPr bwMode="auto">
        <a:xfrm>
          <a:off x="6210300" y="26469975"/>
          <a:ext cx="762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281</xdr:row>
      <xdr:rowOff>0</xdr:rowOff>
    </xdr:from>
    <xdr:to>
      <xdr:col>4</xdr:col>
      <xdr:colOff>76200</xdr:colOff>
      <xdr:row>282</xdr:row>
      <xdr:rowOff>28575</xdr:rowOff>
    </xdr:to>
    <xdr:sp macro="" textlink="">
      <xdr:nvSpPr>
        <xdr:cNvPr id="679" name="Text Box 2">
          <a:extLst>
            <a:ext uri="{FF2B5EF4-FFF2-40B4-BE49-F238E27FC236}">
              <a16:creationId xmlns:a16="http://schemas.microsoft.com/office/drawing/2014/main" id="{00000000-0008-0000-0400-0000A7020000}"/>
            </a:ext>
          </a:extLst>
        </xdr:cNvPr>
        <xdr:cNvSpPr txBox="1">
          <a:spLocks noChangeArrowheads="1"/>
        </xdr:cNvSpPr>
      </xdr:nvSpPr>
      <xdr:spPr bwMode="auto">
        <a:xfrm>
          <a:off x="4419600" y="250412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281</xdr:row>
      <xdr:rowOff>0</xdr:rowOff>
    </xdr:from>
    <xdr:to>
      <xdr:col>4</xdr:col>
      <xdr:colOff>76200</xdr:colOff>
      <xdr:row>282</xdr:row>
      <xdr:rowOff>28574</xdr:rowOff>
    </xdr:to>
    <xdr:sp macro="" textlink="">
      <xdr:nvSpPr>
        <xdr:cNvPr id="680" name="Text Box 2">
          <a:extLst>
            <a:ext uri="{FF2B5EF4-FFF2-40B4-BE49-F238E27FC236}">
              <a16:creationId xmlns:a16="http://schemas.microsoft.com/office/drawing/2014/main" id="{00000000-0008-0000-0400-0000A8020000}"/>
            </a:ext>
          </a:extLst>
        </xdr:cNvPr>
        <xdr:cNvSpPr txBox="1">
          <a:spLocks noChangeArrowheads="1"/>
        </xdr:cNvSpPr>
      </xdr:nvSpPr>
      <xdr:spPr bwMode="auto">
        <a:xfrm>
          <a:off x="4419600" y="25041225"/>
          <a:ext cx="5334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281</xdr:row>
      <xdr:rowOff>0</xdr:rowOff>
    </xdr:from>
    <xdr:to>
      <xdr:col>4</xdr:col>
      <xdr:colOff>76200</xdr:colOff>
      <xdr:row>282</xdr:row>
      <xdr:rowOff>28575</xdr:rowOff>
    </xdr:to>
    <xdr:sp macro="" textlink="">
      <xdr:nvSpPr>
        <xdr:cNvPr id="681" name="Text Box 2">
          <a:extLst>
            <a:ext uri="{FF2B5EF4-FFF2-40B4-BE49-F238E27FC236}">
              <a16:creationId xmlns:a16="http://schemas.microsoft.com/office/drawing/2014/main" id="{00000000-0008-0000-0400-0000A9020000}"/>
            </a:ext>
          </a:extLst>
        </xdr:cNvPr>
        <xdr:cNvSpPr txBox="1">
          <a:spLocks noChangeArrowheads="1"/>
        </xdr:cNvSpPr>
      </xdr:nvSpPr>
      <xdr:spPr bwMode="auto">
        <a:xfrm>
          <a:off x="4419600" y="250412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4</xdr:col>
      <xdr:colOff>76200</xdr:colOff>
      <xdr:row>283</xdr:row>
      <xdr:rowOff>28576</xdr:rowOff>
    </xdr:to>
    <xdr:sp macro="" textlink="">
      <xdr:nvSpPr>
        <xdr:cNvPr id="682" name="Text Box 2">
          <a:extLst>
            <a:ext uri="{FF2B5EF4-FFF2-40B4-BE49-F238E27FC236}">
              <a16:creationId xmlns:a16="http://schemas.microsoft.com/office/drawing/2014/main" id="{00000000-0008-0000-0400-0000AA020000}"/>
            </a:ext>
          </a:extLst>
        </xdr:cNvPr>
        <xdr:cNvSpPr txBox="1">
          <a:spLocks noChangeArrowheads="1"/>
        </xdr:cNvSpPr>
      </xdr:nvSpPr>
      <xdr:spPr bwMode="auto">
        <a:xfrm>
          <a:off x="4419600" y="251936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28574</xdr:rowOff>
    </xdr:to>
    <xdr:sp macro="" textlink="">
      <xdr:nvSpPr>
        <xdr:cNvPr id="683" name="Text Box 2">
          <a:extLst>
            <a:ext uri="{FF2B5EF4-FFF2-40B4-BE49-F238E27FC236}">
              <a16:creationId xmlns:a16="http://schemas.microsoft.com/office/drawing/2014/main" id="{00000000-0008-0000-0400-0000AB020000}"/>
            </a:ext>
          </a:extLst>
        </xdr:cNvPr>
        <xdr:cNvSpPr txBox="1">
          <a:spLocks noChangeArrowheads="1"/>
        </xdr:cNvSpPr>
      </xdr:nvSpPr>
      <xdr:spPr bwMode="auto">
        <a:xfrm>
          <a:off x="4419600" y="253460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66676</xdr:rowOff>
    </xdr:to>
    <xdr:sp macro="" textlink="">
      <xdr:nvSpPr>
        <xdr:cNvPr id="684" name="Text Box 2">
          <a:extLst>
            <a:ext uri="{FF2B5EF4-FFF2-40B4-BE49-F238E27FC236}">
              <a16:creationId xmlns:a16="http://schemas.microsoft.com/office/drawing/2014/main" id="{00000000-0008-0000-0400-0000AC020000}"/>
            </a:ext>
          </a:extLst>
        </xdr:cNvPr>
        <xdr:cNvSpPr txBox="1">
          <a:spLocks noChangeArrowheads="1"/>
        </xdr:cNvSpPr>
      </xdr:nvSpPr>
      <xdr:spPr bwMode="auto">
        <a:xfrm>
          <a:off x="4419600" y="25498425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66674</xdr:rowOff>
    </xdr:to>
    <xdr:sp macro="" textlink="">
      <xdr:nvSpPr>
        <xdr:cNvPr id="685" name="Text Box 2">
          <a:extLst>
            <a:ext uri="{FF2B5EF4-FFF2-40B4-BE49-F238E27FC236}">
              <a16:creationId xmlns:a16="http://schemas.microsoft.com/office/drawing/2014/main" id="{00000000-0008-0000-0400-0000AD020000}"/>
            </a:ext>
          </a:extLst>
        </xdr:cNvPr>
        <xdr:cNvSpPr txBox="1">
          <a:spLocks noChangeArrowheads="1"/>
        </xdr:cNvSpPr>
      </xdr:nvSpPr>
      <xdr:spPr bwMode="auto">
        <a:xfrm>
          <a:off x="4419600" y="25660350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66675</xdr:rowOff>
    </xdr:to>
    <xdr:sp macro="" textlink="">
      <xdr:nvSpPr>
        <xdr:cNvPr id="686" name="Text Box 2">
          <a:extLst>
            <a:ext uri="{FF2B5EF4-FFF2-40B4-BE49-F238E27FC236}">
              <a16:creationId xmlns:a16="http://schemas.microsoft.com/office/drawing/2014/main" id="{00000000-0008-0000-0400-0000AE020000}"/>
            </a:ext>
          </a:extLst>
        </xdr:cNvPr>
        <xdr:cNvSpPr txBox="1">
          <a:spLocks noChangeArrowheads="1"/>
        </xdr:cNvSpPr>
      </xdr:nvSpPr>
      <xdr:spPr bwMode="auto">
        <a:xfrm>
          <a:off x="4419600" y="25822275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66676</xdr:rowOff>
    </xdr:to>
    <xdr:sp macro="" textlink="">
      <xdr:nvSpPr>
        <xdr:cNvPr id="687" name="Text Box 2">
          <a:extLst>
            <a:ext uri="{FF2B5EF4-FFF2-40B4-BE49-F238E27FC236}">
              <a16:creationId xmlns:a16="http://schemas.microsoft.com/office/drawing/2014/main" id="{00000000-0008-0000-0400-0000AF02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66674</xdr:rowOff>
    </xdr:to>
    <xdr:sp macro="" textlink="">
      <xdr:nvSpPr>
        <xdr:cNvPr id="688" name="Text Box 2">
          <a:extLst>
            <a:ext uri="{FF2B5EF4-FFF2-40B4-BE49-F238E27FC236}">
              <a16:creationId xmlns:a16="http://schemas.microsoft.com/office/drawing/2014/main" id="{00000000-0008-0000-0400-0000B002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66676</xdr:rowOff>
    </xdr:to>
    <xdr:sp macro="" textlink="">
      <xdr:nvSpPr>
        <xdr:cNvPr id="689" name="Text Box 2">
          <a:extLst>
            <a:ext uri="{FF2B5EF4-FFF2-40B4-BE49-F238E27FC236}">
              <a16:creationId xmlns:a16="http://schemas.microsoft.com/office/drawing/2014/main" id="{00000000-0008-0000-0400-0000B102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290</xdr:row>
      <xdr:rowOff>0</xdr:rowOff>
    </xdr:from>
    <xdr:to>
      <xdr:col>4</xdr:col>
      <xdr:colOff>76200</xdr:colOff>
      <xdr:row>291</xdr:row>
      <xdr:rowOff>50800</xdr:rowOff>
    </xdr:to>
    <xdr:sp macro="" textlink="">
      <xdr:nvSpPr>
        <xdr:cNvPr id="690" name="Text Box 2">
          <a:extLst>
            <a:ext uri="{FF2B5EF4-FFF2-40B4-BE49-F238E27FC236}">
              <a16:creationId xmlns:a16="http://schemas.microsoft.com/office/drawing/2014/main" id="{00000000-0008-0000-0400-0000B2020000}"/>
            </a:ext>
          </a:extLst>
        </xdr:cNvPr>
        <xdr:cNvSpPr txBox="1">
          <a:spLocks noChangeArrowheads="1"/>
        </xdr:cNvSpPr>
      </xdr:nvSpPr>
      <xdr:spPr bwMode="auto">
        <a:xfrm>
          <a:off x="4419600" y="26469975"/>
          <a:ext cx="533400" cy="222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281</xdr:row>
      <xdr:rowOff>0</xdr:rowOff>
    </xdr:from>
    <xdr:to>
      <xdr:col>4</xdr:col>
      <xdr:colOff>76200</xdr:colOff>
      <xdr:row>282</xdr:row>
      <xdr:rowOff>28575</xdr:rowOff>
    </xdr:to>
    <xdr:sp macro="" textlink="">
      <xdr:nvSpPr>
        <xdr:cNvPr id="691" name="Text Box 2">
          <a:extLst>
            <a:ext uri="{FF2B5EF4-FFF2-40B4-BE49-F238E27FC236}">
              <a16:creationId xmlns:a16="http://schemas.microsoft.com/office/drawing/2014/main" id="{00000000-0008-0000-0400-0000B3020000}"/>
            </a:ext>
          </a:extLst>
        </xdr:cNvPr>
        <xdr:cNvSpPr txBox="1">
          <a:spLocks noChangeArrowheads="1"/>
        </xdr:cNvSpPr>
      </xdr:nvSpPr>
      <xdr:spPr bwMode="auto">
        <a:xfrm>
          <a:off x="4419600" y="250412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4</xdr:col>
      <xdr:colOff>76200</xdr:colOff>
      <xdr:row>283</xdr:row>
      <xdr:rowOff>28578</xdr:rowOff>
    </xdr:to>
    <xdr:sp macro="" textlink="">
      <xdr:nvSpPr>
        <xdr:cNvPr id="692" name="Text Box 2">
          <a:extLst>
            <a:ext uri="{FF2B5EF4-FFF2-40B4-BE49-F238E27FC236}">
              <a16:creationId xmlns:a16="http://schemas.microsoft.com/office/drawing/2014/main" id="{00000000-0008-0000-0400-0000B4020000}"/>
            </a:ext>
          </a:extLst>
        </xdr:cNvPr>
        <xdr:cNvSpPr txBox="1">
          <a:spLocks noChangeArrowheads="1"/>
        </xdr:cNvSpPr>
      </xdr:nvSpPr>
      <xdr:spPr bwMode="auto">
        <a:xfrm>
          <a:off x="4419600" y="25193625"/>
          <a:ext cx="533400" cy="1809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281</xdr:row>
      <xdr:rowOff>0</xdr:rowOff>
    </xdr:from>
    <xdr:to>
      <xdr:col>4</xdr:col>
      <xdr:colOff>76200</xdr:colOff>
      <xdr:row>282</xdr:row>
      <xdr:rowOff>28574</xdr:rowOff>
    </xdr:to>
    <xdr:sp macro="" textlink="">
      <xdr:nvSpPr>
        <xdr:cNvPr id="693" name="Text Box 2">
          <a:extLst>
            <a:ext uri="{FF2B5EF4-FFF2-40B4-BE49-F238E27FC236}">
              <a16:creationId xmlns:a16="http://schemas.microsoft.com/office/drawing/2014/main" id="{00000000-0008-0000-0400-0000B5020000}"/>
            </a:ext>
          </a:extLst>
        </xdr:cNvPr>
        <xdr:cNvSpPr txBox="1">
          <a:spLocks noChangeArrowheads="1"/>
        </xdr:cNvSpPr>
      </xdr:nvSpPr>
      <xdr:spPr bwMode="auto">
        <a:xfrm>
          <a:off x="4419600" y="25041225"/>
          <a:ext cx="5334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28574</xdr:rowOff>
    </xdr:to>
    <xdr:sp macro="" textlink="">
      <xdr:nvSpPr>
        <xdr:cNvPr id="694" name="Text Box 2">
          <a:extLst>
            <a:ext uri="{FF2B5EF4-FFF2-40B4-BE49-F238E27FC236}">
              <a16:creationId xmlns:a16="http://schemas.microsoft.com/office/drawing/2014/main" id="{00000000-0008-0000-0400-0000B6020000}"/>
            </a:ext>
          </a:extLst>
        </xdr:cNvPr>
        <xdr:cNvSpPr txBox="1">
          <a:spLocks noChangeArrowheads="1"/>
        </xdr:cNvSpPr>
      </xdr:nvSpPr>
      <xdr:spPr bwMode="auto">
        <a:xfrm>
          <a:off x="4419600" y="253460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4</xdr:col>
      <xdr:colOff>76200</xdr:colOff>
      <xdr:row>283</xdr:row>
      <xdr:rowOff>28577</xdr:rowOff>
    </xdr:to>
    <xdr:sp macro="" textlink="">
      <xdr:nvSpPr>
        <xdr:cNvPr id="695" name="Text Box 2">
          <a:extLst>
            <a:ext uri="{FF2B5EF4-FFF2-40B4-BE49-F238E27FC236}">
              <a16:creationId xmlns:a16="http://schemas.microsoft.com/office/drawing/2014/main" id="{00000000-0008-0000-0400-0000B7020000}"/>
            </a:ext>
          </a:extLst>
        </xdr:cNvPr>
        <xdr:cNvSpPr txBox="1">
          <a:spLocks noChangeArrowheads="1"/>
        </xdr:cNvSpPr>
      </xdr:nvSpPr>
      <xdr:spPr bwMode="auto">
        <a:xfrm>
          <a:off x="4419600" y="25193625"/>
          <a:ext cx="533400" cy="1809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28573</xdr:rowOff>
    </xdr:to>
    <xdr:sp macro="" textlink="">
      <xdr:nvSpPr>
        <xdr:cNvPr id="696" name="Text Box 2">
          <a:extLst>
            <a:ext uri="{FF2B5EF4-FFF2-40B4-BE49-F238E27FC236}">
              <a16:creationId xmlns:a16="http://schemas.microsoft.com/office/drawing/2014/main" id="{00000000-0008-0000-0400-0000B8020000}"/>
            </a:ext>
          </a:extLst>
        </xdr:cNvPr>
        <xdr:cNvSpPr txBox="1">
          <a:spLocks noChangeArrowheads="1"/>
        </xdr:cNvSpPr>
      </xdr:nvSpPr>
      <xdr:spPr bwMode="auto">
        <a:xfrm>
          <a:off x="4419600" y="25346025"/>
          <a:ext cx="5334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28577</xdr:rowOff>
    </xdr:to>
    <xdr:sp macro="" textlink="">
      <xdr:nvSpPr>
        <xdr:cNvPr id="697" name="Text Box 2">
          <a:extLst>
            <a:ext uri="{FF2B5EF4-FFF2-40B4-BE49-F238E27FC236}">
              <a16:creationId xmlns:a16="http://schemas.microsoft.com/office/drawing/2014/main" id="{00000000-0008-0000-0400-0000B9020000}"/>
            </a:ext>
          </a:extLst>
        </xdr:cNvPr>
        <xdr:cNvSpPr txBox="1">
          <a:spLocks noChangeArrowheads="1"/>
        </xdr:cNvSpPr>
      </xdr:nvSpPr>
      <xdr:spPr bwMode="auto">
        <a:xfrm>
          <a:off x="4419600" y="25498425"/>
          <a:ext cx="5334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28573</xdr:rowOff>
    </xdr:to>
    <xdr:sp macro="" textlink="">
      <xdr:nvSpPr>
        <xdr:cNvPr id="698" name="Text Box 2">
          <a:extLst>
            <a:ext uri="{FF2B5EF4-FFF2-40B4-BE49-F238E27FC236}">
              <a16:creationId xmlns:a16="http://schemas.microsoft.com/office/drawing/2014/main" id="{00000000-0008-0000-0400-0000BA020000}"/>
            </a:ext>
          </a:extLst>
        </xdr:cNvPr>
        <xdr:cNvSpPr txBox="1">
          <a:spLocks noChangeArrowheads="1"/>
        </xdr:cNvSpPr>
      </xdr:nvSpPr>
      <xdr:spPr bwMode="auto">
        <a:xfrm>
          <a:off x="4419600" y="25346025"/>
          <a:ext cx="5334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28576</xdr:rowOff>
    </xdr:to>
    <xdr:sp macro="" textlink="">
      <xdr:nvSpPr>
        <xdr:cNvPr id="699" name="Text Box 2">
          <a:extLst>
            <a:ext uri="{FF2B5EF4-FFF2-40B4-BE49-F238E27FC236}">
              <a16:creationId xmlns:a16="http://schemas.microsoft.com/office/drawing/2014/main" id="{00000000-0008-0000-0400-0000BB020000}"/>
            </a:ext>
          </a:extLst>
        </xdr:cNvPr>
        <xdr:cNvSpPr txBox="1">
          <a:spLocks noChangeArrowheads="1"/>
        </xdr:cNvSpPr>
      </xdr:nvSpPr>
      <xdr:spPr bwMode="auto">
        <a:xfrm>
          <a:off x="4419600" y="254984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28575</xdr:rowOff>
    </xdr:to>
    <xdr:sp macro="" textlink="">
      <xdr:nvSpPr>
        <xdr:cNvPr id="700" name="Text Box 2">
          <a:extLst>
            <a:ext uri="{FF2B5EF4-FFF2-40B4-BE49-F238E27FC236}">
              <a16:creationId xmlns:a16="http://schemas.microsoft.com/office/drawing/2014/main" id="{00000000-0008-0000-0400-0000BC020000}"/>
            </a:ext>
          </a:extLst>
        </xdr:cNvPr>
        <xdr:cNvSpPr txBox="1">
          <a:spLocks noChangeArrowheads="1"/>
        </xdr:cNvSpPr>
      </xdr:nvSpPr>
      <xdr:spPr bwMode="auto">
        <a:xfrm>
          <a:off x="4419600" y="25660350"/>
          <a:ext cx="5334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28576</xdr:rowOff>
    </xdr:to>
    <xdr:sp macro="" textlink="">
      <xdr:nvSpPr>
        <xdr:cNvPr id="701" name="Text Box 2">
          <a:extLst>
            <a:ext uri="{FF2B5EF4-FFF2-40B4-BE49-F238E27FC236}">
              <a16:creationId xmlns:a16="http://schemas.microsoft.com/office/drawing/2014/main" id="{00000000-0008-0000-0400-0000BD020000}"/>
            </a:ext>
          </a:extLst>
        </xdr:cNvPr>
        <xdr:cNvSpPr txBox="1">
          <a:spLocks noChangeArrowheads="1"/>
        </xdr:cNvSpPr>
      </xdr:nvSpPr>
      <xdr:spPr bwMode="auto">
        <a:xfrm>
          <a:off x="4419600" y="254984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28574</xdr:rowOff>
    </xdr:to>
    <xdr:sp macro="" textlink="">
      <xdr:nvSpPr>
        <xdr:cNvPr id="702" name="Text Box 2">
          <a:extLst>
            <a:ext uri="{FF2B5EF4-FFF2-40B4-BE49-F238E27FC236}">
              <a16:creationId xmlns:a16="http://schemas.microsoft.com/office/drawing/2014/main" id="{00000000-0008-0000-0400-0000BE020000}"/>
            </a:ext>
          </a:extLst>
        </xdr:cNvPr>
        <xdr:cNvSpPr txBox="1">
          <a:spLocks noChangeArrowheads="1"/>
        </xdr:cNvSpPr>
      </xdr:nvSpPr>
      <xdr:spPr bwMode="auto">
        <a:xfrm>
          <a:off x="4419600" y="256603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28576</xdr:rowOff>
    </xdr:to>
    <xdr:sp macro="" textlink="">
      <xdr:nvSpPr>
        <xdr:cNvPr id="703" name="Text Box 2">
          <a:extLst>
            <a:ext uri="{FF2B5EF4-FFF2-40B4-BE49-F238E27FC236}">
              <a16:creationId xmlns:a16="http://schemas.microsoft.com/office/drawing/2014/main" id="{00000000-0008-0000-0400-0000BF020000}"/>
            </a:ext>
          </a:extLst>
        </xdr:cNvPr>
        <xdr:cNvSpPr txBox="1">
          <a:spLocks noChangeArrowheads="1"/>
        </xdr:cNvSpPr>
      </xdr:nvSpPr>
      <xdr:spPr bwMode="auto">
        <a:xfrm>
          <a:off x="4419600" y="25822275"/>
          <a:ext cx="5334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28574</xdr:rowOff>
    </xdr:to>
    <xdr:sp macro="" textlink="">
      <xdr:nvSpPr>
        <xdr:cNvPr id="704" name="Text Box 2">
          <a:extLst>
            <a:ext uri="{FF2B5EF4-FFF2-40B4-BE49-F238E27FC236}">
              <a16:creationId xmlns:a16="http://schemas.microsoft.com/office/drawing/2014/main" id="{00000000-0008-0000-0400-0000C0020000}"/>
            </a:ext>
          </a:extLst>
        </xdr:cNvPr>
        <xdr:cNvSpPr txBox="1">
          <a:spLocks noChangeArrowheads="1"/>
        </xdr:cNvSpPr>
      </xdr:nvSpPr>
      <xdr:spPr bwMode="auto">
        <a:xfrm>
          <a:off x="4419600" y="256603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28575</xdr:rowOff>
    </xdr:to>
    <xdr:sp macro="" textlink="">
      <xdr:nvSpPr>
        <xdr:cNvPr id="705" name="Text Box 2">
          <a:extLst>
            <a:ext uri="{FF2B5EF4-FFF2-40B4-BE49-F238E27FC236}">
              <a16:creationId xmlns:a16="http://schemas.microsoft.com/office/drawing/2014/main" id="{00000000-0008-0000-0400-0000C1020000}"/>
            </a:ext>
          </a:extLst>
        </xdr:cNvPr>
        <xdr:cNvSpPr txBox="1">
          <a:spLocks noChangeArrowheads="1"/>
        </xdr:cNvSpPr>
      </xdr:nvSpPr>
      <xdr:spPr bwMode="auto">
        <a:xfrm>
          <a:off x="4419600" y="2582227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28577</xdr:rowOff>
    </xdr:to>
    <xdr:sp macro="" textlink="">
      <xdr:nvSpPr>
        <xdr:cNvPr id="706" name="Text Box 2">
          <a:extLst>
            <a:ext uri="{FF2B5EF4-FFF2-40B4-BE49-F238E27FC236}">
              <a16:creationId xmlns:a16="http://schemas.microsoft.com/office/drawing/2014/main" id="{00000000-0008-0000-0400-0000C202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5334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28575</xdr:rowOff>
    </xdr:to>
    <xdr:sp macro="" textlink="">
      <xdr:nvSpPr>
        <xdr:cNvPr id="707" name="Text Box 2">
          <a:extLst>
            <a:ext uri="{FF2B5EF4-FFF2-40B4-BE49-F238E27FC236}">
              <a16:creationId xmlns:a16="http://schemas.microsoft.com/office/drawing/2014/main" id="{00000000-0008-0000-0400-0000C3020000}"/>
            </a:ext>
          </a:extLst>
        </xdr:cNvPr>
        <xdr:cNvSpPr txBox="1">
          <a:spLocks noChangeArrowheads="1"/>
        </xdr:cNvSpPr>
      </xdr:nvSpPr>
      <xdr:spPr bwMode="auto">
        <a:xfrm>
          <a:off x="4419600" y="2582227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28576</xdr:rowOff>
    </xdr:to>
    <xdr:sp macro="" textlink="">
      <xdr:nvSpPr>
        <xdr:cNvPr id="708" name="Text Box 2">
          <a:extLst>
            <a:ext uri="{FF2B5EF4-FFF2-40B4-BE49-F238E27FC236}">
              <a16:creationId xmlns:a16="http://schemas.microsoft.com/office/drawing/2014/main" id="{00000000-0008-0000-0400-0000C402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28575</xdr:rowOff>
    </xdr:to>
    <xdr:sp macro="" textlink="">
      <xdr:nvSpPr>
        <xdr:cNvPr id="709" name="Text Box 2">
          <a:extLst>
            <a:ext uri="{FF2B5EF4-FFF2-40B4-BE49-F238E27FC236}">
              <a16:creationId xmlns:a16="http://schemas.microsoft.com/office/drawing/2014/main" id="{00000000-0008-0000-0400-0000C502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28576</xdr:rowOff>
    </xdr:to>
    <xdr:sp macro="" textlink="">
      <xdr:nvSpPr>
        <xdr:cNvPr id="710" name="Text Box 2">
          <a:extLst>
            <a:ext uri="{FF2B5EF4-FFF2-40B4-BE49-F238E27FC236}">
              <a16:creationId xmlns:a16="http://schemas.microsoft.com/office/drawing/2014/main" id="{00000000-0008-0000-0400-0000C602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28574</xdr:rowOff>
    </xdr:to>
    <xdr:sp macro="" textlink="">
      <xdr:nvSpPr>
        <xdr:cNvPr id="711" name="Text Box 2">
          <a:extLst>
            <a:ext uri="{FF2B5EF4-FFF2-40B4-BE49-F238E27FC236}">
              <a16:creationId xmlns:a16="http://schemas.microsoft.com/office/drawing/2014/main" id="{00000000-0008-0000-0400-0000C702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28577</xdr:rowOff>
    </xdr:to>
    <xdr:sp macro="" textlink="">
      <xdr:nvSpPr>
        <xdr:cNvPr id="712" name="Text Box 2">
          <a:extLst>
            <a:ext uri="{FF2B5EF4-FFF2-40B4-BE49-F238E27FC236}">
              <a16:creationId xmlns:a16="http://schemas.microsoft.com/office/drawing/2014/main" id="{00000000-0008-0000-0400-0000C802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5334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28574</xdr:rowOff>
    </xdr:to>
    <xdr:sp macro="" textlink="">
      <xdr:nvSpPr>
        <xdr:cNvPr id="713" name="Text Box 2">
          <a:extLst>
            <a:ext uri="{FF2B5EF4-FFF2-40B4-BE49-F238E27FC236}">
              <a16:creationId xmlns:a16="http://schemas.microsoft.com/office/drawing/2014/main" id="{00000000-0008-0000-0400-0000C902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28576</xdr:rowOff>
    </xdr:to>
    <xdr:sp macro="" textlink="">
      <xdr:nvSpPr>
        <xdr:cNvPr id="714" name="Text Box 2">
          <a:extLst>
            <a:ext uri="{FF2B5EF4-FFF2-40B4-BE49-F238E27FC236}">
              <a16:creationId xmlns:a16="http://schemas.microsoft.com/office/drawing/2014/main" id="{00000000-0008-0000-0400-0000CA02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290</xdr:row>
      <xdr:rowOff>0</xdr:rowOff>
    </xdr:from>
    <xdr:to>
      <xdr:col>4</xdr:col>
      <xdr:colOff>76200</xdr:colOff>
      <xdr:row>291</xdr:row>
      <xdr:rowOff>12701</xdr:rowOff>
    </xdr:to>
    <xdr:sp macro="" textlink="">
      <xdr:nvSpPr>
        <xdr:cNvPr id="715" name="Text Box 2">
          <a:extLst>
            <a:ext uri="{FF2B5EF4-FFF2-40B4-BE49-F238E27FC236}">
              <a16:creationId xmlns:a16="http://schemas.microsoft.com/office/drawing/2014/main" id="{00000000-0008-0000-0400-0000CB020000}"/>
            </a:ext>
          </a:extLst>
        </xdr:cNvPr>
        <xdr:cNvSpPr txBox="1">
          <a:spLocks noChangeArrowheads="1"/>
        </xdr:cNvSpPr>
      </xdr:nvSpPr>
      <xdr:spPr bwMode="auto">
        <a:xfrm>
          <a:off x="4419600" y="26469975"/>
          <a:ext cx="533400" cy="1841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28576</xdr:rowOff>
    </xdr:to>
    <xdr:sp macro="" textlink="">
      <xdr:nvSpPr>
        <xdr:cNvPr id="716" name="Text Box 2">
          <a:extLst>
            <a:ext uri="{FF2B5EF4-FFF2-40B4-BE49-F238E27FC236}">
              <a16:creationId xmlns:a16="http://schemas.microsoft.com/office/drawing/2014/main" id="{00000000-0008-0000-0400-0000CC02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290</xdr:row>
      <xdr:rowOff>0</xdr:rowOff>
    </xdr:from>
    <xdr:to>
      <xdr:col>4</xdr:col>
      <xdr:colOff>76200</xdr:colOff>
      <xdr:row>291</xdr:row>
      <xdr:rowOff>12700</xdr:rowOff>
    </xdr:to>
    <xdr:sp macro="" textlink="">
      <xdr:nvSpPr>
        <xdr:cNvPr id="717" name="Text Box 2">
          <a:extLst>
            <a:ext uri="{FF2B5EF4-FFF2-40B4-BE49-F238E27FC236}">
              <a16:creationId xmlns:a16="http://schemas.microsoft.com/office/drawing/2014/main" id="{00000000-0008-0000-0400-0000CD020000}"/>
            </a:ext>
          </a:extLst>
        </xdr:cNvPr>
        <xdr:cNvSpPr txBox="1">
          <a:spLocks noChangeArrowheads="1"/>
        </xdr:cNvSpPr>
      </xdr:nvSpPr>
      <xdr:spPr bwMode="auto">
        <a:xfrm>
          <a:off x="4419600" y="26469975"/>
          <a:ext cx="5334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289</xdr:row>
      <xdr:rowOff>66675</xdr:rowOff>
    </xdr:to>
    <xdr:sp macro="" textlink="">
      <xdr:nvSpPr>
        <xdr:cNvPr id="718" name="Text Box 2">
          <a:extLst>
            <a:ext uri="{FF2B5EF4-FFF2-40B4-BE49-F238E27FC236}">
              <a16:creationId xmlns:a16="http://schemas.microsoft.com/office/drawing/2014/main" id="{00000000-0008-0000-0400-0000CE02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5334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289</xdr:row>
      <xdr:rowOff>66675</xdr:rowOff>
    </xdr:to>
    <xdr:sp macro="" textlink="">
      <xdr:nvSpPr>
        <xdr:cNvPr id="719" name="Text Box 2">
          <a:extLst>
            <a:ext uri="{FF2B5EF4-FFF2-40B4-BE49-F238E27FC236}">
              <a16:creationId xmlns:a16="http://schemas.microsoft.com/office/drawing/2014/main" id="{00000000-0008-0000-0400-0000CF020000}"/>
            </a:ext>
          </a:extLst>
        </xdr:cNvPr>
        <xdr:cNvSpPr txBox="1">
          <a:spLocks noChangeArrowheads="1"/>
        </xdr:cNvSpPr>
      </xdr:nvSpPr>
      <xdr:spPr bwMode="auto">
        <a:xfrm>
          <a:off x="6210300" y="259842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66674</xdr:rowOff>
    </xdr:to>
    <xdr:sp macro="" textlink="">
      <xdr:nvSpPr>
        <xdr:cNvPr id="720" name="Text Box 2">
          <a:extLst>
            <a:ext uri="{FF2B5EF4-FFF2-40B4-BE49-F238E27FC236}">
              <a16:creationId xmlns:a16="http://schemas.microsoft.com/office/drawing/2014/main" id="{00000000-0008-0000-0400-0000D002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289</xdr:row>
      <xdr:rowOff>66674</xdr:rowOff>
    </xdr:to>
    <xdr:sp macro="" textlink="">
      <xdr:nvSpPr>
        <xdr:cNvPr id="721" name="Text Box 2">
          <a:extLst>
            <a:ext uri="{FF2B5EF4-FFF2-40B4-BE49-F238E27FC236}">
              <a16:creationId xmlns:a16="http://schemas.microsoft.com/office/drawing/2014/main" id="{00000000-0008-0000-0400-0000D1020000}"/>
            </a:ext>
          </a:extLst>
        </xdr:cNvPr>
        <xdr:cNvSpPr txBox="1">
          <a:spLocks noChangeArrowheads="1"/>
        </xdr:cNvSpPr>
      </xdr:nvSpPr>
      <xdr:spPr bwMode="auto">
        <a:xfrm>
          <a:off x="6210300" y="2614612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289</xdr:row>
      <xdr:rowOff>28576</xdr:rowOff>
    </xdr:to>
    <xdr:sp macro="" textlink="">
      <xdr:nvSpPr>
        <xdr:cNvPr id="722" name="Text Box 2">
          <a:extLst>
            <a:ext uri="{FF2B5EF4-FFF2-40B4-BE49-F238E27FC236}">
              <a16:creationId xmlns:a16="http://schemas.microsoft.com/office/drawing/2014/main" id="{00000000-0008-0000-0400-0000D2020000}"/>
            </a:ext>
          </a:extLst>
        </xdr:cNvPr>
        <xdr:cNvSpPr txBox="1">
          <a:spLocks noChangeArrowheads="1"/>
        </xdr:cNvSpPr>
      </xdr:nvSpPr>
      <xdr:spPr bwMode="auto">
        <a:xfrm>
          <a:off x="6210300" y="25984200"/>
          <a:ext cx="76200" cy="3524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289</xdr:row>
      <xdr:rowOff>28575</xdr:rowOff>
    </xdr:to>
    <xdr:sp macro="" textlink="">
      <xdr:nvSpPr>
        <xdr:cNvPr id="723" name="Text Box 2">
          <a:extLst>
            <a:ext uri="{FF2B5EF4-FFF2-40B4-BE49-F238E27FC236}">
              <a16:creationId xmlns:a16="http://schemas.microsoft.com/office/drawing/2014/main" id="{00000000-0008-0000-0400-0000D3020000}"/>
            </a:ext>
          </a:extLst>
        </xdr:cNvPr>
        <xdr:cNvSpPr txBox="1">
          <a:spLocks noChangeArrowheads="1"/>
        </xdr:cNvSpPr>
      </xdr:nvSpPr>
      <xdr:spPr bwMode="auto">
        <a:xfrm>
          <a:off x="6210300" y="259842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289</xdr:row>
      <xdr:rowOff>28575</xdr:rowOff>
    </xdr:to>
    <xdr:sp macro="" textlink="">
      <xdr:nvSpPr>
        <xdr:cNvPr id="724" name="Text Box 2">
          <a:extLst>
            <a:ext uri="{FF2B5EF4-FFF2-40B4-BE49-F238E27FC236}">
              <a16:creationId xmlns:a16="http://schemas.microsoft.com/office/drawing/2014/main" id="{00000000-0008-0000-0400-0000D4020000}"/>
            </a:ext>
          </a:extLst>
        </xdr:cNvPr>
        <xdr:cNvSpPr txBox="1">
          <a:spLocks noChangeArrowheads="1"/>
        </xdr:cNvSpPr>
      </xdr:nvSpPr>
      <xdr:spPr bwMode="auto">
        <a:xfrm>
          <a:off x="6210300" y="26146125"/>
          <a:ext cx="762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289</xdr:row>
      <xdr:rowOff>28575</xdr:rowOff>
    </xdr:to>
    <xdr:sp macro="" textlink="">
      <xdr:nvSpPr>
        <xdr:cNvPr id="725" name="Text Box 2">
          <a:extLst>
            <a:ext uri="{FF2B5EF4-FFF2-40B4-BE49-F238E27FC236}">
              <a16:creationId xmlns:a16="http://schemas.microsoft.com/office/drawing/2014/main" id="{00000000-0008-0000-0400-0000D5020000}"/>
            </a:ext>
          </a:extLst>
        </xdr:cNvPr>
        <xdr:cNvSpPr txBox="1">
          <a:spLocks noChangeArrowheads="1"/>
        </xdr:cNvSpPr>
      </xdr:nvSpPr>
      <xdr:spPr bwMode="auto">
        <a:xfrm>
          <a:off x="6210300" y="259842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289</xdr:row>
      <xdr:rowOff>28574</xdr:rowOff>
    </xdr:to>
    <xdr:sp macro="" textlink="">
      <xdr:nvSpPr>
        <xdr:cNvPr id="726" name="Text Box 2">
          <a:extLst>
            <a:ext uri="{FF2B5EF4-FFF2-40B4-BE49-F238E27FC236}">
              <a16:creationId xmlns:a16="http://schemas.microsoft.com/office/drawing/2014/main" id="{00000000-0008-0000-0400-0000D6020000}"/>
            </a:ext>
          </a:extLst>
        </xdr:cNvPr>
        <xdr:cNvSpPr txBox="1">
          <a:spLocks noChangeArrowheads="1"/>
        </xdr:cNvSpPr>
      </xdr:nvSpPr>
      <xdr:spPr bwMode="auto">
        <a:xfrm>
          <a:off x="6210300" y="261461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289</xdr:row>
      <xdr:rowOff>28574</xdr:rowOff>
    </xdr:to>
    <xdr:sp macro="" textlink="">
      <xdr:nvSpPr>
        <xdr:cNvPr id="727" name="Text Box 2">
          <a:extLst>
            <a:ext uri="{FF2B5EF4-FFF2-40B4-BE49-F238E27FC236}">
              <a16:creationId xmlns:a16="http://schemas.microsoft.com/office/drawing/2014/main" id="{00000000-0008-0000-0400-0000D7020000}"/>
            </a:ext>
          </a:extLst>
        </xdr:cNvPr>
        <xdr:cNvSpPr txBox="1">
          <a:spLocks noChangeArrowheads="1"/>
        </xdr:cNvSpPr>
      </xdr:nvSpPr>
      <xdr:spPr bwMode="auto">
        <a:xfrm>
          <a:off x="6210300" y="261461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289</xdr:row>
      <xdr:rowOff>66675</xdr:rowOff>
    </xdr:to>
    <xdr:sp macro="" textlink="">
      <xdr:nvSpPr>
        <xdr:cNvPr id="728" name="Text Box 2">
          <a:extLst>
            <a:ext uri="{FF2B5EF4-FFF2-40B4-BE49-F238E27FC236}">
              <a16:creationId xmlns:a16="http://schemas.microsoft.com/office/drawing/2014/main" id="{00000000-0008-0000-0400-0000D802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5334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66674</xdr:rowOff>
    </xdr:to>
    <xdr:sp macro="" textlink="">
      <xdr:nvSpPr>
        <xdr:cNvPr id="729" name="Text Box 2">
          <a:extLst>
            <a:ext uri="{FF2B5EF4-FFF2-40B4-BE49-F238E27FC236}">
              <a16:creationId xmlns:a16="http://schemas.microsoft.com/office/drawing/2014/main" id="{00000000-0008-0000-0400-0000D902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289</xdr:row>
      <xdr:rowOff>28576</xdr:rowOff>
    </xdr:to>
    <xdr:sp macro="" textlink="">
      <xdr:nvSpPr>
        <xdr:cNvPr id="730" name="Text Box 2">
          <a:extLst>
            <a:ext uri="{FF2B5EF4-FFF2-40B4-BE49-F238E27FC236}">
              <a16:creationId xmlns:a16="http://schemas.microsoft.com/office/drawing/2014/main" id="{00000000-0008-0000-0400-0000DA02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533400" cy="3524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289</xdr:row>
      <xdr:rowOff>28575</xdr:rowOff>
    </xdr:to>
    <xdr:sp macro="" textlink="">
      <xdr:nvSpPr>
        <xdr:cNvPr id="731" name="Text Box 2">
          <a:extLst>
            <a:ext uri="{FF2B5EF4-FFF2-40B4-BE49-F238E27FC236}">
              <a16:creationId xmlns:a16="http://schemas.microsoft.com/office/drawing/2014/main" id="{00000000-0008-0000-0400-0000DB02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5334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28575</xdr:rowOff>
    </xdr:to>
    <xdr:sp macro="" textlink="">
      <xdr:nvSpPr>
        <xdr:cNvPr id="732" name="Text Box 2">
          <a:extLst>
            <a:ext uri="{FF2B5EF4-FFF2-40B4-BE49-F238E27FC236}">
              <a16:creationId xmlns:a16="http://schemas.microsoft.com/office/drawing/2014/main" id="{00000000-0008-0000-0400-0000DC02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289</xdr:row>
      <xdr:rowOff>28575</xdr:rowOff>
    </xdr:to>
    <xdr:sp macro="" textlink="">
      <xdr:nvSpPr>
        <xdr:cNvPr id="733" name="Text Box 2">
          <a:extLst>
            <a:ext uri="{FF2B5EF4-FFF2-40B4-BE49-F238E27FC236}">
              <a16:creationId xmlns:a16="http://schemas.microsoft.com/office/drawing/2014/main" id="{00000000-0008-0000-0400-0000DD02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5334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28574</xdr:rowOff>
    </xdr:to>
    <xdr:sp macro="" textlink="">
      <xdr:nvSpPr>
        <xdr:cNvPr id="734" name="Text Box 2">
          <a:extLst>
            <a:ext uri="{FF2B5EF4-FFF2-40B4-BE49-F238E27FC236}">
              <a16:creationId xmlns:a16="http://schemas.microsoft.com/office/drawing/2014/main" id="{00000000-0008-0000-0400-0000DE02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28574</xdr:rowOff>
    </xdr:to>
    <xdr:sp macro="" textlink="">
      <xdr:nvSpPr>
        <xdr:cNvPr id="735" name="Text Box 2">
          <a:extLst>
            <a:ext uri="{FF2B5EF4-FFF2-40B4-BE49-F238E27FC236}">
              <a16:creationId xmlns:a16="http://schemas.microsoft.com/office/drawing/2014/main" id="{00000000-0008-0000-0400-0000DF02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290</xdr:row>
      <xdr:rowOff>66675</xdr:rowOff>
    </xdr:to>
    <xdr:sp macro="" textlink="">
      <xdr:nvSpPr>
        <xdr:cNvPr id="736" name="Text Box 2">
          <a:extLst>
            <a:ext uri="{FF2B5EF4-FFF2-40B4-BE49-F238E27FC236}">
              <a16:creationId xmlns:a16="http://schemas.microsoft.com/office/drawing/2014/main" id="{00000000-0008-0000-0400-0000E002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290</xdr:row>
      <xdr:rowOff>66675</xdr:rowOff>
    </xdr:to>
    <xdr:sp macro="" textlink="">
      <xdr:nvSpPr>
        <xdr:cNvPr id="737" name="Text Box 2">
          <a:extLst>
            <a:ext uri="{FF2B5EF4-FFF2-40B4-BE49-F238E27FC236}">
              <a16:creationId xmlns:a16="http://schemas.microsoft.com/office/drawing/2014/main" id="{00000000-0008-0000-0400-0000E1020000}"/>
            </a:ext>
          </a:extLst>
        </xdr:cNvPr>
        <xdr:cNvSpPr txBox="1">
          <a:spLocks noChangeArrowheads="1"/>
        </xdr:cNvSpPr>
      </xdr:nvSpPr>
      <xdr:spPr bwMode="auto">
        <a:xfrm>
          <a:off x="6210300" y="26146125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66676</xdr:rowOff>
    </xdr:to>
    <xdr:sp macro="" textlink="">
      <xdr:nvSpPr>
        <xdr:cNvPr id="738" name="Text Box 2">
          <a:extLst>
            <a:ext uri="{FF2B5EF4-FFF2-40B4-BE49-F238E27FC236}">
              <a16:creationId xmlns:a16="http://schemas.microsoft.com/office/drawing/2014/main" id="{00000000-0008-0000-0400-0000E202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289</xdr:row>
      <xdr:rowOff>0</xdr:rowOff>
    </xdr:from>
    <xdr:to>
      <xdr:col>5</xdr:col>
      <xdr:colOff>514350</xdr:colOff>
      <xdr:row>290</xdr:row>
      <xdr:rowOff>66676</xdr:rowOff>
    </xdr:to>
    <xdr:sp macro="" textlink="">
      <xdr:nvSpPr>
        <xdr:cNvPr id="739" name="Text Box 2">
          <a:extLst>
            <a:ext uri="{FF2B5EF4-FFF2-40B4-BE49-F238E27FC236}">
              <a16:creationId xmlns:a16="http://schemas.microsoft.com/office/drawing/2014/main" id="{00000000-0008-0000-0400-0000E3020000}"/>
            </a:ext>
          </a:extLst>
        </xdr:cNvPr>
        <xdr:cNvSpPr txBox="1">
          <a:spLocks noChangeArrowheads="1"/>
        </xdr:cNvSpPr>
      </xdr:nvSpPr>
      <xdr:spPr bwMode="auto">
        <a:xfrm>
          <a:off x="6210300" y="263080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290</xdr:row>
      <xdr:rowOff>28576</xdr:rowOff>
    </xdr:to>
    <xdr:sp macro="" textlink="">
      <xdr:nvSpPr>
        <xdr:cNvPr id="740" name="Text Box 2">
          <a:extLst>
            <a:ext uri="{FF2B5EF4-FFF2-40B4-BE49-F238E27FC236}">
              <a16:creationId xmlns:a16="http://schemas.microsoft.com/office/drawing/2014/main" id="{00000000-0008-0000-0400-0000E4020000}"/>
            </a:ext>
          </a:extLst>
        </xdr:cNvPr>
        <xdr:cNvSpPr txBox="1">
          <a:spLocks noChangeArrowheads="1"/>
        </xdr:cNvSpPr>
      </xdr:nvSpPr>
      <xdr:spPr bwMode="auto">
        <a:xfrm>
          <a:off x="6210300" y="26146125"/>
          <a:ext cx="76200" cy="3524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290</xdr:row>
      <xdr:rowOff>28575</xdr:rowOff>
    </xdr:to>
    <xdr:sp macro="" textlink="">
      <xdr:nvSpPr>
        <xdr:cNvPr id="741" name="Text Box 2">
          <a:extLst>
            <a:ext uri="{FF2B5EF4-FFF2-40B4-BE49-F238E27FC236}">
              <a16:creationId xmlns:a16="http://schemas.microsoft.com/office/drawing/2014/main" id="{00000000-0008-0000-0400-0000E5020000}"/>
            </a:ext>
          </a:extLst>
        </xdr:cNvPr>
        <xdr:cNvSpPr txBox="1">
          <a:spLocks noChangeArrowheads="1"/>
        </xdr:cNvSpPr>
      </xdr:nvSpPr>
      <xdr:spPr bwMode="auto">
        <a:xfrm>
          <a:off x="6210300" y="26146125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289</xdr:row>
      <xdr:rowOff>0</xdr:rowOff>
    </xdr:from>
    <xdr:to>
      <xdr:col>5</xdr:col>
      <xdr:colOff>514350</xdr:colOff>
      <xdr:row>290</xdr:row>
      <xdr:rowOff>28577</xdr:rowOff>
    </xdr:to>
    <xdr:sp macro="" textlink="">
      <xdr:nvSpPr>
        <xdr:cNvPr id="742" name="Text Box 2">
          <a:extLst>
            <a:ext uri="{FF2B5EF4-FFF2-40B4-BE49-F238E27FC236}">
              <a16:creationId xmlns:a16="http://schemas.microsoft.com/office/drawing/2014/main" id="{00000000-0008-0000-0400-0000E6020000}"/>
            </a:ext>
          </a:extLst>
        </xdr:cNvPr>
        <xdr:cNvSpPr txBox="1">
          <a:spLocks noChangeArrowheads="1"/>
        </xdr:cNvSpPr>
      </xdr:nvSpPr>
      <xdr:spPr bwMode="auto">
        <a:xfrm>
          <a:off x="6210300" y="26308050"/>
          <a:ext cx="762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290</xdr:row>
      <xdr:rowOff>28575</xdr:rowOff>
    </xdr:to>
    <xdr:sp macro="" textlink="">
      <xdr:nvSpPr>
        <xdr:cNvPr id="743" name="Text Box 2">
          <a:extLst>
            <a:ext uri="{FF2B5EF4-FFF2-40B4-BE49-F238E27FC236}">
              <a16:creationId xmlns:a16="http://schemas.microsoft.com/office/drawing/2014/main" id="{00000000-0008-0000-0400-0000E7020000}"/>
            </a:ext>
          </a:extLst>
        </xdr:cNvPr>
        <xdr:cNvSpPr txBox="1">
          <a:spLocks noChangeArrowheads="1"/>
        </xdr:cNvSpPr>
      </xdr:nvSpPr>
      <xdr:spPr bwMode="auto">
        <a:xfrm>
          <a:off x="6210300" y="26146125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289</xdr:row>
      <xdr:rowOff>0</xdr:rowOff>
    </xdr:from>
    <xdr:to>
      <xdr:col>5</xdr:col>
      <xdr:colOff>514350</xdr:colOff>
      <xdr:row>290</xdr:row>
      <xdr:rowOff>28576</xdr:rowOff>
    </xdr:to>
    <xdr:sp macro="" textlink="">
      <xdr:nvSpPr>
        <xdr:cNvPr id="744" name="Text Box 2">
          <a:extLst>
            <a:ext uri="{FF2B5EF4-FFF2-40B4-BE49-F238E27FC236}">
              <a16:creationId xmlns:a16="http://schemas.microsoft.com/office/drawing/2014/main" id="{00000000-0008-0000-0400-0000E8020000}"/>
            </a:ext>
          </a:extLst>
        </xdr:cNvPr>
        <xdr:cNvSpPr txBox="1">
          <a:spLocks noChangeArrowheads="1"/>
        </xdr:cNvSpPr>
      </xdr:nvSpPr>
      <xdr:spPr bwMode="auto">
        <a:xfrm>
          <a:off x="6210300" y="263080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289</xdr:row>
      <xdr:rowOff>0</xdr:rowOff>
    </xdr:from>
    <xdr:to>
      <xdr:col>5</xdr:col>
      <xdr:colOff>514350</xdr:colOff>
      <xdr:row>290</xdr:row>
      <xdr:rowOff>28576</xdr:rowOff>
    </xdr:to>
    <xdr:sp macro="" textlink="">
      <xdr:nvSpPr>
        <xdr:cNvPr id="745" name="Text Box 2">
          <a:extLst>
            <a:ext uri="{FF2B5EF4-FFF2-40B4-BE49-F238E27FC236}">
              <a16:creationId xmlns:a16="http://schemas.microsoft.com/office/drawing/2014/main" id="{00000000-0008-0000-0400-0000E9020000}"/>
            </a:ext>
          </a:extLst>
        </xdr:cNvPr>
        <xdr:cNvSpPr txBox="1">
          <a:spLocks noChangeArrowheads="1"/>
        </xdr:cNvSpPr>
      </xdr:nvSpPr>
      <xdr:spPr bwMode="auto">
        <a:xfrm>
          <a:off x="6210300" y="263080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290</xdr:row>
      <xdr:rowOff>66675</xdr:rowOff>
    </xdr:to>
    <xdr:sp macro="" textlink="">
      <xdr:nvSpPr>
        <xdr:cNvPr id="746" name="Text Box 2">
          <a:extLst>
            <a:ext uri="{FF2B5EF4-FFF2-40B4-BE49-F238E27FC236}">
              <a16:creationId xmlns:a16="http://schemas.microsoft.com/office/drawing/2014/main" id="{00000000-0008-0000-0400-0000EA02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66676</xdr:rowOff>
    </xdr:to>
    <xdr:sp macro="" textlink="">
      <xdr:nvSpPr>
        <xdr:cNvPr id="747" name="Text Box 2">
          <a:extLst>
            <a:ext uri="{FF2B5EF4-FFF2-40B4-BE49-F238E27FC236}">
              <a16:creationId xmlns:a16="http://schemas.microsoft.com/office/drawing/2014/main" id="{00000000-0008-0000-0400-0000EB02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290</xdr:row>
      <xdr:rowOff>28576</xdr:rowOff>
    </xdr:to>
    <xdr:sp macro="" textlink="">
      <xdr:nvSpPr>
        <xdr:cNvPr id="748" name="Text Box 2">
          <a:extLst>
            <a:ext uri="{FF2B5EF4-FFF2-40B4-BE49-F238E27FC236}">
              <a16:creationId xmlns:a16="http://schemas.microsoft.com/office/drawing/2014/main" id="{00000000-0008-0000-0400-0000EC02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3524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290</xdr:row>
      <xdr:rowOff>28575</xdr:rowOff>
    </xdr:to>
    <xdr:sp macro="" textlink="">
      <xdr:nvSpPr>
        <xdr:cNvPr id="749" name="Text Box 2">
          <a:extLst>
            <a:ext uri="{FF2B5EF4-FFF2-40B4-BE49-F238E27FC236}">
              <a16:creationId xmlns:a16="http://schemas.microsoft.com/office/drawing/2014/main" id="{00000000-0008-0000-0400-0000ED02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28577</xdr:rowOff>
    </xdr:to>
    <xdr:sp macro="" textlink="">
      <xdr:nvSpPr>
        <xdr:cNvPr id="750" name="Text Box 2">
          <a:extLst>
            <a:ext uri="{FF2B5EF4-FFF2-40B4-BE49-F238E27FC236}">
              <a16:creationId xmlns:a16="http://schemas.microsoft.com/office/drawing/2014/main" id="{00000000-0008-0000-0400-0000EE02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5334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290</xdr:row>
      <xdr:rowOff>28575</xdr:rowOff>
    </xdr:to>
    <xdr:sp macro="" textlink="">
      <xdr:nvSpPr>
        <xdr:cNvPr id="751" name="Text Box 2">
          <a:extLst>
            <a:ext uri="{FF2B5EF4-FFF2-40B4-BE49-F238E27FC236}">
              <a16:creationId xmlns:a16="http://schemas.microsoft.com/office/drawing/2014/main" id="{00000000-0008-0000-0400-0000EF02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28576</xdr:rowOff>
    </xdr:to>
    <xdr:sp macro="" textlink="">
      <xdr:nvSpPr>
        <xdr:cNvPr id="752" name="Text Box 2">
          <a:extLst>
            <a:ext uri="{FF2B5EF4-FFF2-40B4-BE49-F238E27FC236}">
              <a16:creationId xmlns:a16="http://schemas.microsoft.com/office/drawing/2014/main" id="{00000000-0008-0000-0400-0000F002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28576</xdr:rowOff>
    </xdr:to>
    <xdr:sp macro="" textlink="">
      <xdr:nvSpPr>
        <xdr:cNvPr id="753" name="Text Box 2">
          <a:extLst>
            <a:ext uri="{FF2B5EF4-FFF2-40B4-BE49-F238E27FC236}">
              <a16:creationId xmlns:a16="http://schemas.microsoft.com/office/drawing/2014/main" id="{00000000-0008-0000-0400-0000F102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281</xdr:row>
      <xdr:rowOff>0</xdr:rowOff>
    </xdr:from>
    <xdr:to>
      <xdr:col>4</xdr:col>
      <xdr:colOff>76200</xdr:colOff>
      <xdr:row>282</xdr:row>
      <xdr:rowOff>28575</xdr:rowOff>
    </xdr:to>
    <xdr:sp macro="" textlink="">
      <xdr:nvSpPr>
        <xdr:cNvPr id="754" name="Text Box 2">
          <a:extLst>
            <a:ext uri="{FF2B5EF4-FFF2-40B4-BE49-F238E27FC236}">
              <a16:creationId xmlns:a16="http://schemas.microsoft.com/office/drawing/2014/main" id="{00000000-0008-0000-0400-0000F2020000}"/>
            </a:ext>
          </a:extLst>
        </xdr:cNvPr>
        <xdr:cNvSpPr txBox="1">
          <a:spLocks noChangeArrowheads="1"/>
        </xdr:cNvSpPr>
      </xdr:nvSpPr>
      <xdr:spPr bwMode="auto">
        <a:xfrm>
          <a:off x="4419600" y="250412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281</xdr:row>
      <xdr:rowOff>0</xdr:rowOff>
    </xdr:from>
    <xdr:to>
      <xdr:col>4</xdr:col>
      <xdr:colOff>514350</xdr:colOff>
      <xdr:row>282</xdr:row>
      <xdr:rowOff>28575</xdr:rowOff>
    </xdr:to>
    <xdr:sp macro="" textlink="">
      <xdr:nvSpPr>
        <xdr:cNvPr id="755" name="Text Box 2">
          <a:extLst>
            <a:ext uri="{FF2B5EF4-FFF2-40B4-BE49-F238E27FC236}">
              <a16:creationId xmlns:a16="http://schemas.microsoft.com/office/drawing/2014/main" id="{00000000-0008-0000-0400-0000F3020000}"/>
            </a:ext>
          </a:extLst>
        </xdr:cNvPr>
        <xdr:cNvSpPr txBox="1">
          <a:spLocks noChangeArrowheads="1"/>
        </xdr:cNvSpPr>
      </xdr:nvSpPr>
      <xdr:spPr bwMode="auto">
        <a:xfrm>
          <a:off x="5314950" y="250412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281</xdr:row>
      <xdr:rowOff>0</xdr:rowOff>
    </xdr:from>
    <xdr:to>
      <xdr:col>4</xdr:col>
      <xdr:colOff>76200</xdr:colOff>
      <xdr:row>282</xdr:row>
      <xdr:rowOff>28575</xdr:rowOff>
    </xdr:to>
    <xdr:sp macro="" textlink="">
      <xdr:nvSpPr>
        <xdr:cNvPr id="756" name="Text Box 2">
          <a:extLst>
            <a:ext uri="{FF2B5EF4-FFF2-40B4-BE49-F238E27FC236}">
              <a16:creationId xmlns:a16="http://schemas.microsoft.com/office/drawing/2014/main" id="{00000000-0008-0000-0400-0000F4020000}"/>
            </a:ext>
          </a:extLst>
        </xdr:cNvPr>
        <xdr:cNvSpPr txBox="1">
          <a:spLocks noChangeArrowheads="1"/>
        </xdr:cNvSpPr>
      </xdr:nvSpPr>
      <xdr:spPr bwMode="auto">
        <a:xfrm>
          <a:off x="4419600" y="250412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281</xdr:row>
      <xdr:rowOff>0</xdr:rowOff>
    </xdr:from>
    <xdr:to>
      <xdr:col>4</xdr:col>
      <xdr:colOff>514350</xdr:colOff>
      <xdr:row>282</xdr:row>
      <xdr:rowOff>28575</xdr:rowOff>
    </xdr:to>
    <xdr:sp macro="" textlink="">
      <xdr:nvSpPr>
        <xdr:cNvPr id="757" name="Text Box 2">
          <a:extLst>
            <a:ext uri="{FF2B5EF4-FFF2-40B4-BE49-F238E27FC236}">
              <a16:creationId xmlns:a16="http://schemas.microsoft.com/office/drawing/2014/main" id="{00000000-0008-0000-0400-0000F5020000}"/>
            </a:ext>
          </a:extLst>
        </xdr:cNvPr>
        <xdr:cNvSpPr txBox="1">
          <a:spLocks noChangeArrowheads="1"/>
        </xdr:cNvSpPr>
      </xdr:nvSpPr>
      <xdr:spPr bwMode="auto">
        <a:xfrm>
          <a:off x="5314950" y="250412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4</xdr:col>
      <xdr:colOff>76200</xdr:colOff>
      <xdr:row>283</xdr:row>
      <xdr:rowOff>28576</xdr:rowOff>
    </xdr:to>
    <xdr:sp macro="" textlink="">
      <xdr:nvSpPr>
        <xdr:cNvPr id="758" name="Text Box 2">
          <a:extLst>
            <a:ext uri="{FF2B5EF4-FFF2-40B4-BE49-F238E27FC236}">
              <a16:creationId xmlns:a16="http://schemas.microsoft.com/office/drawing/2014/main" id="{00000000-0008-0000-0400-0000F6020000}"/>
            </a:ext>
          </a:extLst>
        </xdr:cNvPr>
        <xdr:cNvSpPr txBox="1">
          <a:spLocks noChangeArrowheads="1"/>
        </xdr:cNvSpPr>
      </xdr:nvSpPr>
      <xdr:spPr bwMode="auto">
        <a:xfrm>
          <a:off x="4419600" y="251936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4</xdr:col>
      <xdr:colOff>514350</xdr:colOff>
      <xdr:row>283</xdr:row>
      <xdr:rowOff>28576</xdr:rowOff>
    </xdr:to>
    <xdr:sp macro="" textlink="">
      <xdr:nvSpPr>
        <xdr:cNvPr id="759" name="Text Box 2">
          <a:extLst>
            <a:ext uri="{FF2B5EF4-FFF2-40B4-BE49-F238E27FC236}">
              <a16:creationId xmlns:a16="http://schemas.microsoft.com/office/drawing/2014/main" id="{00000000-0008-0000-0400-0000F7020000}"/>
            </a:ext>
          </a:extLst>
        </xdr:cNvPr>
        <xdr:cNvSpPr txBox="1">
          <a:spLocks noChangeArrowheads="1"/>
        </xdr:cNvSpPr>
      </xdr:nvSpPr>
      <xdr:spPr bwMode="auto">
        <a:xfrm>
          <a:off x="5314950" y="251936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28574</xdr:rowOff>
    </xdr:to>
    <xdr:sp macro="" textlink="">
      <xdr:nvSpPr>
        <xdr:cNvPr id="760" name="Text Box 2">
          <a:extLst>
            <a:ext uri="{FF2B5EF4-FFF2-40B4-BE49-F238E27FC236}">
              <a16:creationId xmlns:a16="http://schemas.microsoft.com/office/drawing/2014/main" id="{00000000-0008-0000-0400-0000F8020000}"/>
            </a:ext>
          </a:extLst>
        </xdr:cNvPr>
        <xdr:cNvSpPr txBox="1">
          <a:spLocks noChangeArrowheads="1"/>
        </xdr:cNvSpPr>
      </xdr:nvSpPr>
      <xdr:spPr bwMode="auto">
        <a:xfrm>
          <a:off x="4419600" y="253460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4</xdr:col>
      <xdr:colOff>514350</xdr:colOff>
      <xdr:row>284</xdr:row>
      <xdr:rowOff>28574</xdr:rowOff>
    </xdr:to>
    <xdr:sp macro="" textlink="">
      <xdr:nvSpPr>
        <xdr:cNvPr id="761" name="Text Box 2">
          <a:extLst>
            <a:ext uri="{FF2B5EF4-FFF2-40B4-BE49-F238E27FC236}">
              <a16:creationId xmlns:a16="http://schemas.microsoft.com/office/drawing/2014/main" id="{00000000-0008-0000-0400-0000F9020000}"/>
            </a:ext>
          </a:extLst>
        </xdr:cNvPr>
        <xdr:cNvSpPr txBox="1">
          <a:spLocks noChangeArrowheads="1"/>
        </xdr:cNvSpPr>
      </xdr:nvSpPr>
      <xdr:spPr bwMode="auto">
        <a:xfrm>
          <a:off x="5314950" y="253460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66676</xdr:rowOff>
    </xdr:to>
    <xdr:sp macro="" textlink="">
      <xdr:nvSpPr>
        <xdr:cNvPr id="762" name="Text Box 2">
          <a:extLst>
            <a:ext uri="{FF2B5EF4-FFF2-40B4-BE49-F238E27FC236}">
              <a16:creationId xmlns:a16="http://schemas.microsoft.com/office/drawing/2014/main" id="{00000000-0008-0000-0400-0000FA020000}"/>
            </a:ext>
          </a:extLst>
        </xdr:cNvPr>
        <xdr:cNvSpPr txBox="1">
          <a:spLocks noChangeArrowheads="1"/>
        </xdr:cNvSpPr>
      </xdr:nvSpPr>
      <xdr:spPr bwMode="auto">
        <a:xfrm>
          <a:off x="4419600" y="25498425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4</xdr:col>
      <xdr:colOff>514350</xdr:colOff>
      <xdr:row>285</xdr:row>
      <xdr:rowOff>66676</xdr:rowOff>
    </xdr:to>
    <xdr:sp macro="" textlink="">
      <xdr:nvSpPr>
        <xdr:cNvPr id="763" name="Text Box 2">
          <a:extLst>
            <a:ext uri="{FF2B5EF4-FFF2-40B4-BE49-F238E27FC236}">
              <a16:creationId xmlns:a16="http://schemas.microsoft.com/office/drawing/2014/main" id="{00000000-0008-0000-0400-0000FB020000}"/>
            </a:ext>
          </a:extLst>
        </xdr:cNvPr>
        <xdr:cNvSpPr txBox="1">
          <a:spLocks noChangeArrowheads="1"/>
        </xdr:cNvSpPr>
      </xdr:nvSpPr>
      <xdr:spPr bwMode="auto">
        <a:xfrm>
          <a:off x="5314950" y="2549842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66674</xdr:rowOff>
    </xdr:to>
    <xdr:sp macro="" textlink="">
      <xdr:nvSpPr>
        <xdr:cNvPr id="764" name="Text Box 2">
          <a:extLst>
            <a:ext uri="{FF2B5EF4-FFF2-40B4-BE49-F238E27FC236}">
              <a16:creationId xmlns:a16="http://schemas.microsoft.com/office/drawing/2014/main" id="{00000000-0008-0000-0400-0000FC020000}"/>
            </a:ext>
          </a:extLst>
        </xdr:cNvPr>
        <xdr:cNvSpPr txBox="1">
          <a:spLocks noChangeArrowheads="1"/>
        </xdr:cNvSpPr>
      </xdr:nvSpPr>
      <xdr:spPr bwMode="auto">
        <a:xfrm>
          <a:off x="4419600" y="25660350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4</xdr:col>
      <xdr:colOff>514350</xdr:colOff>
      <xdr:row>286</xdr:row>
      <xdr:rowOff>66674</xdr:rowOff>
    </xdr:to>
    <xdr:sp macro="" textlink="">
      <xdr:nvSpPr>
        <xdr:cNvPr id="765" name="Text Box 2">
          <a:extLst>
            <a:ext uri="{FF2B5EF4-FFF2-40B4-BE49-F238E27FC236}">
              <a16:creationId xmlns:a16="http://schemas.microsoft.com/office/drawing/2014/main" id="{00000000-0008-0000-0400-0000FD020000}"/>
            </a:ext>
          </a:extLst>
        </xdr:cNvPr>
        <xdr:cNvSpPr txBox="1">
          <a:spLocks noChangeArrowheads="1"/>
        </xdr:cNvSpPr>
      </xdr:nvSpPr>
      <xdr:spPr bwMode="auto">
        <a:xfrm>
          <a:off x="5314950" y="256603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66675</xdr:rowOff>
    </xdr:to>
    <xdr:sp macro="" textlink="">
      <xdr:nvSpPr>
        <xdr:cNvPr id="766" name="Text Box 2">
          <a:extLst>
            <a:ext uri="{FF2B5EF4-FFF2-40B4-BE49-F238E27FC236}">
              <a16:creationId xmlns:a16="http://schemas.microsoft.com/office/drawing/2014/main" id="{00000000-0008-0000-0400-0000FE020000}"/>
            </a:ext>
          </a:extLst>
        </xdr:cNvPr>
        <xdr:cNvSpPr txBox="1">
          <a:spLocks noChangeArrowheads="1"/>
        </xdr:cNvSpPr>
      </xdr:nvSpPr>
      <xdr:spPr bwMode="auto">
        <a:xfrm>
          <a:off x="4419600" y="25822275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4</xdr:col>
      <xdr:colOff>514350</xdr:colOff>
      <xdr:row>287</xdr:row>
      <xdr:rowOff>66675</xdr:rowOff>
    </xdr:to>
    <xdr:sp macro="" textlink="">
      <xdr:nvSpPr>
        <xdr:cNvPr id="767" name="Text Box 2">
          <a:extLst>
            <a:ext uri="{FF2B5EF4-FFF2-40B4-BE49-F238E27FC236}">
              <a16:creationId xmlns:a16="http://schemas.microsoft.com/office/drawing/2014/main" id="{00000000-0008-0000-0400-0000FF020000}"/>
            </a:ext>
          </a:extLst>
        </xdr:cNvPr>
        <xdr:cNvSpPr txBox="1">
          <a:spLocks noChangeArrowheads="1"/>
        </xdr:cNvSpPr>
      </xdr:nvSpPr>
      <xdr:spPr bwMode="auto">
        <a:xfrm>
          <a:off x="5314950" y="2582227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66676</xdr:rowOff>
    </xdr:to>
    <xdr:sp macro="" textlink="">
      <xdr:nvSpPr>
        <xdr:cNvPr id="768" name="Text Box 2">
          <a:extLst>
            <a:ext uri="{FF2B5EF4-FFF2-40B4-BE49-F238E27FC236}">
              <a16:creationId xmlns:a16="http://schemas.microsoft.com/office/drawing/2014/main" id="{00000000-0008-0000-0400-00000003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4</xdr:col>
      <xdr:colOff>514350</xdr:colOff>
      <xdr:row>288</xdr:row>
      <xdr:rowOff>66676</xdr:rowOff>
    </xdr:to>
    <xdr:sp macro="" textlink="">
      <xdr:nvSpPr>
        <xdr:cNvPr id="769" name="Text Box 2">
          <a:extLst>
            <a:ext uri="{FF2B5EF4-FFF2-40B4-BE49-F238E27FC236}">
              <a16:creationId xmlns:a16="http://schemas.microsoft.com/office/drawing/2014/main" id="{00000000-0008-0000-0400-000001030000}"/>
            </a:ext>
          </a:extLst>
        </xdr:cNvPr>
        <xdr:cNvSpPr txBox="1">
          <a:spLocks noChangeArrowheads="1"/>
        </xdr:cNvSpPr>
      </xdr:nvSpPr>
      <xdr:spPr bwMode="auto">
        <a:xfrm>
          <a:off x="5314950" y="2598420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66674</xdr:rowOff>
    </xdr:to>
    <xdr:sp macro="" textlink="">
      <xdr:nvSpPr>
        <xdr:cNvPr id="770" name="Text Box 2">
          <a:extLst>
            <a:ext uri="{FF2B5EF4-FFF2-40B4-BE49-F238E27FC236}">
              <a16:creationId xmlns:a16="http://schemas.microsoft.com/office/drawing/2014/main" id="{00000000-0008-0000-0400-00000203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4</xdr:col>
      <xdr:colOff>514350</xdr:colOff>
      <xdr:row>289</xdr:row>
      <xdr:rowOff>66674</xdr:rowOff>
    </xdr:to>
    <xdr:sp macro="" textlink="">
      <xdr:nvSpPr>
        <xdr:cNvPr id="771" name="Text Box 2">
          <a:extLst>
            <a:ext uri="{FF2B5EF4-FFF2-40B4-BE49-F238E27FC236}">
              <a16:creationId xmlns:a16="http://schemas.microsoft.com/office/drawing/2014/main" id="{00000000-0008-0000-0400-00000303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66676</xdr:rowOff>
    </xdr:to>
    <xdr:sp macro="" textlink="">
      <xdr:nvSpPr>
        <xdr:cNvPr id="772" name="Text Box 2">
          <a:extLst>
            <a:ext uri="{FF2B5EF4-FFF2-40B4-BE49-F238E27FC236}">
              <a16:creationId xmlns:a16="http://schemas.microsoft.com/office/drawing/2014/main" id="{00000000-0008-0000-0400-00000403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4</xdr:col>
      <xdr:colOff>514350</xdr:colOff>
      <xdr:row>290</xdr:row>
      <xdr:rowOff>66676</xdr:rowOff>
    </xdr:to>
    <xdr:sp macro="" textlink="">
      <xdr:nvSpPr>
        <xdr:cNvPr id="773" name="Text Box 2">
          <a:extLst>
            <a:ext uri="{FF2B5EF4-FFF2-40B4-BE49-F238E27FC236}">
              <a16:creationId xmlns:a16="http://schemas.microsoft.com/office/drawing/2014/main" id="{00000000-0008-0000-0400-000005030000}"/>
            </a:ext>
          </a:extLst>
        </xdr:cNvPr>
        <xdr:cNvSpPr txBox="1">
          <a:spLocks noChangeArrowheads="1"/>
        </xdr:cNvSpPr>
      </xdr:nvSpPr>
      <xdr:spPr bwMode="auto">
        <a:xfrm>
          <a:off x="5314950" y="263080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290</xdr:row>
      <xdr:rowOff>0</xdr:rowOff>
    </xdr:from>
    <xdr:to>
      <xdr:col>4</xdr:col>
      <xdr:colOff>76200</xdr:colOff>
      <xdr:row>291</xdr:row>
      <xdr:rowOff>50800</xdr:rowOff>
    </xdr:to>
    <xdr:sp macro="" textlink="">
      <xdr:nvSpPr>
        <xdr:cNvPr id="774" name="Text Box 2">
          <a:extLst>
            <a:ext uri="{FF2B5EF4-FFF2-40B4-BE49-F238E27FC236}">
              <a16:creationId xmlns:a16="http://schemas.microsoft.com/office/drawing/2014/main" id="{00000000-0008-0000-0400-000006030000}"/>
            </a:ext>
          </a:extLst>
        </xdr:cNvPr>
        <xdr:cNvSpPr txBox="1">
          <a:spLocks noChangeArrowheads="1"/>
        </xdr:cNvSpPr>
      </xdr:nvSpPr>
      <xdr:spPr bwMode="auto">
        <a:xfrm>
          <a:off x="4419600" y="26469975"/>
          <a:ext cx="533400" cy="222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4</xdr:col>
      <xdr:colOff>514350</xdr:colOff>
      <xdr:row>291</xdr:row>
      <xdr:rowOff>50800</xdr:rowOff>
    </xdr:to>
    <xdr:sp macro="" textlink="">
      <xdr:nvSpPr>
        <xdr:cNvPr id="775" name="Text Box 2">
          <a:extLst>
            <a:ext uri="{FF2B5EF4-FFF2-40B4-BE49-F238E27FC236}">
              <a16:creationId xmlns:a16="http://schemas.microsoft.com/office/drawing/2014/main" id="{00000000-0008-0000-0400-000007030000}"/>
            </a:ext>
          </a:extLst>
        </xdr:cNvPr>
        <xdr:cNvSpPr txBox="1">
          <a:spLocks noChangeArrowheads="1"/>
        </xdr:cNvSpPr>
      </xdr:nvSpPr>
      <xdr:spPr bwMode="auto">
        <a:xfrm>
          <a:off x="5314950" y="26469975"/>
          <a:ext cx="76200" cy="222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281</xdr:row>
      <xdr:rowOff>0</xdr:rowOff>
    </xdr:from>
    <xdr:to>
      <xdr:col>4</xdr:col>
      <xdr:colOff>514350</xdr:colOff>
      <xdr:row>282</xdr:row>
      <xdr:rowOff>28574</xdr:rowOff>
    </xdr:to>
    <xdr:sp macro="" textlink="">
      <xdr:nvSpPr>
        <xdr:cNvPr id="776" name="Text Box 2">
          <a:extLst>
            <a:ext uri="{FF2B5EF4-FFF2-40B4-BE49-F238E27FC236}">
              <a16:creationId xmlns:a16="http://schemas.microsoft.com/office/drawing/2014/main" id="{00000000-0008-0000-0400-000008030000}"/>
            </a:ext>
          </a:extLst>
        </xdr:cNvPr>
        <xdr:cNvSpPr txBox="1">
          <a:spLocks noChangeArrowheads="1"/>
        </xdr:cNvSpPr>
      </xdr:nvSpPr>
      <xdr:spPr bwMode="auto">
        <a:xfrm>
          <a:off x="5314950" y="25041225"/>
          <a:ext cx="762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281</xdr:row>
      <xdr:rowOff>0</xdr:rowOff>
    </xdr:from>
    <xdr:to>
      <xdr:col>4</xdr:col>
      <xdr:colOff>514350</xdr:colOff>
      <xdr:row>282</xdr:row>
      <xdr:rowOff>28575</xdr:rowOff>
    </xdr:to>
    <xdr:sp macro="" textlink="">
      <xdr:nvSpPr>
        <xdr:cNvPr id="777" name="Text Box 2">
          <a:extLst>
            <a:ext uri="{FF2B5EF4-FFF2-40B4-BE49-F238E27FC236}">
              <a16:creationId xmlns:a16="http://schemas.microsoft.com/office/drawing/2014/main" id="{00000000-0008-0000-0400-000009030000}"/>
            </a:ext>
          </a:extLst>
        </xdr:cNvPr>
        <xdr:cNvSpPr txBox="1">
          <a:spLocks noChangeArrowheads="1"/>
        </xdr:cNvSpPr>
      </xdr:nvSpPr>
      <xdr:spPr bwMode="auto">
        <a:xfrm>
          <a:off x="5314950" y="250412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4</xdr:col>
      <xdr:colOff>514350</xdr:colOff>
      <xdr:row>283</xdr:row>
      <xdr:rowOff>28578</xdr:rowOff>
    </xdr:to>
    <xdr:sp macro="" textlink="">
      <xdr:nvSpPr>
        <xdr:cNvPr id="778" name="Text Box 2">
          <a:extLst>
            <a:ext uri="{FF2B5EF4-FFF2-40B4-BE49-F238E27FC236}">
              <a16:creationId xmlns:a16="http://schemas.microsoft.com/office/drawing/2014/main" id="{00000000-0008-0000-0400-00000A030000}"/>
            </a:ext>
          </a:extLst>
        </xdr:cNvPr>
        <xdr:cNvSpPr txBox="1">
          <a:spLocks noChangeArrowheads="1"/>
        </xdr:cNvSpPr>
      </xdr:nvSpPr>
      <xdr:spPr bwMode="auto">
        <a:xfrm>
          <a:off x="5314950" y="25193625"/>
          <a:ext cx="76200" cy="1809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281</xdr:row>
      <xdr:rowOff>0</xdr:rowOff>
    </xdr:from>
    <xdr:to>
      <xdr:col>4</xdr:col>
      <xdr:colOff>514350</xdr:colOff>
      <xdr:row>282</xdr:row>
      <xdr:rowOff>28574</xdr:rowOff>
    </xdr:to>
    <xdr:sp macro="" textlink="">
      <xdr:nvSpPr>
        <xdr:cNvPr id="779" name="Text Box 2">
          <a:extLst>
            <a:ext uri="{FF2B5EF4-FFF2-40B4-BE49-F238E27FC236}">
              <a16:creationId xmlns:a16="http://schemas.microsoft.com/office/drawing/2014/main" id="{00000000-0008-0000-0400-00000B030000}"/>
            </a:ext>
          </a:extLst>
        </xdr:cNvPr>
        <xdr:cNvSpPr txBox="1">
          <a:spLocks noChangeArrowheads="1"/>
        </xdr:cNvSpPr>
      </xdr:nvSpPr>
      <xdr:spPr bwMode="auto">
        <a:xfrm>
          <a:off x="5314950" y="25041225"/>
          <a:ext cx="762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4</xdr:col>
      <xdr:colOff>514350</xdr:colOff>
      <xdr:row>284</xdr:row>
      <xdr:rowOff>28574</xdr:rowOff>
    </xdr:to>
    <xdr:sp macro="" textlink="">
      <xdr:nvSpPr>
        <xdr:cNvPr id="780" name="Text Box 2">
          <a:extLst>
            <a:ext uri="{FF2B5EF4-FFF2-40B4-BE49-F238E27FC236}">
              <a16:creationId xmlns:a16="http://schemas.microsoft.com/office/drawing/2014/main" id="{00000000-0008-0000-0400-00000C030000}"/>
            </a:ext>
          </a:extLst>
        </xdr:cNvPr>
        <xdr:cNvSpPr txBox="1">
          <a:spLocks noChangeArrowheads="1"/>
        </xdr:cNvSpPr>
      </xdr:nvSpPr>
      <xdr:spPr bwMode="auto">
        <a:xfrm>
          <a:off x="5314950" y="253460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4</xdr:col>
      <xdr:colOff>514350</xdr:colOff>
      <xdr:row>283</xdr:row>
      <xdr:rowOff>28577</xdr:rowOff>
    </xdr:to>
    <xdr:sp macro="" textlink="">
      <xdr:nvSpPr>
        <xdr:cNvPr id="781" name="Text Box 2">
          <a:extLst>
            <a:ext uri="{FF2B5EF4-FFF2-40B4-BE49-F238E27FC236}">
              <a16:creationId xmlns:a16="http://schemas.microsoft.com/office/drawing/2014/main" id="{00000000-0008-0000-0400-00000D030000}"/>
            </a:ext>
          </a:extLst>
        </xdr:cNvPr>
        <xdr:cNvSpPr txBox="1">
          <a:spLocks noChangeArrowheads="1"/>
        </xdr:cNvSpPr>
      </xdr:nvSpPr>
      <xdr:spPr bwMode="auto">
        <a:xfrm>
          <a:off x="5314950" y="25193625"/>
          <a:ext cx="76200" cy="1809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4</xdr:col>
      <xdr:colOff>514350</xdr:colOff>
      <xdr:row>284</xdr:row>
      <xdr:rowOff>28573</xdr:rowOff>
    </xdr:to>
    <xdr:sp macro="" textlink="">
      <xdr:nvSpPr>
        <xdr:cNvPr id="782" name="Text Box 2">
          <a:extLst>
            <a:ext uri="{FF2B5EF4-FFF2-40B4-BE49-F238E27FC236}">
              <a16:creationId xmlns:a16="http://schemas.microsoft.com/office/drawing/2014/main" id="{00000000-0008-0000-0400-00000E030000}"/>
            </a:ext>
          </a:extLst>
        </xdr:cNvPr>
        <xdr:cNvSpPr txBox="1">
          <a:spLocks noChangeArrowheads="1"/>
        </xdr:cNvSpPr>
      </xdr:nvSpPr>
      <xdr:spPr bwMode="auto">
        <a:xfrm>
          <a:off x="5314950" y="25346025"/>
          <a:ext cx="762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4</xdr:col>
      <xdr:colOff>514350</xdr:colOff>
      <xdr:row>285</xdr:row>
      <xdr:rowOff>28577</xdr:rowOff>
    </xdr:to>
    <xdr:sp macro="" textlink="">
      <xdr:nvSpPr>
        <xdr:cNvPr id="783" name="Text Box 2">
          <a:extLst>
            <a:ext uri="{FF2B5EF4-FFF2-40B4-BE49-F238E27FC236}">
              <a16:creationId xmlns:a16="http://schemas.microsoft.com/office/drawing/2014/main" id="{00000000-0008-0000-0400-00000F030000}"/>
            </a:ext>
          </a:extLst>
        </xdr:cNvPr>
        <xdr:cNvSpPr txBox="1">
          <a:spLocks noChangeArrowheads="1"/>
        </xdr:cNvSpPr>
      </xdr:nvSpPr>
      <xdr:spPr bwMode="auto">
        <a:xfrm>
          <a:off x="5314950" y="25498425"/>
          <a:ext cx="762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4</xdr:col>
      <xdr:colOff>514350</xdr:colOff>
      <xdr:row>284</xdr:row>
      <xdr:rowOff>28573</xdr:rowOff>
    </xdr:to>
    <xdr:sp macro="" textlink="">
      <xdr:nvSpPr>
        <xdr:cNvPr id="784" name="Text Box 2">
          <a:extLst>
            <a:ext uri="{FF2B5EF4-FFF2-40B4-BE49-F238E27FC236}">
              <a16:creationId xmlns:a16="http://schemas.microsoft.com/office/drawing/2014/main" id="{00000000-0008-0000-0400-000010030000}"/>
            </a:ext>
          </a:extLst>
        </xdr:cNvPr>
        <xdr:cNvSpPr txBox="1">
          <a:spLocks noChangeArrowheads="1"/>
        </xdr:cNvSpPr>
      </xdr:nvSpPr>
      <xdr:spPr bwMode="auto">
        <a:xfrm>
          <a:off x="5314950" y="25346025"/>
          <a:ext cx="762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4</xdr:col>
      <xdr:colOff>514350</xdr:colOff>
      <xdr:row>285</xdr:row>
      <xdr:rowOff>28576</xdr:rowOff>
    </xdr:to>
    <xdr:sp macro="" textlink="">
      <xdr:nvSpPr>
        <xdr:cNvPr id="785" name="Text Box 2">
          <a:extLst>
            <a:ext uri="{FF2B5EF4-FFF2-40B4-BE49-F238E27FC236}">
              <a16:creationId xmlns:a16="http://schemas.microsoft.com/office/drawing/2014/main" id="{00000000-0008-0000-0400-000011030000}"/>
            </a:ext>
          </a:extLst>
        </xdr:cNvPr>
        <xdr:cNvSpPr txBox="1">
          <a:spLocks noChangeArrowheads="1"/>
        </xdr:cNvSpPr>
      </xdr:nvSpPr>
      <xdr:spPr bwMode="auto">
        <a:xfrm>
          <a:off x="5314950" y="254984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4</xdr:col>
      <xdr:colOff>514350</xdr:colOff>
      <xdr:row>286</xdr:row>
      <xdr:rowOff>28575</xdr:rowOff>
    </xdr:to>
    <xdr:sp macro="" textlink="">
      <xdr:nvSpPr>
        <xdr:cNvPr id="786" name="Text Box 2">
          <a:extLst>
            <a:ext uri="{FF2B5EF4-FFF2-40B4-BE49-F238E27FC236}">
              <a16:creationId xmlns:a16="http://schemas.microsoft.com/office/drawing/2014/main" id="{00000000-0008-0000-0400-000012030000}"/>
            </a:ext>
          </a:extLst>
        </xdr:cNvPr>
        <xdr:cNvSpPr txBox="1">
          <a:spLocks noChangeArrowheads="1"/>
        </xdr:cNvSpPr>
      </xdr:nvSpPr>
      <xdr:spPr bwMode="auto">
        <a:xfrm>
          <a:off x="5314950" y="25660350"/>
          <a:ext cx="762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4</xdr:col>
      <xdr:colOff>514350</xdr:colOff>
      <xdr:row>285</xdr:row>
      <xdr:rowOff>28576</xdr:rowOff>
    </xdr:to>
    <xdr:sp macro="" textlink="">
      <xdr:nvSpPr>
        <xdr:cNvPr id="787" name="Text Box 2">
          <a:extLst>
            <a:ext uri="{FF2B5EF4-FFF2-40B4-BE49-F238E27FC236}">
              <a16:creationId xmlns:a16="http://schemas.microsoft.com/office/drawing/2014/main" id="{00000000-0008-0000-0400-000013030000}"/>
            </a:ext>
          </a:extLst>
        </xdr:cNvPr>
        <xdr:cNvSpPr txBox="1">
          <a:spLocks noChangeArrowheads="1"/>
        </xdr:cNvSpPr>
      </xdr:nvSpPr>
      <xdr:spPr bwMode="auto">
        <a:xfrm>
          <a:off x="5314950" y="254984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4</xdr:col>
      <xdr:colOff>514350</xdr:colOff>
      <xdr:row>286</xdr:row>
      <xdr:rowOff>28574</xdr:rowOff>
    </xdr:to>
    <xdr:sp macro="" textlink="">
      <xdr:nvSpPr>
        <xdr:cNvPr id="788" name="Text Box 2">
          <a:extLst>
            <a:ext uri="{FF2B5EF4-FFF2-40B4-BE49-F238E27FC236}">
              <a16:creationId xmlns:a16="http://schemas.microsoft.com/office/drawing/2014/main" id="{00000000-0008-0000-0400-000014030000}"/>
            </a:ext>
          </a:extLst>
        </xdr:cNvPr>
        <xdr:cNvSpPr txBox="1">
          <a:spLocks noChangeArrowheads="1"/>
        </xdr:cNvSpPr>
      </xdr:nvSpPr>
      <xdr:spPr bwMode="auto">
        <a:xfrm>
          <a:off x="5314950" y="256603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4</xdr:col>
      <xdr:colOff>514350</xdr:colOff>
      <xdr:row>287</xdr:row>
      <xdr:rowOff>28576</xdr:rowOff>
    </xdr:to>
    <xdr:sp macro="" textlink="">
      <xdr:nvSpPr>
        <xdr:cNvPr id="789" name="Text Box 2">
          <a:extLst>
            <a:ext uri="{FF2B5EF4-FFF2-40B4-BE49-F238E27FC236}">
              <a16:creationId xmlns:a16="http://schemas.microsoft.com/office/drawing/2014/main" id="{00000000-0008-0000-0400-000015030000}"/>
            </a:ext>
          </a:extLst>
        </xdr:cNvPr>
        <xdr:cNvSpPr txBox="1">
          <a:spLocks noChangeArrowheads="1"/>
        </xdr:cNvSpPr>
      </xdr:nvSpPr>
      <xdr:spPr bwMode="auto">
        <a:xfrm>
          <a:off x="5314950" y="25822275"/>
          <a:ext cx="762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4</xdr:col>
      <xdr:colOff>514350</xdr:colOff>
      <xdr:row>286</xdr:row>
      <xdr:rowOff>28574</xdr:rowOff>
    </xdr:to>
    <xdr:sp macro="" textlink="">
      <xdr:nvSpPr>
        <xdr:cNvPr id="790" name="Text Box 2">
          <a:extLst>
            <a:ext uri="{FF2B5EF4-FFF2-40B4-BE49-F238E27FC236}">
              <a16:creationId xmlns:a16="http://schemas.microsoft.com/office/drawing/2014/main" id="{00000000-0008-0000-0400-000016030000}"/>
            </a:ext>
          </a:extLst>
        </xdr:cNvPr>
        <xdr:cNvSpPr txBox="1">
          <a:spLocks noChangeArrowheads="1"/>
        </xdr:cNvSpPr>
      </xdr:nvSpPr>
      <xdr:spPr bwMode="auto">
        <a:xfrm>
          <a:off x="5314950" y="256603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4</xdr:col>
      <xdr:colOff>514350</xdr:colOff>
      <xdr:row>287</xdr:row>
      <xdr:rowOff>28575</xdr:rowOff>
    </xdr:to>
    <xdr:sp macro="" textlink="">
      <xdr:nvSpPr>
        <xdr:cNvPr id="791" name="Text Box 2">
          <a:extLst>
            <a:ext uri="{FF2B5EF4-FFF2-40B4-BE49-F238E27FC236}">
              <a16:creationId xmlns:a16="http://schemas.microsoft.com/office/drawing/2014/main" id="{00000000-0008-0000-0400-000017030000}"/>
            </a:ext>
          </a:extLst>
        </xdr:cNvPr>
        <xdr:cNvSpPr txBox="1">
          <a:spLocks noChangeArrowheads="1"/>
        </xdr:cNvSpPr>
      </xdr:nvSpPr>
      <xdr:spPr bwMode="auto">
        <a:xfrm>
          <a:off x="5314950" y="2582227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4</xdr:col>
      <xdr:colOff>514350</xdr:colOff>
      <xdr:row>288</xdr:row>
      <xdr:rowOff>28577</xdr:rowOff>
    </xdr:to>
    <xdr:sp macro="" textlink="">
      <xdr:nvSpPr>
        <xdr:cNvPr id="792" name="Text Box 2">
          <a:extLst>
            <a:ext uri="{FF2B5EF4-FFF2-40B4-BE49-F238E27FC236}">
              <a16:creationId xmlns:a16="http://schemas.microsoft.com/office/drawing/2014/main" id="{00000000-0008-0000-0400-000018030000}"/>
            </a:ext>
          </a:extLst>
        </xdr:cNvPr>
        <xdr:cNvSpPr txBox="1">
          <a:spLocks noChangeArrowheads="1"/>
        </xdr:cNvSpPr>
      </xdr:nvSpPr>
      <xdr:spPr bwMode="auto">
        <a:xfrm>
          <a:off x="5314950" y="25984200"/>
          <a:ext cx="762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4</xdr:col>
      <xdr:colOff>514350</xdr:colOff>
      <xdr:row>287</xdr:row>
      <xdr:rowOff>28575</xdr:rowOff>
    </xdr:to>
    <xdr:sp macro="" textlink="">
      <xdr:nvSpPr>
        <xdr:cNvPr id="793" name="Text Box 2">
          <a:extLst>
            <a:ext uri="{FF2B5EF4-FFF2-40B4-BE49-F238E27FC236}">
              <a16:creationId xmlns:a16="http://schemas.microsoft.com/office/drawing/2014/main" id="{00000000-0008-0000-0400-000019030000}"/>
            </a:ext>
          </a:extLst>
        </xdr:cNvPr>
        <xdr:cNvSpPr txBox="1">
          <a:spLocks noChangeArrowheads="1"/>
        </xdr:cNvSpPr>
      </xdr:nvSpPr>
      <xdr:spPr bwMode="auto">
        <a:xfrm>
          <a:off x="5314950" y="2582227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4</xdr:col>
      <xdr:colOff>514350</xdr:colOff>
      <xdr:row>288</xdr:row>
      <xdr:rowOff>28576</xdr:rowOff>
    </xdr:to>
    <xdr:sp macro="" textlink="">
      <xdr:nvSpPr>
        <xdr:cNvPr id="794" name="Text Box 2">
          <a:extLst>
            <a:ext uri="{FF2B5EF4-FFF2-40B4-BE49-F238E27FC236}">
              <a16:creationId xmlns:a16="http://schemas.microsoft.com/office/drawing/2014/main" id="{00000000-0008-0000-0400-00001A030000}"/>
            </a:ext>
          </a:extLst>
        </xdr:cNvPr>
        <xdr:cNvSpPr txBox="1">
          <a:spLocks noChangeArrowheads="1"/>
        </xdr:cNvSpPr>
      </xdr:nvSpPr>
      <xdr:spPr bwMode="auto">
        <a:xfrm>
          <a:off x="5314950" y="259842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4</xdr:col>
      <xdr:colOff>514350</xdr:colOff>
      <xdr:row>289</xdr:row>
      <xdr:rowOff>28575</xdr:rowOff>
    </xdr:to>
    <xdr:sp macro="" textlink="">
      <xdr:nvSpPr>
        <xdr:cNvPr id="795" name="Text Box 2">
          <a:extLst>
            <a:ext uri="{FF2B5EF4-FFF2-40B4-BE49-F238E27FC236}">
              <a16:creationId xmlns:a16="http://schemas.microsoft.com/office/drawing/2014/main" id="{00000000-0008-0000-0400-00001B03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762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4</xdr:col>
      <xdr:colOff>514350</xdr:colOff>
      <xdr:row>288</xdr:row>
      <xdr:rowOff>28576</xdr:rowOff>
    </xdr:to>
    <xdr:sp macro="" textlink="">
      <xdr:nvSpPr>
        <xdr:cNvPr id="796" name="Text Box 2">
          <a:extLst>
            <a:ext uri="{FF2B5EF4-FFF2-40B4-BE49-F238E27FC236}">
              <a16:creationId xmlns:a16="http://schemas.microsoft.com/office/drawing/2014/main" id="{00000000-0008-0000-0400-00001C030000}"/>
            </a:ext>
          </a:extLst>
        </xdr:cNvPr>
        <xdr:cNvSpPr txBox="1">
          <a:spLocks noChangeArrowheads="1"/>
        </xdr:cNvSpPr>
      </xdr:nvSpPr>
      <xdr:spPr bwMode="auto">
        <a:xfrm>
          <a:off x="5314950" y="259842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4</xdr:col>
      <xdr:colOff>514350</xdr:colOff>
      <xdr:row>289</xdr:row>
      <xdr:rowOff>28574</xdr:rowOff>
    </xdr:to>
    <xdr:sp macro="" textlink="">
      <xdr:nvSpPr>
        <xdr:cNvPr id="797" name="Text Box 2">
          <a:extLst>
            <a:ext uri="{FF2B5EF4-FFF2-40B4-BE49-F238E27FC236}">
              <a16:creationId xmlns:a16="http://schemas.microsoft.com/office/drawing/2014/main" id="{00000000-0008-0000-0400-00001D03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4</xdr:col>
      <xdr:colOff>514350</xdr:colOff>
      <xdr:row>290</xdr:row>
      <xdr:rowOff>28577</xdr:rowOff>
    </xdr:to>
    <xdr:sp macro="" textlink="">
      <xdr:nvSpPr>
        <xdr:cNvPr id="798" name="Text Box 2">
          <a:extLst>
            <a:ext uri="{FF2B5EF4-FFF2-40B4-BE49-F238E27FC236}">
              <a16:creationId xmlns:a16="http://schemas.microsoft.com/office/drawing/2014/main" id="{00000000-0008-0000-0400-00001E030000}"/>
            </a:ext>
          </a:extLst>
        </xdr:cNvPr>
        <xdr:cNvSpPr txBox="1">
          <a:spLocks noChangeArrowheads="1"/>
        </xdr:cNvSpPr>
      </xdr:nvSpPr>
      <xdr:spPr bwMode="auto">
        <a:xfrm>
          <a:off x="5314950" y="26308050"/>
          <a:ext cx="762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4</xdr:col>
      <xdr:colOff>514350</xdr:colOff>
      <xdr:row>289</xdr:row>
      <xdr:rowOff>28574</xdr:rowOff>
    </xdr:to>
    <xdr:sp macro="" textlink="">
      <xdr:nvSpPr>
        <xdr:cNvPr id="799" name="Text Box 2">
          <a:extLst>
            <a:ext uri="{FF2B5EF4-FFF2-40B4-BE49-F238E27FC236}">
              <a16:creationId xmlns:a16="http://schemas.microsoft.com/office/drawing/2014/main" id="{00000000-0008-0000-0400-00001F03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4</xdr:col>
      <xdr:colOff>514350</xdr:colOff>
      <xdr:row>290</xdr:row>
      <xdr:rowOff>28576</xdr:rowOff>
    </xdr:to>
    <xdr:sp macro="" textlink="">
      <xdr:nvSpPr>
        <xdr:cNvPr id="800" name="Text Box 2">
          <a:extLst>
            <a:ext uri="{FF2B5EF4-FFF2-40B4-BE49-F238E27FC236}">
              <a16:creationId xmlns:a16="http://schemas.microsoft.com/office/drawing/2014/main" id="{00000000-0008-0000-0400-000020030000}"/>
            </a:ext>
          </a:extLst>
        </xdr:cNvPr>
        <xdr:cNvSpPr txBox="1">
          <a:spLocks noChangeArrowheads="1"/>
        </xdr:cNvSpPr>
      </xdr:nvSpPr>
      <xdr:spPr bwMode="auto">
        <a:xfrm>
          <a:off x="5314950" y="263080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4</xdr:col>
      <xdr:colOff>514350</xdr:colOff>
      <xdr:row>291</xdr:row>
      <xdr:rowOff>12701</xdr:rowOff>
    </xdr:to>
    <xdr:sp macro="" textlink="">
      <xdr:nvSpPr>
        <xdr:cNvPr id="801" name="Text Box 2">
          <a:extLst>
            <a:ext uri="{FF2B5EF4-FFF2-40B4-BE49-F238E27FC236}">
              <a16:creationId xmlns:a16="http://schemas.microsoft.com/office/drawing/2014/main" id="{00000000-0008-0000-0400-000021030000}"/>
            </a:ext>
          </a:extLst>
        </xdr:cNvPr>
        <xdr:cNvSpPr txBox="1">
          <a:spLocks noChangeArrowheads="1"/>
        </xdr:cNvSpPr>
      </xdr:nvSpPr>
      <xdr:spPr bwMode="auto">
        <a:xfrm>
          <a:off x="5314950" y="26469975"/>
          <a:ext cx="76200" cy="1841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4</xdr:col>
      <xdr:colOff>514350</xdr:colOff>
      <xdr:row>290</xdr:row>
      <xdr:rowOff>28576</xdr:rowOff>
    </xdr:to>
    <xdr:sp macro="" textlink="">
      <xdr:nvSpPr>
        <xdr:cNvPr id="802" name="Text Box 2">
          <a:extLst>
            <a:ext uri="{FF2B5EF4-FFF2-40B4-BE49-F238E27FC236}">
              <a16:creationId xmlns:a16="http://schemas.microsoft.com/office/drawing/2014/main" id="{00000000-0008-0000-0400-000022030000}"/>
            </a:ext>
          </a:extLst>
        </xdr:cNvPr>
        <xdr:cNvSpPr txBox="1">
          <a:spLocks noChangeArrowheads="1"/>
        </xdr:cNvSpPr>
      </xdr:nvSpPr>
      <xdr:spPr bwMode="auto">
        <a:xfrm>
          <a:off x="5314950" y="263080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4</xdr:col>
      <xdr:colOff>514350</xdr:colOff>
      <xdr:row>291</xdr:row>
      <xdr:rowOff>12700</xdr:rowOff>
    </xdr:to>
    <xdr:sp macro="" textlink="">
      <xdr:nvSpPr>
        <xdr:cNvPr id="803" name="Text Box 2">
          <a:extLst>
            <a:ext uri="{FF2B5EF4-FFF2-40B4-BE49-F238E27FC236}">
              <a16:creationId xmlns:a16="http://schemas.microsoft.com/office/drawing/2014/main" id="{00000000-0008-0000-0400-000023030000}"/>
            </a:ext>
          </a:extLst>
        </xdr:cNvPr>
        <xdr:cNvSpPr txBox="1">
          <a:spLocks noChangeArrowheads="1"/>
        </xdr:cNvSpPr>
      </xdr:nvSpPr>
      <xdr:spPr bwMode="auto">
        <a:xfrm>
          <a:off x="5314950" y="26469975"/>
          <a:ext cx="762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281</xdr:row>
      <xdr:rowOff>0</xdr:rowOff>
    </xdr:from>
    <xdr:to>
      <xdr:col>4</xdr:col>
      <xdr:colOff>76200</xdr:colOff>
      <xdr:row>282</xdr:row>
      <xdr:rowOff>28575</xdr:rowOff>
    </xdr:to>
    <xdr:sp macro="" textlink="">
      <xdr:nvSpPr>
        <xdr:cNvPr id="804" name="Text Box 2">
          <a:extLst>
            <a:ext uri="{FF2B5EF4-FFF2-40B4-BE49-F238E27FC236}">
              <a16:creationId xmlns:a16="http://schemas.microsoft.com/office/drawing/2014/main" id="{00000000-0008-0000-0400-000024030000}"/>
            </a:ext>
          </a:extLst>
        </xdr:cNvPr>
        <xdr:cNvSpPr txBox="1">
          <a:spLocks noChangeArrowheads="1"/>
        </xdr:cNvSpPr>
      </xdr:nvSpPr>
      <xdr:spPr bwMode="auto">
        <a:xfrm>
          <a:off x="4419600" y="250412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281</xdr:row>
      <xdr:rowOff>0</xdr:rowOff>
    </xdr:from>
    <xdr:to>
      <xdr:col>4</xdr:col>
      <xdr:colOff>76200</xdr:colOff>
      <xdr:row>282</xdr:row>
      <xdr:rowOff>28574</xdr:rowOff>
    </xdr:to>
    <xdr:sp macro="" textlink="">
      <xdr:nvSpPr>
        <xdr:cNvPr id="805" name="Text Box 2">
          <a:extLst>
            <a:ext uri="{FF2B5EF4-FFF2-40B4-BE49-F238E27FC236}">
              <a16:creationId xmlns:a16="http://schemas.microsoft.com/office/drawing/2014/main" id="{00000000-0008-0000-0400-000025030000}"/>
            </a:ext>
          </a:extLst>
        </xdr:cNvPr>
        <xdr:cNvSpPr txBox="1">
          <a:spLocks noChangeArrowheads="1"/>
        </xdr:cNvSpPr>
      </xdr:nvSpPr>
      <xdr:spPr bwMode="auto">
        <a:xfrm>
          <a:off x="4419600" y="25041225"/>
          <a:ext cx="5334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281</xdr:row>
      <xdr:rowOff>0</xdr:rowOff>
    </xdr:from>
    <xdr:to>
      <xdr:col>4</xdr:col>
      <xdr:colOff>76200</xdr:colOff>
      <xdr:row>282</xdr:row>
      <xdr:rowOff>28575</xdr:rowOff>
    </xdr:to>
    <xdr:sp macro="" textlink="">
      <xdr:nvSpPr>
        <xdr:cNvPr id="806" name="Text Box 2">
          <a:extLst>
            <a:ext uri="{FF2B5EF4-FFF2-40B4-BE49-F238E27FC236}">
              <a16:creationId xmlns:a16="http://schemas.microsoft.com/office/drawing/2014/main" id="{00000000-0008-0000-0400-000026030000}"/>
            </a:ext>
          </a:extLst>
        </xdr:cNvPr>
        <xdr:cNvSpPr txBox="1">
          <a:spLocks noChangeArrowheads="1"/>
        </xdr:cNvSpPr>
      </xdr:nvSpPr>
      <xdr:spPr bwMode="auto">
        <a:xfrm>
          <a:off x="4419600" y="250412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4</xdr:col>
      <xdr:colOff>76200</xdr:colOff>
      <xdr:row>283</xdr:row>
      <xdr:rowOff>28576</xdr:rowOff>
    </xdr:to>
    <xdr:sp macro="" textlink="">
      <xdr:nvSpPr>
        <xdr:cNvPr id="807" name="Text Box 2">
          <a:extLst>
            <a:ext uri="{FF2B5EF4-FFF2-40B4-BE49-F238E27FC236}">
              <a16:creationId xmlns:a16="http://schemas.microsoft.com/office/drawing/2014/main" id="{00000000-0008-0000-0400-000027030000}"/>
            </a:ext>
          </a:extLst>
        </xdr:cNvPr>
        <xdr:cNvSpPr txBox="1">
          <a:spLocks noChangeArrowheads="1"/>
        </xdr:cNvSpPr>
      </xdr:nvSpPr>
      <xdr:spPr bwMode="auto">
        <a:xfrm>
          <a:off x="4419600" y="251936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28574</xdr:rowOff>
    </xdr:to>
    <xdr:sp macro="" textlink="">
      <xdr:nvSpPr>
        <xdr:cNvPr id="808" name="Text Box 2">
          <a:extLst>
            <a:ext uri="{FF2B5EF4-FFF2-40B4-BE49-F238E27FC236}">
              <a16:creationId xmlns:a16="http://schemas.microsoft.com/office/drawing/2014/main" id="{00000000-0008-0000-0400-000028030000}"/>
            </a:ext>
          </a:extLst>
        </xdr:cNvPr>
        <xdr:cNvSpPr txBox="1">
          <a:spLocks noChangeArrowheads="1"/>
        </xdr:cNvSpPr>
      </xdr:nvSpPr>
      <xdr:spPr bwMode="auto">
        <a:xfrm>
          <a:off x="4419600" y="253460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66676</xdr:rowOff>
    </xdr:to>
    <xdr:sp macro="" textlink="">
      <xdr:nvSpPr>
        <xdr:cNvPr id="809" name="Text Box 2">
          <a:extLst>
            <a:ext uri="{FF2B5EF4-FFF2-40B4-BE49-F238E27FC236}">
              <a16:creationId xmlns:a16="http://schemas.microsoft.com/office/drawing/2014/main" id="{00000000-0008-0000-0400-000029030000}"/>
            </a:ext>
          </a:extLst>
        </xdr:cNvPr>
        <xdr:cNvSpPr txBox="1">
          <a:spLocks noChangeArrowheads="1"/>
        </xdr:cNvSpPr>
      </xdr:nvSpPr>
      <xdr:spPr bwMode="auto">
        <a:xfrm>
          <a:off x="4419600" y="25498425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66674</xdr:rowOff>
    </xdr:to>
    <xdr:sp macro="" textlink="">
      <xdr:nvSpPr>
        <xdr:cNvPr id="810" name="Text Box 2">
          <a:extLst>
            <a:ext uri="{FF2B5EF4-FFF2-40B4-BE49-F238E27FC236}">
              <a16:creationId xmlns:a16="http://schemas.microsoft.com/office/drawing/2014/main" id="{00000000-0008-0000-0400-00002A030000}"/>
            </a:ext>
          </a:extLst>
        </xdr:cNvPr>
        <xdr:cNvSpPr txBox="1">
          <a:spLocks noChangeArrowheads="1"/>
        </xdr:cNvSpPr>
      </xdr:nvSpPr>
      <xdr:spPr bwMode="auto">
        <a:xfrm>
          <a:off x="4419600" y="25660350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66675</xdr:rowOff>
    </xdr:to>
    <xdr:sp macro="" textlink="">
      <xdr:nvSpPr>
        <xdr:cNvPr id="811" name="Text Box 2">
          <a:extLst>
            <a:ext uri="{FF2B5EF4-FFF2-40B4-BE49-F238E27FC236}">
              <a16:creationId xmlns:a16="http://schemas.microsoft.com/office/drawing/2014/main" id="{00000000-0008-0000-0400-00002B030000}"/>
            </a:ext>
          </a:extLst>
        </xdr:cNvPr>
        <xdr:cNvSpPr txBox="1">
          <a:spLocks noChangeArrowheads="1"/>
        </xdr:cNvSpPr>
      </xdr:nvSpPr>
      <xdr:spPr bwMode="auto">
        <a:xfrm>
          <a:off x="4419600" y="25822275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66676</xdr:rowOff>
    </xdr:to>
    <xdr:sp macro="" textlink="">
      <xdr:nvSpPr>
        <xdr:cNvPr id="812" name="Text Box 2">
          <a:extLst>
            <a:ext uri="{FF2B5EF4-FFF2-40B4-BE49-F238E27FC236}">
              <a16:creationId xmlns:a16="http://schemas.microsoft.com/office/drawing/2014/main" id="{00000000-0008-0000-0400-00002C03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66674</xdr:rowOff>
    </xdr:to>
    <xdr:sp macro="" textlink="">
      <xdr:nvSpPr>
        <xdr:cNvPr id="813" name="Text Box 2">
          <a:extLst>
            <a:ext uri="{FF2B5EF4-FFF2-40B4-BE49-F238E27FC236}">
              <a16:creationId xmlns:a16="http://schemas.microsoft.com/office/drawing/2014/main" id="{00000000-0008-0000-0400-00002D03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66676</xdr:rowOff>
    </xdr:to>
    <xdr:sp macro="" textlink="">
      <xdr:nvSpPr>
        <xdr:cNvPr id="814" name="Text Box 2">
          <a:extLst>
            <a:ext uri="{FF2B5EF4-FFF2-40B4-BE49-F238E27FC236}">
              <a16:creationId xmlns:a16="http://schemas.microsoft.com/office/drawing/2014/main" id="{00000000-0008-0000-0400-00002E03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290</xdr:row>
      <xdr:rowOff>0</xdr:rowOff>
    </xdr:from>
    <xdr:to>
      <xdr:col>4</xdr:col>
      <xdr:colOff>76200</xdr:colOff>
      <xdr:row>291</xdr:row>
      <xdr:rowOff>50800</xdr:rowOff>
    </xdr:to>
    <xdr:sp macro="" textlink="">
      <xdr:nvSpPr>
        <xdr:cNvPr id="815" name="Text Box 2">
          <a:extLst>
            <a:ext uri="{FF2B5EF4-FFF2-40B4-BE49-F238E27FC236}">
              <a16:creationId xmlns:a16="http://schemas.microsoft.com/office/drawing/2014/main" id="{00000000-0008-0000-0400-00002F030000}"/>
            </a:ext>
          </a:extLst>
        </xdr:cNvPr>
        <xdr:cNvSpPr txBox="1">
          <a:spLocks noChangeArrowheads="1"/>
        </xdr:cNvSpPr>
      </xdr:nvSpPr>
      <xdr:spPr bwMode="auto">
        <a:xfrm>
          <a:off x="4419600" y="26469975"/>
          <a:ext cx="533400" cy="222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281</xdr:row>
      <xdr:rowOff>0</xdr:rowOff>
    </xdr:from>
    <xdr:to>
      <xdr:col>4</xdr:col>
      <xdr:colOff>76200</xdr:colOff>
      <xdr:row>282</xdr:row>
      <xdr:rowOff>28575</xdr:rowOff>
    </xdr:to>
    <xdr:sp macro="" textlink="">
      <xdr:nvSpPr>
        <xdr:cNvPr id="816" name="Text Box 2">
          <a:extLst>
            <a:ext uri="{FF2B5EF4-FFF2-40B4-BE49-F238E27FC236}">
              <a16:creationId xmlns:a16="http://schemas.microsoft.com/office/drawing/2014/main" id="{00000000-0008-0000-0400-000030030000}"/>
            </a:ext>
          </a:extLst>
        </xdr:cNvPr>
        <xdr:cNvSpPr txBox="1">
          <a:spLocks noChangeArrowheads="1"/>
        </xdr:cNvSpPr>
      </xdr:nvSpPr>
      <xdr:spPr bwMode="auto">
        <a:xfrm>
          <a:off x="4419600" y="250412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4</xdr:col>
      <xdr:colOff>76200</xdr:colOff>
      <xdr:row>283</xdr:row>
      <xdr:rowOff>28578</xdr:rowOff>
    </xdr:to>
    <xdr:sp macro="" textlink="">
      <xdr:nvSpPr>
        <xdr:cNvPr id="817" name="Text Box 2">
          <a:extLst>
            <a:ext uri="{FF2B5EF4-FFF2-40B4-BE49-F238E27FC236}">
              <a16:creationId xmlns:a16="http://schemas.microsoft.com/office/drawing/2014/main" id="{00000000-0008-0000-0400-000031030000}"/>
            </a:ext>
          </a:extLst>
        </xdr:cNvPr>
        <xdr:cNvSpPr txBox="1">
          <a:spLocks noChangeArrowheads="1"/>
        </xdr:cNvSpPr>
      </xdr:nvSpPr>
      <xdr:spPr bwMode="auto">
        <a:xfrm>
          <a:off x="4419600" y="25193625"/>
          <a:ext cx="533400" cy="1809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281</xdr:row>
      <xdr:rowOff>0</xdr:rowOff>
    </xdr:from>
    <xdr:to>
      <xdr:col>4</xdr:col>
      <xdr:colOff>76200</xdr:colOff>
      <xdr:row>282</xdr:row>
      <xdr:rowOff>28574</xdr:rowOff>
    </xdr:to>
    <xdr:sp macro="" textlink="">
      <xdr:nvSpPr>
        <xdr:cNvPr id="818" name="Text Box 2">
          <a:extLst>
            <a:ext uri="{FF2B5EF4-FFF2-40B4-BE49-F238E27FC236}">
              <a16:creationId xmlns:a16="http://schemas.microsoft.com/office/drawing/2014/main" id="{00000000-0008-0000-0400-000032030000}"/>
            </a:ext>
          </a:extLst>
        </xdr:cNvPr>
        <xdr:cNvSpPr txBox="1">
          <a:spLocks noChangeArrowheads="1"/>
        </xdr:cNvSpPr>
      </xdr:nvSpPr>
      <xdr:spPr bwMode="auto">
        <a:xfrm>
          <a:off x="4419600" y="25041225"/>
          <a:ext cx="5334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28574</xdr:rowOff>
    </xdr:to>
    <xdr:sp macro="" textlink="">
      <xdr:nvSpPr>
        <xdr:cNvPr id="819" name="Text Box 2">
          <a:extLst>
            <a:ext uri="{FF2B5EF4-FFF2-40B4-BE49-F238E27FC236}">
              <a16:creationId xmlns:a16="http://schemas.microsoft.com/office/drawing/2014/main" id="{00000000-0008-0000-0400-000033030000}"/>
            </a:ext>
          </a:extLst>
        </xdr:cNvPr>
        <xdr:cNvSpPr txBox="1">
          <a:spLocks noChangeArrowheads="1"/>
        </xdr:cNvSpPr>
      </xdr:nvSpPr>
      <xdr:spPr bwMode="auto">
        <a:xfrm>
          <a:off x="4419600" y="253460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4</xdr:col>
      <xdr:colOff>76200</xdr:colOff>
      <xdr:row>283</xdr:row>
      <xdr:rowOff>28577</xdr:rowOff>
    </xdr:to>
    <xdr:sp macro="" textlink="">
      <xdr:nvSpPr>
        <xdr:cNvPr id="820" name="Text Box 2">
          <a:extLst>
            <a:ext uri="{FF2B5EF4-FFF2-40B4-BE49-F238E27FC236}">
              <a16:creationId xmlns:a16="http://schemas.microsoft.com/office/drawing/2014/main" id="{00000000-0008-0000-0400-000034030000}"/>
            </a:ext>
          </a:extLst>
        </xdr:cNvPr>
        <xdr:cNvSpPr txBox="1">
          <a:spLocks noChangeArrowheads="1"/>
        </xdr:cNvSpPr>
      </xdr:nvSpPr>
      <xdr:spPr bwMode="auto">
        <a:xfrm>
          <a:off x="4419600" y="25193625"/>
          <a:ext cx="533400" cy="1809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28573</xdr:rowOff>
    </xdr:to>
    <xdr:sp macro="" textlink="">
      <xdr:nvSpPr>
        <xdr:cNvPr id="821" name="Text Box 2">
          <a:extLst>
            <a:ext uri="{FF2B5EF4-FFF2-40B4-BE49-F238E27FC236}">
              <a16:creationId xmlns:a16="http://schemas.microsoft.com/office/drawing/2014/main" id="{00000000-0008-0000-0400-000035030000}"/>
            </a:ext>
          </a:extLst>
        </xdr:cNvPr>
        <xdr:cNvSpPr txBox="1">
          <a:spLocks noChangeArrowheads="1"/>
        </xdr:cNvSpPr>
      </xdr:nvSpPr>
      <xdr:spPr bwMode="auto">
        <a:xfrm>
          <a:off x="4419600" y="25346025"/>
          <a:ext cx="5334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28577</xdr:rowOff>
    </xdr:to>
    <xdr:sp macro="" textlink="">
      <xdr:nvSpPr>
        <xdr:cNvPr id="822" name="Text Box 2">
          <a:extLst>
            <a:ext uri="{FF2B5EF4-FFF2-40B4-BE49-F238E27FC236}">
              <a16:creationId xmlns:a16="http://schemas.microsoft.com/office/drawing/2014/main" id="{00000000-0008-0000-0400-000036030000}"/>
            </a:ext>
          </a:extLst>
        </xdr:cNvPr>
        <xdr:cNvSpPr txBox="1">
          <a:spLocks noChangeArrowheads="1"/>
        </xdr:cNvSpPr>
      </xdr:nvSpPr>
      <xdr:spPr bwMode="auto">
        <a:xfrm>
          <a:off x="4419600" y="25498425"/>
          <a:ext cx="5334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28573</xdr:rowOff>
    </xdr:to>
    <xdr:sp macro="" textlink="">
      <xdr:nvSpPr>
        <xdr:cNvPr id="823" name="Text Box 2">
          <a:extLst>
            <a:ext uri="{FF2B5EF4-FFF2-40B4-BE49-F238E27FC236}">
              <a16:creationId xmlns:a16="http://schemas.microsoft.com/office/drawing/2014/main" id="{00000000-0008-0000-0400-000037030000}"/>
            </a:ext>
          </a:extLst>
        </xdr:cNvPr>
        <xdr:cNvSpPr txBox="1">
          <a:spLocks noChangeArrowheads="1"/>
        </xdr:cNvSpPr>
      </xdr:nvSpPr>
      <xdr:spPr bwMode="auto">
        <a:xfrm>
          <a:off x="4419600" y="25346025"/>
          <a:ext cx="5334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28576</xdr:rowOff>
    </xdr:to>
    <xdr:sp macro="" textlink="">
      <xdr:nvSpPr>
        <xdr:cNvPr id="824" name="Text Box 2">
          <a:extLst>
            <a:ext uri="{FF2B5EF4-FFF2-40B4-BE49-F238E27FC236}">
              <a16:creationId xmlns:a16="http://schemas.microsoft.com/office/drawing/2014/main" id="{00000000-0008-0000-0400-000038030000}"/>
            </a:ext>
          </a:extLst>
        </xdr:cNvPr>
        <xdr:cNvSpPr txBox="1">
          <a:spLocks noChangeArrowheads="1"/>
        </xdr:cNvSpPr>
      </xdr:nvSpPr>
      <xdr:spPr bwMode="auto">
        <a:xfrm>
          <a:off x="4419600" y="254984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28575</xdr:rowOff>
    </xdr:to>
    <xdr:sp macro="" textlink="">
      <xdr:nvSpPr>
        <xdr:cNvPr id="825" name="Text Box 2">
          <a:extLst>
            <a:ext uri="{FF2B5EF4-FFF2-40B4-BE49-F238E27FC236}">
              <a16:creationId xmlns:a16="http://schemas.microsoft.com/office/drawing/2014/main" id="{00000000-0008-0000-0400-000039030000}"/>
            </a:ext>
          </a:extLst>
        </xdr:cNvPr>
        <xdr:cNvSpPr txBox="1">
          <a:spLocks noChangeArrowheads="1"/>
        </xdr:cNvSpPr>
      </xdr:nvSpPr>
      <xdr:spPr bwMode="auto">
        <a:xfrm>
          <a:off x="4419600" y="25660350"/>
          <a:ext cx="5334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28576</xdr:rowOff>
    </xdr:to>
    <xdr:sp macro="" textlink="">
      <xdr:nvSpPr>
        <xdr:cNvPr id="826" name="Text Box 2">
          <a:extLst>
            <a:ext uri="{FF2B5EF4-FFF2-40B4-BE49-F238E27FC236}">
              <a16:creationId xmlns:a16="http://schemas.microsoft.com/office/drawing/2014/main" id="{00000000-0008-0000-0400-00003A030000}"/>
            </a:ext>
          </a:extLst>
        </xdr:cNvPr>
        <xdr:cNvSpPr txBox="1">
          <a:spLocks noChangeArrowheads="1"/>
        </xdr:cNvSpPr>
      </xdr:nvSpPr>
      <xdr:spPr bwMode="auto">
        <a:xfrm>
          <a:off x="4419600" y="254984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28574</xdr:rowOff>
    </xdr:to>
    <xdr:sp macro="" textlink="">
      <xdr:nvSpPr>
        <xdr:cNvPr id="827" name="Text Box 2">
          <a:extLst>
            <a:ext uri="{FF2B5EF4-FFF2-40B4-BE49-F238E27FC236}">
              <a16:creationId xmlns:a16="http://schemas.microsoft.com/office/drawing/2014/main" id="{00000000-0008-0000-0400-00003B030000}"/>
            </a:ext>
          </a:extLst>
        </xdr:cNvPr>
        <xdr:cNvSpPr txBox="1">
          <a:spLocks noChangeArrowheads="1"/>
        </xdr:cNvSpPr>
      </xdr:nvSpPr>
      <xdr:spPr bwMode="auto">
        <a:xfrm>
          <a:off x="4419600" y="256603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28576</xdr:rowOff>
    </xdr:to>
    <xdr:sp macro="" textlink="">
      <xdr:nvSpPr>
        <xdr:cNvPr id="828" name="Text Box 2">
          <a:extLst>
            <a:ext uri="{FF2B5EF4-FFF2-40B4-BE49-F238E27FC236}">
              <a16:creationId xmlns:a16="http://schemas.microsoft.com/office/drawing/2014/main" id="{00000000-0008-0000-0400-00003C030000}"/>
            </a:ext>
          </a:extLst>
        </xdr:cNvPr>
        <xdr:cNvSpPr txBox="1">
          <a:spLocks noChangeArrowheads="1"/>
        </xdr:cNvSpPr>
      </xdr:nvSpPr>
      <xdr:spPr bwMode="auto">
        <a:xfrm>
          <a:off x="4419600" y="25822275"/>
          <a:ext cx="5334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28574</xdr:rowOff>
    </xdr:to>
    <xdr:sp macro="" textlink="">
      <xdr:nvSpPr>
        <xdr:cNvPr id="829" name="Text Box 2">
          <a:extLst>
            <a:ext uri="{FF2B5EF4-FFF2-40B4-BE49-F238E27FC236}">
              <a16:creationId xmlns:a16="http://schemas.microsoft.com/office/drawing/2014/main" id="{00000000-0008-0000-0400-00003D030000}"/>
            </a:ext>
          </a:extLst>
        </xdr:cNvPr>
        <xdr:cNvSpPr txBox="1">
          <a:spLocks noChangeArrowheads="1"/>
        </xdr:cNvSpPr>
      </xdr:nvSpPr>
      <xdr:spPr bwMode="auto">
        <a:xfrm>
          <a:off x="4419600" y="256603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28575</xdr:rowOff>
    </xdr:to>
    <xdr:sp macro="" textlink="">
      <xdr:nvSpPr>
        <xdr:cNvPr id="830" name="Text Box 2">
          <a:extLst>
            <a:ext uri="{FF2B5EF4-FFF2-40B4-BE49-F238E27FC236}">
              <a16:creationId xmlns:a16="http://schemas.microsoft.com/office/drawing/2014/main" id="{00000000-0008-0000-0400-00003E030000}"/>
            </a:ext>
          </a:extLst>
        </xdr:cNvPr>
        <xdr:cNvSpPr txBox="1">
          <a:spLocks noChangeArrowheads="1"/>
        </xdr:cNvSpPr>
      </xdr:nvSpPr>
      <xdr:spPr bwMode="auto">
        <a:xfrm>
          <a:off x="4419600" y="2582227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28577</xdr:rowOff>
    </xdr:to>
    <xdr:sp macro="" textlink="">
      <xdr:nvSpPr>
        <xdr:cNvPr id="831" name="Text Box 2">
          <a:extLst>
            <a:ext uri="{FF2B5EF4-FFF2-40B4-BE49-F238E27FC236}">
              <a16:creationId xmlns:a16="http://schemas.microsoft.com/office/drawing/2014/main" id="{00000000-0008-0000-0400-00003F03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5334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28575</xdr:rowOff>
    </xdr:to>
    <xdr:sp macro="" textlink="">
      <xdr:nvSpPr>
        <xdr:cNvPr id="832" name="Text Box 2">
          <a:extLst>
            <a:ext uri="{FF2B5EF4-FFF2-40B4-BE49-F238E27FC236}">
              <a16:creationId xmlns:a16="http://schemas.microsoft.com/office/drawing/2014/main" id="{00000000-0008-0000-0400-000040030000}"/>
            </a:ext>
          </a:extLst>
        </xdr:cNvPr>
        <xdr:cNvSpPr txBox="1">
          <a:spLocks noChangeArrowheads="1"/>
        </xdr:cNvSpPr>
      </xdr:nvSpPr>
      <xdr:spPr bwMode="auto">
        <a:xfrm>
          <a:off x="4419600" y="2582227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28576</xdr:rowOff>
    </xdr:to>
    <xdr:sp macro="" textlink="">
      <xdr:nvSpPr>
        <xdr:cNvPr id="833" name="Text Box 2">
          <a:extLst>
            <a:ext uri="{FF2B5EF4-FFF2-40B4-BE49-F238E27FC236}">
              <a16:creationId xmlns:a16="http://schemas.microsoft.com/office/drawing/2014/main" id="{00000000-0008-0000-0400-00004103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28575</xdr:rowOff>
    </xdr:to>
    <xdr:sp macro="" textlink="">
      <xdr:nvSpPr>
        <xdr:cNvPr id="834" name="Text Box 2">
          <a:extLst>
            <a:ext uri="{FF2B5EF4-FFF2-40B4-BE49-F238E27FC236}">
              <a16:creationId xmlns:a16="http://schemas.microsoft.com/office/drawing/2014/main" id="{00000000-0008-0000-0400-00004203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28576</xdr:rowOff>
    </xdr:to>
    <xdr:sp macro="" textlink="">
      <xdr:nvSpPr>
        <xdr:cNvPr id="835" name="Text Box 2">
          <a:extLst>
            <a:ext uri="{FF2B5EF4-FFF2-40B4-BE49-F238E27FC236}">
              <a16:creationId xmlns:a16="http://schemas.microsoft.com/office/drawing/2014/main" id="{00000000-0008-0000-0400-00004303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28574</xdr:rowOff>
    </xdr:to>
    <xdr:sp macro="" textlink="">
      <xdr:nvSpPr>
        <xdr:cNvPr id="836" name="Text Box 2">
          <a:extLst>
            <a:ext uri="{FF2B5EF4-FFF2-40B4-BE49-F238E27FC236}">
              <a16:creationId xmlns:a16="http://schemas.microsoft.com/office/drawing/2014/main" id="{00000000-0008-0000-0400-00004403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28577</xdr:rowOff>
    </xdr:to>
    <xdr:sp macro="" textlink="">
      <xdr:nvSpPr>
        <xdr:cNvPr id="837" name="Text Box 2">
          <a:extLst>
            <a:ext uri="{FF2B5EF4-FFF2-40B4-BE49-F238E27FC236}">
              <a16:creationId xmlns:a16="http://schemas.microsoft.com/office/drawing/2014/main" id="{00000000-0008-0000-0400-00004503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5334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28574</xdr:rowOff>
    </xdr:to>
    <xdr:sp macro="" textlink="">
      <xdr:nvSpPr>
        <xdr:cNvPr id="838" name="Text Box 2">
          <a:extLst>
            <a:ext uri="{FF2B5EF4-FFF2-40B4-BE49-F238E27FC236}">
              <a16:creationId xmlns:a16="http://schemas.microsoft.com/office/drawing/2014/main" id="{00000000-0008-0000-0400-00004603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28576</xdr:rowOff>
    </xdr:to>
    <xdr:sp macro="" textlink="">
      <xdr:nvSpPr>
        <xdr:cNvPr id="839" name="Text Box 2">
          <a:extLst>
            <a:ext uri="{FF2B5EF4-FFF2-40B4-BE49-F238E27FC236}">
              <a16:creationId xmlns:a16="http://schemas.microsoft.com/office/drawing/2014/main" id="{00000000-0008-0000-0400-00004703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290</xdr:row>
      <xdr:rowOff>0</xdr:rowOff>
    </xdr:from>
    <xdr:to>
      <xdr:col>4</xdr:col>
      <xdr:colOff>76200</xdr:colOff>
      <xdr:row>291</xdr:row>
      <xdr:rowOff>12701</xdr:rowOff>
    </xdr:to>
    <xdr:sp macro="" textlink="">
      <xdr:nvSpPr>
        <xdr:cNvPr id="840" name="Text Box 2">
          <a:extLst>
            <a:ext uri="{FF2B5EF4-FFF2-40B4-BE49-F238E27FC236}">
              <a16:creationId xmlns:a16="http://schemas.microsoft.com/office/drawing/2014/main" id="{00000000-0008-0000-0400-000048030000}"/>
            </a:ext>
          </a:extLst>
        </xdr:cNvPr>
        <xdr:cNvSpPr txBox="1">
          <a:spLocks noChangeArrowheads="1"/>
        </xdr:cNvSpPr>
      </xdr:nvSpPr>
      <xdr:spPr bwMode="auto">
        <a:xfrm>
          <a:off x="4419600" y="26469975"/>
          <a:ext cx="533400" cy="1841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28576</xdr:rowOff>
    </xdr:to>
    <xdr:sp macro="" textlink="">
      <xdr:nvSpPr>
        <xdr:cNvPr id="841" name="Text Box 2">
          <a:extLst>
            <a:ext uri="{FF2B5EF4-FFF2-40B4-BE49-F238E27FC236}">
              <a16:creationId xmlns:a16="http://schemas.microsoft.com/office/drawing/2014/main" id="{00000000-0008-0000-0400-00004903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290</xdr:row>
      <xdr:rowOff>0</xdr:rowOff>
    </xdr:from>
    <xdr:to>
      <xdr:col>4</xdr:col>
      <xdr:colOff>76200</xdr:colOff>
      <xdr:row>291</xdr:row>
      <xdr:rowOff>12700</xdr:rowOff>
    </xdr:to>
    <xdr:sp macro="" textlink="">
      <xdr:nvSpPr>
        <xdr:cNvPr id="842" name="Text Box 2">
          <a:extLst>
            <a:ext uri="{FF2B5EF4-FFF2-40B4-BE49-F238E27FC236}">
              <a16:creationId xmlns:a16="http://schemas.microsoft.com/office/drawing/2014/main" id="{00000000-0008-0000-0400-00004A030000}"/>
            </a:ext>
          </a:extLst>
        </xdr:cNvPr>
        <xdr:cNvSpPr txBox="1">
          <a:spLocks noChangeArrowheads="1"/>
        </xdr:cNvSpPr>
      </xdr:nvSpPr>
      <xdr:spPr bwMode="auto">
        <a:xfrm>
          <a:off x="4419600" y="26469975"/>
          <a:ext cx="5334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289</xdr:row>
      <xdr:rowOff>66675</xdr:rowOff>
    </xdr:to>
    <xdr:sp macro="" textlink="">
      <xdr:nvSpPr>
        <xdr:cNvPr id="843" name="Text Box 2">
          <a:extLst>
            <a:ext uri="{FF2B5EF4-FFF2-40B4-BE49-F238E27FC236}">
              <a16:creationId xmlns:a16="http://schemas.microsoft.com/office/drawing/2014/main" id="{00000000-0008-0000-0400-00004B03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5334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4</xdr:col>
      <xdr:colOff>514350</xdr:colOff>
      <xdr:row>289</xdr:row>
      <xdr:rowOff>66675</xdr:rowOff>
    </xdr:to>
    <xdr:sp macro="" textlink="">
      <xdr:nvSpPr>
        <xdr:cNvPr id="844" name="Text Box 2">
          <a:extLst>
            <a:ext uri="{FF2B5EF4-FFF2-40B4-BE49-F238E27FC236}">
              <a16:creationId xmlns:a16="http://schemas.microsoft.com/office/drawing/2014/main" id="{00000000-0008-0000-0400-00004C030000}"/>
            </a:ext>
          </a:extLst>
        </xdr:cNvPr>
        <xdr:cNvSpPr txBox="1">
          <a:spLocks noChangeArrowheads="1"/>
        </xdr:cNvSpPr>
      </xdr:nvSpPr>
      <xdr:spPr bwMode="auto">
        <a:xfrm>
          <a:off x="5314950" y="259842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66674</xdr:rowOff>
    </xdr:to>
    <xdr:sp macro="" textlink="">
      <xdr:nvSpPr>
        <xdr:cNvPr id="845" name="Text Box 2">
          <a:extLst>
            <a:ext uri="{FF2B5EF4-FFF2-40B4-BE49-F238E27FC236}">
              <a16:creationId xmlns:a16="http://schemas.microsoft.com/office/drawing/2014/main" id="{00000000-0008-0000-0400-00004D03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4</xdr:col>
      <xdr:colOff>514350</xdr:colOff>
      <xdr:row>289</xdr:row>
      <xdr:rowOff>66674</xdr:rowOff>
    </xdr:to>
    <xdr:sp macro="" textlink="">
      <xdr:nvSpPr>
        <xdr:cNvPr id="846" name="Text Box 2">
          <a:extLst>
            <a:ext uri="{FF2B5EF4-FFF2-40B4-BE49-F238E27FC236}">
              <a16:creationId xmlns:a16="http://schemas.microsoft.com/office/drawing/2014/main" id="{00000000-0008-0000-0400-00004E03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4</xdr:col>
      <xdr:colOff>514350</xdr:colOff>
      <xdr:row>289</xdr:row>
      <xdr:rowOff>28576</xdr:rowOff>
    </xdr:to>
    <xdr:sp macro="" textlink="">
      <xdr:nvSpPr>
        <xdr:cNvPr id="847" name="Text Box 2">
          <a:extLst>
            <a:ext uri="{FF2B5EF4-FFF2-40B4-BE49-F238E27FC236}">
              <a16:creationId xmlns:a16="http://schemas.microsoft.com/office/drawing/2014/main" id="{00000000-0008-0000-0400-00004F030000}"/>
            </a:ext>
          </a:extLst>
        </xdr:cNvPr>
        <xdr:cNvSpPr txBox="1">
          <a:spLocks noChangeArrowheads="1"/>
        </xdr:cNvSpPr>
      </xdr:nvSpPr>
      <xdr:spPr bwMode="auto">
        <a:xfrm>
          <a:off x="5314950" y="25984200"/>
          <a:ext cx="76200" cy="3524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4</xdr:col>
      <xdr:colOff>514350</xdr:colOff>
      <xdr:row>289</xdr:row>
      <xdr:rowOff>28575</xdr:rowOff>
    </xdr:to>
    <xdr:sp macro="" textlink="">
      <xdr:nvSpPr>
        <xdr:cNvPr id="848" name="Text Box 2">
          <a:extLst>
            <a:ext uri="{FF2B5EF4-FFF2-40B4-BE49-F238E27FC236}">
              <a16:creationId xmlns:a16="http://schemas.microsoft.com/office/drawing/2014/main" id="{00000000-0008-0000-0400-000050030000}"/>
            </a:ext>
          </a:extLst>
        </xdr:cNvPr>
        <xdr:cNvSpPr txBox="1">
          <a:spLocks noChangeArrowheads="1"/>
        </xdr:cNvSpPr>
      </xdr:nvSpPr>
      <xdr:spPr bwMode="auto">
        <a:xfrm>
          <a:off x="5314950" y="259842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4</xdr:col>
      <xdr:colOff>514350</xdr:colOff>
      <xdr:row>289</xdr:row>
      <xdr:rowOff>28575</xdr:rowOff>
    </xdr:to>
    <xdr:sp macro="" textlink="">
      <xdr:nvSpPr>
        <xdr:cNvPr id="849" name="Text Box 2">
          <a:extLst>
            <a:ext uri="{FF2B5EF4-FFF2-40B4-BE49-F238E27FC236}">
              <a16:creationId xmlns:a16="http://schemas.microsoft.com/office/drawing/2014/main" id="{00000000-0008-0000-0400-00005103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762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4</xdr:col>
      <xdr:colOff>514350</xdr:colOff>
      <xdr:row>289</xdr:row>
      <xdr:rowOff>28575</xdr:rowOff>
    </xdr:to>
    <xdr:sp macro="" textlink="">
      <xdr:nvSpPr>
        <xdr:cNvPr id="850" name="Text Box 2">
          <a:extLst>
            <a:ext uri="{FF2B5EF4-FFF2-40B4-BE49-F238E27FC236}">
              <a16:creationId xmlns:a16="http://schemas.microsoft.com/office/drawing/2014/main" id="{00000000-0008-0000-0400-000052030000}"/>
            </a:ext>
          </a:extLst>
        </xdr:cNvPr>
        <xdr:cNvSpPr txBox="1">
          <a:spLocks noChangeArrowheads="1"/>
        </xdr:cNvSpPr>
      </xdr:nvSpPr>
      <xdr:spPr bwMode="auto">
        <a:xfrm>
          <a:off x="5314950" y="259842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4</xdr:col>
      <xdr:colOff>514350</xdr:colOff>
      <xdr:row>289</xdr:row>
      <xdr:rowOff>28574</xdr:rowOff>
    </xdr:to>
    <xdr:sp macro="" textlink="">
      <xdr:nvSpPr>
        <xdr:cNvPr id="851" name="Text Box 2">
          <a:extLst>
            <a:ext uri="{FF2B5EF4-FFF2-40B4-BE49-F238E27FC236}">
              <a16:creationId xmlns:a16="http://schemas.microsoft.com/office/drawing/2014/main" id="{00000000-0008-0000-0400-00005303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4</xdr:col>
      <xdr:colOff>514350</xdr:colOff>
      <xdr:row>289</xdr:row>
      <xdr:rowOff>28574</xdr:rowOff>
    </xdr:to>
    <xdr:sp macro="" textlink="">
      <xdr:nvSpPr>
        <xdr:cNvPr id="852" name="Text Box 2">
          <a:extLst>
            <a:ext uri="{FF2B5EF4-FFF2-40B4-BE49-F238E27FC236}">
              <a16:creationId xmlns:a16="http://schemas.microsoft.com/office/drawing/2014/main" id="{00000000-0008-0000-0400-00005403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289</xdr:row>
      <xdr:rowOff>66675</xdr:rowOff>
    </xdr:to>
    <xdr:sp macro="" textlink="">
      <xdr:nvSpPr>
        <xdr:cNvPr id="853" name="Text Box 2">
          <a:extLst>
            <a:ext uri="{FF2B5EF4-FFF2-40B4-BE49-F238E27FC236}">
              <a16:creationId xmlns:a16="http://schemas.microsoft.com/office/drawing/2014/main" id="{00000000-0008-0000-0400-00005503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5334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66674</xdr:rowOff>
    </xdr:to>
    <xdr:sp macro="" textlink="">
      <xdr:nvSpPr>
        <xdr:cNvPr id="854" name="Text Box 2">
          <a:extLst>
            <a:ext uri="{FF2B5EF4-FFF2-40B4-BE49-F238E27FC236}">
              <a16:creationId xmlns:a16="http://schemas.microsoft.com/office/drawing/2014/main" id="{00000000-0008-0000-0400-00005603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289</xdr:row>
      <xdr:rowOff>28576</xdr:rowOff>
    </xdr:to>
    <xdr:sp macro="" textlink="">
      <xdr:nvSpPr>
        <xdr:cNvPr id="855" name="Text Box 2">
          <a:extLst>
            <a:ext uri="{FF2B5EF4-FFF2-40B4-BE49-F238E27FC236}">
              <a16:creationId xmlns:a16="http://schemas.microsoft.com/office/drawing/2014/main" id="{00000000-0008-0000-0400-00005703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533400" cy="3524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289</xdr:row>
      <xdr:rowOff>28575</xdr:rowOff>
    </xdr:to>
    <xdr:sp macro="" textlink="">
      <xdr:nvSpPr>
        <xdr:cNvPr id="856" name="Text Box 2">
          <a:extLst>
            <a:ext uri="{FF2B5EF4-FFF2-40B4-BE49-F238E27FC236}">
              <a16:creationId xmlns:a16="http://schemas.microsoft.com/office/drawing/2014/main" id="{00000000-0008-0000-0400-00005803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5334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28575</xdr:rowOff>
    </xdr:to>
    <xdr:sp macro="" textlink="">
      <xdr:nvSpPr>
        <xdr:cNvPr id="857" name="Text Box 2">
          <a:extLst>
            <a:ext uri="{FF2B5EF4-FFF2-40B4-BE49-F238E27FC236}">
              <a16:creationId xmlns:a16="http://schemas.microsoft.com/office/drawing/2014/main" id="{00000000-0008-0000-0400-00005903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289</xdr:row>
      <xdr:rowOff>28575</xdr:rowOff>
    </xdr:to>
    <xdr:sp macro="" textlink="">
      <xdr:nvSpPr>
        <xdr:cNvPr id="858" name="Text Box 2">
          <a:extLst>
            <a:ext uri="{FF2B5EF4-FFF2-40B4-BE49-F238E27FC236}">
              <a16:creationId xmlns:a16="http://schemas.microsoft.com/office/drawing/2014/main" id="{00000000-0008-0000-0400-00005A03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5334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28574</xdr:rowOff>
    </xdr:to>
    <xdr:sp macro="" textlink="">
      <xdr:nvSpPr>
        <xdr:cNvPr id="859" name="Text Box 2">
          <a:extLst>
            <a:ext uri="{FF2B5EF4-FFF2-40B4-BE49-F238E27FC236}">
              <a16:creationId xmlns:a16="http://schemas.microsoft.com/office/drawing/2014/main" id="{00000000-0008-0000-0400-00005B03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28574</xdr:rowOff>
    </xdr:to>
    <xdr:sp macro="" textlink="">
      <xdr:nvSpPr>
        <xdr:cNvPr id="860" name="Text Box 2">
          <a:extLst>
            <a:ext uri="{FF2B5EF4-FFF2-40B4-BE49-F238E27FC236}">
              <a16:creationId xmlns:a16="http://schemas.microsoft.com/office/drawing/2014/main" id="{00000000-0008-0000-0400-00005C03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290</xdr:row>
      <xdr:rowOff>66675</xdr:rowOff>
    </xdr:to>
    <xdr:sp macro="" textlink="">
      <xdr:nvSpPr>
        <xdr:cNvPr id="861" name="Text Box 2">
          <a:extLst>
            <a:ext uri="{FF2B5EF4-FFF2-40B4-BE49-F238E27FC236}">
              <a16:creationId xmlns:a16="http://schemas.microsoft.com/office/drawing/2014/main" id="{00000000-0008-0000-0400-00005D03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4</xdr:col>
      <xdr:colOff>514350</xdr:colOff>
      <xdr:row>290</xdr:row>
      <xdr:rowOff>66675</xdr:rowOff>
    </xdr:to>
    <xdr:sp macro="" textlink="">
      <xdr:nvSpPr>
        <xdr:cNvPr id="862" name="Text Box 2">
          <a:extLst>
            <a:ext uri="{FF2B5EF4-FFF2-40B4-BE49-F238E27FC236}">
              <a16:creationId xmlns:a16="http://schemas.microsoft.com/office/drawing/2014/main" id="{00000000-0008-0000-0400-00005E03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66676</xdr:rowOff>
    </xdr:to>
    <xdr:sp macro="" textlink="">
      <xdr:nvSpPr>
        <xdr:cNvPr id="863" name="Text Box 2">
          <a:extLst>
            <a:ext uri="{FF2B5EF4-FFF2-40B4-BE49-F238E27FC236}">
              <a16:creationId xmlns:a16="http://schemas.microsoft.com/office/drawing/2014/main" id="{00000000-0008-0000-0400-00005F03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4</xdr:col>
      <xdr:colOff>514350</xdr:colOff>
      <xdr:row>290</xdr:row>
      <xdr:rowOff>66676</xdr:rowOff>
    </xdr:to>
    <xdr:sp macro="" textlink="">
      <xdr:nvSpPr>
        <xdr:cNvPr id="864" name="Text Box 2">
          <a:extLst>
            <a:ext uri="{FF2B5EF4-FFF2-40B4-BE49-F238E27FC236}">
              <a16:creationId xmlns:a16="http://schemas.microsoft.com/office/drawing/2014/main" id="{00000000-0008-0000-0400-000060030000}"/>
            </a:ext>
          </a:extLst>
        </xdr:cNvPr>
        <xdr:cNvSpPr txBox="1">
          <a:spLocks noChangeArrowheads="1"/>
        </xdr:cNvSpPr>
      </xdr:nvSpPr>
      <xdr:spPr bwMode="auto">
        <a:xfrm>
          <a:off x="5314950" y="263080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4</xdr:col>
      <xdr:colOff>514350</xdr:colOff>
      <xdr:row>290</xdr:row>
      <xdr:rowOff>28576</xdr:rowOff>
    </xdr:to>
    <xdr:sp macro="" textlink="">
      <xdr:nvSpPr>
        <xdr:cNvPr id="865" name="Text Box 2">
          <a:extLst>
            <a:ext uri="{FF2B5EF4-FFF2-40B4-BE49-F238E27FC236}">
              <a16:creationId xmlns:a16="http://schemas.microsoft.com/office/drawing/2014/main" id="{00000000-0008-0000-0400-00006103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76200" cy="3524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4</xdr:col>
      <xdr:colOff>514350</xdr:colOff>
      <xdr:row>290</xdr:row>
      <xdr:rowOff>28575</xdr:rowOff>
    </xdr:to>
    <xdr:sp macro="" textlink="">
      <xdr:nvSpPr>
        <xdr:cNvPr id="866" name="Text Box 2">
          <a:extLst>
            <a:ext uri="{FF2B5EF4-FFF2-40B4-BE49-F238E27FC236}">
              <a16:creationId xmlns:a16="http://schemas.microsoft.com/office/drawing/2014/main" id="{00000000-0008-0000-0400-00006203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4</xdr:col>
      <xdr:colOff>514350</xdr:colOff>
      <xdr:row>290</xdr:row>
      <xdr:rowOff>28577</xdr:rowOff>
    </xdr:to>
    <xdr:sp macro="" textlink="">
      <xdr:nvSpPr>
        <xdr:cNvPr id="867" name="Text Box 2">
          <a:extLst>
            <a:ext uri="{FF2B5EF4-FFF2-40B4-BE49-F238E27FC236}">
              <a16:creationId xmlns:a16="http://schemas.microsoft.com/office/drawing/2014/main" id="{00000000-0008-0000-0400-000063030000}"/>
            </a:ext>
          </a:extLst>
        </xdr:cNvPr>
        <xdr:cNvSpPr txBox="1">
          <a:spLocks noChangeArrowheads="1"/>
        </xdr:cNvSpPr>
      </xdr:nvSpPr>
      <xdr:spPr bwMode="auto">
        <a:xfrm>
          <a:off x="5314950" y="26308050"/>
          <a:ext cx="762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4</xdr:col>
      <xdr:colOff>514350</xdr:colOff>
      <xdr:row>290</xdr:row>
      <xdr:rowOff>28575</xdr:rowOff>
    </xdr:to>
    <xdr:sp macro="" textlink="">
      <xdr:nvSpPr>
        <xdr:cNvPr id="868" name="Text Box 2">
          <a:extLst>
            <a:ext uri="{FF2B5EF4-FFF2-40B4-BE49-F238E27FC236}">
              <a16:creationId xmlns:a16="http://schemas.microsoft.com/office/drawing/2014/main" id="{00000000-0008-0000-0400-00006403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4</xdr:col>
      <xdr:colOff>514350</xdr:colOff>
      <xdr:row>290</xdr:row>
      <xdr:rowOff>28576</xdr:rowOff>
    </xdr:to>
    <xdr:sp macro="" textlink="">
      <xdr:nvSpPr>
        <xdr:cNvPr id="869" name="Text Box 2">
          <a:extLst>
            <a:ext uri="{FF2B5EF4-FFF2-40B4-BE49-F238E27FC236}">
              <a16:creationId xmlns:a16="http://schemas.microsoft.com/office/drawing/2014/main" id="{00000000-0008-0000-0400-000065030000}"/>
            </a:ext>
          </a:extLst>
        </xdr:cNvPr>
        <xdr:cNvSpPr txBox="1">
          <a:spLocks noChangeArrowheads="1"/>
        </xdr:cNvSpPr>
      </xdr:nvSpPr>
      <xdr:spPr bwMode="auto">
        <a:xfrm>
          <a:off x="5314950" y="263080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4</xdr:col>
      <xdr:colOff>514350</xdr:colOff>
      <xdr:row>290</xdr:row>
      <xdr:rowOff>28576</xdr:rowOff>
    </xdr:to>
    <xdr:sp macro="" textlink="">
      <xdr:nvSpPr>
        <xdr:cNvPr id="870" name="Text Box 2">
          <a:extLst>
            <a:ext uri="{FF2B5EF4-FFF2-40B4-BE49-F238E27FC236}">
              <a16:creationId xmlns:a16="http://schemas.microsoft.com/office/drawing/2014/main" id="{00000000-0008-0000-0400-000066030000}"/>
            </a:ext>
          </a:extLst>
        </xdr:cNvPr>
        <xdr:cNvSpPr txBox="1">
          <a:spLocks noChangeArrowheads="1"/>
        </xdr:cNvSpPr>
      </xdr:nvSpPr>
      <xdr:spPr bwMode="auto">
        <a:xfrm>
          <a:off x="5314950" y="263080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290</xdr:row>
      <xdr:rowOff>66675</xdr:rowOff>
    </xdr:to>
    <xdr:sp macro="" textlink="">
      <xdr:nvSpPr>
        <xdr:cNvPr id="871" name="Text Box 2">
          <a:extLst>
            <a:ext uri="{FF2B5EF4-FFF2-40B4-BE49-F238E27FC236}">
              <a16:creationId xmlns:a16="http://schemas.microsoft.com/office/drawing/2014/main" id="{00000000-0008-0000-0400-00006703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66676</xdr:rowOff>
    </xdr:to>
    <xdr:sp macro="" textlink="">
      <xdr:nvSpPr>
        <xdr:cNvPr id="872" name="Text Box 2">
          <a:extLst>
            <a:ext uri="{FF2B5EF4-FFF2-40B4-BE49-F238E27FC236}">
              <a16:creationId xmlns:a16="http://schemas.microsoft.com/office/drawing/2014/main" id="{00000000-0008-0000-0400-00006803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290</xdr:row>
      <xdr:rowOff>28576</xdr:rowOff>
    </xdr:to>
    <xdr:sp macro="" textlink="">
      <xdr:nvSpPr>
        <xdr:cNvPr id="873" name="Text Box 2">
          <a:extLst>
            <a:ext uri="{FF2B5EF4-FFF2-40B4-BE49-F238E27FC236}">
              <a16:creationId xmlns:a16="http://schemas.microsoft.com/office/drawing/2014/main" id="{00000000-0008-0000-0400-00006903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3524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290</xdr:row>
      <xdr:rowOff>28575</xdr:rowOff>
    </xdr:to>
    <xdr:sp macro="" textlink="">
      <xdr:nvSpPr>
        <xdr:cNvPr id="874" name="Text Box 2">
          <a:extLst>
            <a:ext uri="{FF2B5EF4-FFF2-40B4-BE49-F238E27FC236}">
              <a16:creationId xmlns:a16="http://schemas.microsoft.com/office/drawing/2014/main" id="{00000000-0008-0000-0400-00006A03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28577</xdr:rowOff>
    </xdr:to>
    <xdr:sp macro="" textlink="">
      <xdr:nvSpPr>
        <xdr:cNvPr id="875" name="Text Box 2">
          <a:extLst>
            <a:ext uri="{FF2B5EF4-FFF2-40B4-BE49-F238E27FC236}">
              <a16:creationId xmlns:a16="http://schemas.microsoft.com/office/drawing/2014/main" id="{00000000-0008-0000-0400-00006B03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5334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290</xdr:row>
      <xdr:rowOff>28575</xdr:rowOff>
    </xdr:to>
    <xdr:sp macro="" textlink="">
      <xdr:nvSpPr>
        <xdr:cNvPr id="876" name="Text Box 2">
          <a:extLst>
            <a:ext uri="{FF2B5EF4-FFF2-40B4-BE49-F238E27FC236}">
              <a16:creationId xmlns:a16="http://schemas.microsoft.com/office/drawing/2014/main" id="{00000000-0008-0000-0400-00006C03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28576</xdr:rowOff>
    </xdr:to>
    <xdr:sp macro="" textlink="">
      <xdr:nvSpPr>
        <xdr:cNvPr id="877" name="Text Box 2">
          <a:extLst>
            <a:ext uri="{FF2B5EF4-FFF2-40B4-BE49-F238E27FC236}">
              <a16:creationId xmlns:a16="http://schemas.microsoft.com/office/drawing/2014/main" id="{00000000-0008-0000-0400-00006D03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28576</xdr:rowOff>
    </xdr:to>
    <xdr:sp macro="" textlink="">
      <xdr:nvSpPr>
        <xdr:cNvPr id="878" name="Text Box 2">
          <a:extLst>
            <a:ext uri="{FF2B5EF4-FFF2-40B4-BE49-F238E27FC236}">
              <a16:creationId xmlns:a16="http://schemas.microsoft.com/office/drawing/2014/main" id="{00000000-0008-0000-0400-00006E03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281</xdr:row>
      <xdr:rowOff>0</xdr:rowOff>
    </xdr:from>
    <xdr:to>
      <xdr:col>5</xdr:col>
      <xdr:colOff>76200</xdr:colOff>
      <xdr:row>282</xdr:row>
      <xdr:rowOff>28575</xdr:rowOff>
    </xdr:to>
    <xdr:sp macro="" textlink="">
      <xdr:nvSpPr>
        <xdr:cNvPr id="879" name="Text Box 2">
          <a:extLst>
            <a:ext uri="{FF2B5EF4-FFF2-40B4-BE49-F238E27FC236}">
              <a16:creationId xmlns:a16="http://schemas.microsoft.com/office/drawing/2014/main" id="{00000000-0008-0000-0400-00006F030000}"/>
            </a:ext>
          </a:extLst>
        </xdr:cNvPr>
        <xdr:cNvSpPr txBox="1">
          <a:spLocks noChangeArrowheads="1"/>
        </xdr:cNvSpPr>
      </xdr:nvSpPr>
      <xdr:spPr bwMode="auto">
        <a:xfrm>
          <a:off x="5314950" y="250412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281</xdr:row>
      <xdr:rowOff>0</xdr:rowOff>
    </xdr:from>
    <xdr:to>
      <xdr:col>5</xdr:col>
      <xdr:colOff>76200</xdr:colOff>
      <xdr:row>282</xdr:row>
      <xdr:rowOff>28575</xdr:rowOff>
    </xdr:to>
    <xdr:sp macro="" textlink="">
      <xdr:nvSpPr>
        <xdr:cNvPr id="880" name="Text Box 2">
          <a:extLst>
            <a:ext uri="{FF2B5EF4-FFF2-40B4-BE49-F238E27FC236}">
              <a16:creationId xmlns:a16="http://schemas.microsoft.com/office/drawing/2014/main" id="{00000000-0008-0000-0400-000070030000}"/>
            </a:ext>
          </a:extLst>
        </xdr:cNvPr>
        <xdr:cNvSpPr txBox="1">
          <a:spLocks noChangeArrowheads="1"/>
        </xdr:cNvSpPr>
      </xdr:nvSpPr>
      <xdr:spPr bwMode="auto">
        <a:xfrm>
          <a:off x="5314950" y="250412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5</xdr:col>
      <xdr:colOff>76200</xdr:colOff>
      <xdr:row>283</xdr:row>
      <xdr:rowOff>28576</xdr:rowOff>
    </xdr:to>
    <xdr:sp macro="" textlink="">
      <xdr:nvSpPr>
        <xdr:cNvPr id="881" name="Text Box 2">
          <a:extLst>
            <a:ext uri="{FF2B5EF4-FFF2-40B4-BE49-F238E27FC236}">
              <a16:creationId xmlns:a16="http://schemas.microsoft.com/office/drawing/2014/main" id="{00000000-0008-0000-0400-000071030000}"/>
            </a:ext>
          </a:extLst>
        </xdr:cNvPr>
        <xdr:cNvSpPr txBox="1">
          <a:spLocks noChangeArrowheads="1"/>
        </xdr:cNvSpPr>
      </xdr:nvSpPr>
      <xdr:spPr bwMode="auto">
        <a:xfrm>
          <a:off x="5314950" y="251936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28574</xdr:rowOff>
    </xdr:to>
    <xdr:sp macro="" textlink="">
      <xdr:nvSpPr>
        <xdr:cNvPr id="882" name="Text Box 2">
          <a:extLst>
            <a:ext uri="{FF2B5EF4-FFF2-40B4-BE49-F238E27FC236}">
              <a16:creationId xmlns:a16="http://schemas.microsoft.com/office/drawing/2014/main" id="{00000000-0008-0000-0400-000072030000}"/>
            </a:ext>
          </a:extLst>
        </xdr:cNvPr>
        <xdr:cNvSpPr txBox="1">
          <a:spLocks noChangeArrowheads="1"/>
        </xdr:cNvSpPr>
      </xdr:nvSpPr>
      <xdr:spPr bwMode="auto">
        <a:xfrm>
          <a:off x="5314950" y="253460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66676</xdr:rowOff>
    </xdr:to>
    <xdr:sp macro="" textlink="">
      <xdr:nvSpPr>
        <xdr:cNvPr id="883" name="Text Box 2">
          <a:extLst>
            <a:ext uri="{FF2B5EF4-FFF2-40B4-BE49-F238E27FC236}">
              <a16:creationId xmlns:a16="http://schemas.microsoft.com/office/drawing/2014/main" id="{00000000-0008-0000-0400-000073030000}"/>
            </a:ext>
          </a:extLst>
        </xdr:cNvPr>
        <xdr:cNvSpPr txBox="1">
          <a:spLocks noChangeArrowheads="1"/>
        </xdr:cNvSpPr>
      </xdr:nvSpPr>
      <xdr:spPr bwMode="auto">
        <a:xfrm>
          <a:off x="5314950" y="25498425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66674</xdr:rowOff>
    </xdr:to>
    <xdr:sp macro="" textlink="">
      <xdr:nvSpPr>
        <xdr:cNvPr id="884" name="Text Box 2">
          <a:extLst>
            <a:ext uri="{FF2B5EF4-FFF2-40B4-BE49-F238E27FC236}">
              <a16:creationId xmlns:a16="http://schemas.microsoft.com/office/drawing/2014/main" id="{00000000-0008-0000-0400-000074030000}"/>
            </a:ext>
          </a:extLst>
        </xdr:cNvPr>
        <xdr:cNvSpPr txBox="1">
          <a:spLocks noChangeArrowheads="1"/>
        </xdr:cNvSpPr>
      </xdr:nvSpPr>
      <xdr:spPr bwMode="auto">
        <a:xfrm>
          <a:off x="5314950" y="25660350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66675</xdr:rowOff>
    </xdr:to>
    <xdr:sp macro="" textlink="">
      <xdr:nvSpPr>
        <xdr:cNvPr id="885" name="Text Box 2">
          <a:extLst>
            <a:ext uri="{FF2B5EF4-FFF2-40B4-BE49-F238E27FC236}">
              <a16:creationId xmlns:a16="http://schemas.microsoft.com/office/drawing/2014/main" id="{00000000-0008-0000-0400-000075030000}"/>
            </a:ext>
          </a:extLst>
        </xdr:cNvPr>
        <xdr:cNvSpPr txBox="1">
          <a:spLocks noChangeArrowheads="1"/>
        </xdr:cNvSpPr>
      </xdr:nvSpPr>
      <xdr:spPr bwMode="auto">
        <a:xfrm>
          <a:off x="5314950" y="25822275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66676</xdr:rowOff>
    </xdr:to>
    <xdr:sp macro="" textlink="">
      <xdr:nvSpPr>
        <xdr:cNvPr id="886" name="Text Box 2">
          <a:extLst>
            <a:ext uri="{FF2B5EF4-FFF2-40B4-BE49-F238E27FC236}">
              <a16:creationId xmlns:a16="http://schemas.microsoft.com/office/drawing/2014/main" id="{00000000-0008-0000-0400-000076030000}"/>
            </a:ext>
          </a:extLst>
        </xdr:cNvPr>
        <xdr:cNvSpPr txBox="1">
          <a:spLocks noChangeArrowheads="1"/>
        </xdr:cNvSpPr>
      </xdr:nvSpPr>
      <xdr:spPr bwMode="auto">
        <a:xfrm>
          <a:off x="5314950" y="25984200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66674</xdr:rowOff>
    </xdr:to>
    <xdr:sp macro="" textlink="">
      <xdr:nvSpPr>
        <xdr:cNvPr id="887" name="Text Box 2">
          <a:extLst>
            <a:ext uri="{FF2B5EF4-FFF2-40B4-BE49-F238E27FC236}">
              <a16:creationId xmlns:a16="http://schemas.microsoft.com/office/drawing/2014/main" id="{00000000-0008-0000-0400-00007703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5</xdr:col>
      <xdr:colOff>76200</xdr:colOff>
      <xdr:row>290</xdr:row>
      <xdr:rowOff>66676</xdr:rowOff>
    </xdr:to>
    <xdr:sp macro="" textlink="">
      <xdr:nvSpPr>
        <xdr:cNvPr id="888" name="Text Box 2">
          <a:extLst>
            <a:ext uri="{FF2B5EF4-FFF2-40B4-BE49-F238E27FC236}">
              <a16:creationId xmlns:a16="http://schemas.microsoft.com/office/drawing/2014/main" id="{00000000-0008-0000-0400-000078030000}"/>
            </a:ext>
          </a:extLst>
        </xdr:cNvPr>
        <xdr:cNvSpPr txBox="1">
          <a:spLocks noChangeArrowheads="1"/>
        </xdr:cNvSpPr>
      </xdr:nvSpPr>
      <xdr:spPr bwMode="auto">
        <a:xfrm>
          <a:off x="5314950" y="26308050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5</xdr:col>
      <xdr:colOff>76200</xdr:colOff>
      <xdr:row>291</xdr:row>
      <xdr:rowOff>50800</xdr:rowOff>
    </xdr:to>
    <xdr:sp macro="" textlink="">
      <xdr:nvSpPr>
        <xdr:cNvPr id="889" name="Text Box 2">
          <a:extLst>
            <a:ext uri="{FF2B5EF4-FFF2-40B4-BE49-F238E27FC236}">
              <a16:creationId xmlns:a16="http://schemas.microsoft.com/office/drawing/2014/main" id="{00000000-0008-0000-0400-000079030000}"/>
            </a:ext>
          </a:extLst>
        </xdr:cNvPr>
        <xdr:cNvSpPr txBox="1">
          <a:spLocks noChangeArrowheads="1"/>
        </xdr:cNvSpPr>
      </xdr:nvSpPr>
      <xdr:spPr bwMode="auto">
        <a:xfrm>
          <a:off x="5314950" y="26469975"/>
          <a:ext cx="533400" cy="222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281</xdr:row>
      <xdr:rowOff>0</xdr:rowOff>
    </xdr:from>
    <xdr:to>
      <xdr:col>5</xdr:col>
      <xdr:colOff>76200</xdr:colOff>
      <xdr:row>282</xdr:row>
      <xdr:rowOff>28575</xdr:rowOff>
    </xdr:to>
    <xdr:sp macro="" textlink="">
      <xdr:nvSpPr>
        <xdr:cNvPr id="890" name="Text Box 2">
          <a:extLst>
            <a:ext uri="{FF2B5EF4-FFF2-40B4-BE49-F238E27FC236}">
              <a16:creationId xmlns:a16="http://schemas.microsoft.com/office/drawing/2014/main" id="{00000000-0008-0000-0400-00007A030000}"/>
            </a:ext>
          </a:extLst>
        </xdr:cNvPr>
        <xdr:cNvSpPr txBox="1">
          <a:spLocks noChangeArrowheads="1"/>
        </xdr:cNvSpPr>
      </xdr:nvSpPr>
      <xdr:spPr bwMode="auto">
        <a:xfrm>
          <a:off x="5314950" y="250412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281</xdr:row>
      <xdr:rowOff>0</xdr:rowOff>
    </xdr:from>
    <xdr:to>
      <xdr:col>5</xdr:col>
      <xdr:colOff>76200</xdr:colOff>
      <xdr:row>282</xdr:row>
      <xdr:rowOff>28574</xdr:rowOff>
    </xdr:to>
    <xdr:sp macro="" textlink="">
      <xdr:nvSpPr>
        <xdr:cNvPr id="891" name="Text Box 2">
          <a:extLst>
            <a:ext uri="{FF2B5EF4-FFF2-40B4-BE49-F238E27FC236}">
              <a16:creationId xmlns:a16="http://schemas.microsoft.com/office/drawing/2014/main" id="{00000000-0008-0000-0400-00007B030000}"/>
            </a:ext>
          </a:extLst>
        </xdr:cNvPr>
        <xdr:cNvSpPr txBox="1">
          <a:spLocks noChangeArrowheads="1"/>
        </xdr:cNvSpPr>
      </xdr:nvSpPr>
      <xdr:spPr bwMode="auto">
        <a:xfrm>
          <a:off x="5314950" y="25041225"/>
          <a:ext cx="5334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281</xdr:row>
      <xdr:rowOff>0</xdr:rowOff>
    </xdr:from>
    <xdr:to>
      <xdr:col>5</xdr:col>
      <xdr:colOff>76200</xdr:colOff>
      <xdr:row>282</xdr:row>
      <xdr:rowOff>28575</xdr:rowOff>
    </xdr:to>
    <xdr:sp macro="" textlink="">
      <xdr:nvSpPr>
        <xdr:cNvPr id="892" name="Text Box 2">
          <a:extLst>
            <a:ext uri="{FF2B5EF4-FFF2-40B4-BE49-F238E27FC236}">
              <a16:creationId xmlns:a16="http://schemas.microsoft.com/office/drawing/2014/main" id="{00000000-0008-0000-0400-00007C030000}"/>
            </a:ext>
          </a:extLst>
        </xdr:cNvPr>
        <xdr:cNvSpPr txBox="1">
          <a:spLocks noChangeArrowheads="1"/>
        </xdr:cNvSpPr>
      </xdr:nvSpPr>
      <xdr:spPr bwMode="auto">
        <a:xfrm>
          <a:off x="5314950" y="250412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5</xdr:col>
      <xdr:colOff>76200</xdr:colOff>
      <xdr:row>283</xdr:row>
      <xdr:rowOff>28576</xdr:rowOff>
    </xdr:to>
    <xdr:sp macro="" textlink="">
      <xdr:nvSpPr>
        <xdr:cNvPr id="893" name="Text Box 2">
          <a:extLst>
            <a:ext uri="{FF2B5EF4-FFF2-40B4-BE49-F238E27FC236}">
              <a16:creationId xmlns:a16="http://schemas.microsoft.com/office/drawing/2014/main" id="{00000000-0008-0000-0400-00007D030000}"/>
            </a:ext>
          </a:extLst>
        </xdr:cNvPr>
        <xdr:cNvSpPr txBox="1">
          <a:spLocks noChangeArrowheads="1"/>
        </xdr:cNvSpPr>
      </xdr:nvSpPr>
      <xdr:spPr bwMode="auto">
        <a:xfrm>
          <a:off x="5314950" y="251936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28574</xdr:rowOff>
    </xdr:to>
    <xdr:sp macro="" textlink="">
      <xdr:nvSpPr>
        <xdr:cNvPr id="894" name="Text Box 2">
          <a:extLst>
            <a:ext uri="{FF2B5EF4-FFF2-40B4-BE49-F238E27FC236}">
              <a16:creationId xmlns:a16="http://schemas.microsoft.com/office/drawing/2014/main" id="{00000000-0008-0000-0400-00007E030000}"/>
            </a:ext>
          </a:extLst>
        </xdr:cNvPr>
        <xdr:cNvSpPr txBox="1">
          <a:spLocks noChangeArrowheads="1"/>
        </xdr:cNvSpPr>
      </xdr:nvSpPr>
      <xdr:spPr bwMode="auto">
        <a:xfrm>
          <a:off x="5314950" y="253460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66676</xdr:rowOff>
    </xdr:to>
    <xdr:sp macro="" textlink="">
      <xdr:nvSpPr>
        <xdr:cNvPr id="895" name="Text Box 2">
          <a:extLst>
            <a:ext uri="{FF2B5EF4-FFF2-40B4-BE49-F238E27FC236}">
              <a16:creationId xmlns:a16="http://schemas.microsoft.com/office/drawing/2014/main" id="{00000000-0008-0000-0400-00007F030000}"/>
            </a:ext>
          </a:extLst>
        </xdr:cNvPr>
        <xdr:cNvSpPr txBox="1">
          <a:spLocks noChangeArrowheads="1"/>
        </xdr:cNvSpPr>
      </xdr:nvSpPr>
      <xdr:spPr bwMode="auto">
        <a:xfrm>
          <a:off x="5314950" y="25498425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66674</xdr:rowOff>
    </xdr:to>
    <xdr:sp macro="" textlink="">
      <xdr:nvSpPr>
        <xdr:cNvPr id="896" name="Text Box 2">
          <a:extLst>
            <a:ext uri="{FF2B5EF4-FFF2-40B4-BE49-F238E27FC236}">
              <a16:creationId xmlns:a16="http://schemas.microsoft.com/office/drawing/2014/main" id="{00000000-0008-0000-0400-000080030000}"/>
            </a:ext>
          </a:extLst>
        </xdr:cNvPr>
        <xdr:cNvSpPr txBox="1">
          <a:spLocks noChangeArrowheads="1"/>
        </xdr:cNvSpPr>
      </xdr:nvSpPr>
      <xdr:spPr bwMode="auto">
        <a:xfrm>
          <a:off x="5314950" y="25660350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66675</xdr:rowOff>
    </xdr:to>
    <xdr:sp macro="" textlink="">
      <xdr:nvSpPr>
        <xdr:cNvPr id="897" name="Text Box 2">
          <a:extLst>
            <a:ext uri="{FF2B5EF4-FFF2-40B4-BE49-F238E27FC236}">
              <a16:creationId xmlns:a16="http://schemas.microsoft.com/office/drawing/2014/main" id="{00000000-0008-0000-0400-000081030000}"/>
            </a:ext>
          </a:extLst>
        </xdr:cNvPr>
        <xdr:cNvSpPr txBox="1">
          <a:spLocks noChangeArrowheads="1"/>
        </xdr:cNvSpPr>
      </xdr:nvSpPr>
      <xdr:spPr bwMode="auto">
        <a:xfrm>
          <a:off x="5314950" y="25822275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66676</xdr:rowOff>
    </xdr:to>
    <xdr:sp macro="" textlink="">
      <xdr:nvSpPr>
        <xdr:cNvPr id="898" name="Text Box 2">
          <a:extLst>
            <a:ext uri="{FF2B5EF4-FFF2-40B4-BE49-F238E27FC236}">
              <a16:creationId xmlns:a16="http://schemas.microsoft.com/office/drawing/2014/main" id="{00000000-0008-0000-0400-000082030000}"/>
            </a:ext>
          </a:extLst>
        </xdr:cNvPr>
        <xdr:cNvSpPr txBox="1">
          <a:spLocks noChangeArrowheads="1"/>
        </xdr:cNvSpPr>
      </xdr:nvSpPr>
      <xdr:spPr bwMode="auto">
        <a:xfrm>
          <a:off x="5314950" y="25984200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66674</xdr:rowOff>
    </xdr:to>
    <xdr:sp macro="" textlink="">
      <xdr:nvSpPr>
        <xdr:cNvPr id="899" name="Text Box 2">
          <a:extLst>
            <a:ext uri="{FF2B5EF4-FFF2-40B4-BE49-F238E27FC236}">
              <a16:creationId xmlns:a16="http://schemas.microsoft.com/office/drawing/2014/main" id="{00000000-0008-0000-0400-00008303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5</xdr:col>
      <xdr:colOff>76200</xdr:colOff>
      <xdr:row>290</xdr:row>
      <xdr:rowOff>66676</xdr:rowOff>
    </xdr:to>
    <xdr:sp macro="" textlink="">
      <xdr:nvSpPr>
        <xdr:cNvPr id="900" name="Text Box 2">
          <a:extLst>
            <a:ext uri="{FF2B5EF4-FFF2-40B4-BE49-F238E27FC236}">
              <a16:creationId xmlns:a16="http://schemas.microsoft.com/office/drawing/2014/main" id="{00000000-0008-0000-0400-000084030000}"/>
            </a:ext>
          </a:extLst>
        </xdr:cNvPr>
        <xdr:cNvSpPr txBox="1">
          <a:spLocks noChangeArrowheads="1"/>
        </xdr:cNvSpPr>
      </xdr:nvSpPr>
      <xdr:spPr bwMode="auto">
        <a:xfrm>
          <a:off x="5314950" y="26308050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5</xdr:col>
      <xdr:colOff>76200</xdr:colOff>
      <xdr:row>291</xdr:row>
      <xdr:rowOff>50800</xdr:rowOff>
    </xdr:to>
    <xdr:sp macro="" textlink="">
      <xdr:nvSpPr>
        <xdr:cNvPr id="901" name="Text Box 2">
          <a:extLst>
            <a:ext uri="{FF2B5EF4-FFF2-40B4-BE49-F238E27FC236}">
              <a16:creationId xmlns:a16="http://schemas.microsoft.com/office/drawing/2014/main" id="{00000000-0008-0000-0400-000085030000}"/>
            </a:ext>
          </a:extLst>
        </xdr:cNvPr>
        <xdr:cNvSpPr txBox="1">
          <a:spLocks noChangeArrowheads="1"/>
        </xdr:cNvSpPr>
      </xdr:nvSpPr>
      <xdr:spPr bwMode="auto">
        <a:xfrm>
          <a:off x="5314950" y="26469975"/>
          <a:ext cx="533400" cy="222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281</xdr:row>
      <xdr:rowOff>0</xdr:rowOff>
    </xdr:from>
    <xdr:to>
      <xdr:col>5</xdr:col>
      <xdr:colOff>76200</xdr:colOff>
      <xdr:row>282</xdr:row>
      <xdr:rowOff>28575</xdr:rowOff>
    </xdr:to>
    <xdr:sp macro="" textlink="">
      <xdr:nvSpPr>
        <xdr:cNvPr id="902" name="Text Box 2">
          <a:extLst>
            <a:ext uri="{FF2B5EF4-FFF2-40B4-BE49-F238E27FC236}">
              <a16:creationId xmlns:a16="http://schemas.microsoft.com/office/drawing/2014/main" id="{00000000-0008-0000-0400-000086030000}"/>
            </a:ext>
          </a:extLst>
        </xdr:cNvPr>
        <xdr:cNvSpPr txBox="1">
          <a:spLocks noChangeArrowheads="1"/>
        </xdr:cNvSpPr>
      </xdr:nvSpPr>
      <xdr:spPr bwMode="auto">
        <a:xfrm>
          <a:off x="5314950" y="250412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5</xdr:col>
      <xdr:colOff>76200</xdr:colOff>
      <xdr:row>283</xdr:row>
      <xdr:rowOff>28578</xdr:rowOff>
    </xdr:to>
    <xdr:sp macro="" textlink="">
      <xdr:nvSpPr>
        <xdr:cNvPr id="903" name="Text Box 2">
          <a:extLst>
            <a:ext uri="{FF2B5EF4-FFF2-40B4-BE49-F238E27FC236}">
              <a16:creationId xmlns:a16="http://schemas.microsoft.com/office/drawing/2014/main" id="{00000000-0008-0000-0400-000087030000}"/>
            </a:ext>
          </a:extLst>
        </xdr:cNvPr>
        <xdr:cNvSpPr txBox="1">
          <a:spLocks noChangeArrowheads="1"/>
        </xdr:cNvSpPr>
      </xdr:nvSpPr>
      <xdr:spPr bwMode="auto">
        <a:xfrm>
          <a:off x="5314950" y="25193625"/>
          <a:ext cx="533400" cy="1809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281</xdr:row>
      <xdr:rowOff>0</xdr:rowOff>
    </xdr:from>
    <xdr:to>
      <xdr:col>5</xdr:col>
      <xdr:colOff>76200</xdr:colOff>
      <xdr:row>282</xdr:row>
      <xdr:rowOff>28574</xdr:rowOff>
    </xdr:to>
    <xdr:sp macro="" textlink="">
      <xdr:nvSpPr>
        <xdr:cNvPr id="904" name="Text Box 2">
          <a:extLst>
            <a:ext uri="{FF2B5EF4-FFF2-40B4-BE49-F238E27FC236}">
              <a16:creationId xmlns:a16="http://schemas.microsoft.com/office/drawing/2014/main" id="{00000000-0008-0000-0400-000088030000}"/>
            </a:ext>
          </a:extLst>
        </xdr:cNvPr>
        <xdr:cNvSpPr txBox="1">
          <a:spLocks noChangeArrowheads="1"/>
        </xdr:cNvSpPr>
      </xdr:nvSpPr>
      <xdr:spPr bwMode="auto">
        <a:xfrm>
          <a:off x="5314950" y="25041225"/>
          <a:ext cx="5334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28574</xdr:rowOff>
    </xdr:to>
    <xdr:sp macro="" textlink="">
      <xdr:nvSpPr>
        <xdr:cNvPr id="905" name="Text Box 2">
          <a:extLst>
            <a:ext uri="{FF2B5EF4-FFF2-40B4-BE49-F238E27FC236}">
              <a16:creationId xmlns:a16="http://schemas.microsoft.com/office/drawing/2014/main" id="{00000000-0008-0000-0400-000089030000}"/>
            </a:ext>
          </a:extLst>
        </xdr:cNvPr>
        <xdr:cNvSpPr txBox="1">
          <a:spLocks noChangeArrowheads="1"/>
        </xdr:cNvSpPr>
      </xdr:nvSpPr>
      <xdr:spPr bwMode="auto">
        <a:xfrm>
          <a:off x="5314950" y="253460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5</xdr:col>
      <xdr:colOff>76200</xdr:colOff>
      <xdr:row>283</xdr:row>
      <xdr:rowOff>28577</xdr:rowOff>
    </xdr:to>
    <xdr:sp macro="" textlink="">
      <xdr:nvSpPr>
        <xdr:cNvPr id="906" name="Text Box 2">
          <a:extLst>
            <a:ext uri="{FF2B5EF4-FFF2-40B4-BE49-F238E27FC236}">
              <a16:creationId xmlns:a16="http://schemas.microsoft.com/office/drawing/2014/main" id="{00000000-0008-0000-0400-00008A030000}"/>
            </a:ext>
          </a:extLst>
        </xdr:cNvPr>
        <xdr:cNvSpPr txBox="1">
          <a:spLocks noChangeArrowheads="1"/>
        </xdr:cNvSpPr>
      </xdr:nvSpPr>
      <xdr:spPr bwMode="auto">
        <a:xfrm>
          <a:off x="5314950" y="25193625"/>
          <a:ext cx="533400" cy="1809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28573</xdr:rowOff>
    </xdr:to>
    <xdr:sp macro="" textlink="">
      <xdr:nvSpPr>
        <xdr:cNvPr id="907" name="Text Box 2">
          <a:extLst>
            <a:ext uri="{FF2B5EF4-FFF2-40B4-BE49-F238E27FC236}">
              <a16:creationId xmlns:a16="http://schemas.microsoft.com/office/drawing/2014/main" id="{00000000-0008-0000-0400-00008B030000}"/>
            </a:ext>
          </a:extLst>
        </xdr:cNvPr>
        <xdr:cNvSpPr txBox="1">
          <a:spLocks noChangeArrowheads="1"/>
        </xdr:cNvSpPr>
      </xdr:nvSpPr>
      <xdr:spPr bwMode="auto">
        <a:xfrm>
          <a:off x="5314950" y="25346025"/>
          <a:ext cx="5334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28577</xdr:rowOff>
    </xdr:to>
    <xdr:sp macro="" textlink="">
      <xdr:nvSpPr>
        <xdr:cNvPr id="908" name="Text Box 2">
          <a:extLst>
            <a:ext uri="{FF2B5EF4-FFF2-40B4-BE49-F238E27FC236}">
              <a16:creationId xmlns:a16="http://schemas.microsoft.com/office/drawing/2014/main" id="{00000000-0008-0000-0400-00008C030000}"/>
            </a:ext>
          </a:extLst>
        </xdr:cNvPr>
        <xdr:cNvSpPr txBox="1">
          <a:spLocks noChangeArrowheads="1"/>
        </xdr:cNvSpPr>
      </xdr:nvSpPr>
      <xdr:spPr bwMode="auto">
        <a:xfrm>
          <a:off x="5314950" y="25498425"/>
          <a:ext cx="5334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28573</xdr:rowOff>
    </xdr:to>
    <xdr:sp macro="" textlink="">
      <xdr:nvSpPr>
        <xdr:cNvPr id="909" name="Text Box 2">
          <a:extLst>
            <a:ext uri="{FF2B5EF4-FFF2-40B4-BE49-F238E27FC236}">
              <a16:creationId xmlns:a16="http://schemas.microsoft.com/office/drawing/2014/main" id="{00000000-0008-0000-0400-00008D030000}"/>
            </a:ext>
          </a:extLst>
        </xdr:cNvPr>
        <xdr:cNvSpPr txBox="1">
          <a:spLocks noChangeArrowheads="1"/>
        </xdr:cNvSpPr>
      </xdr:nvSpPr>
      <xdr:spPr bwMode="auto">
        <a:xfrm>
          <a:off x="5314950" y="25346025"/>
          <a:ext cx="5334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28576</xdr:rowOff>
    </xdr:to>
    <xdr:sp macro="" textlink="">
      <xdr:nvSpPr>
        <xdr:cNvPr id="910" name="Text Box 2">
          <a:extLst>
            <a:ext uri="{FF2B5EF4-FFF2-40B4-BE49-F238E27FC236}">
              <a16:creationId xmlns:a16="http://schemas.microsoft.com/office/drawing/2014/main" id="{00000000-0008-0000-0400-00008E030000}"/>
            </a:ext>
          </a:extLst>
        </xdr:cNvPr>
        <xdr:cNvSpPr txBox="1">
          <a:spLocks noChangeArrowheads="1"/>
        </xdr:cNvSpPr>
      </xdr:nvSpPr>
      <xdr:spPr bwMode="auto">
        <a:xfrm>
          <a:off x="5314950" y="254984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28575</xdr:rowOff>
    </xdr:to>
    <xdr:sp macro="" textlink="">
      <xdr:nvSpPr>
        <xdr:cNvPr id="911" name="Text Box 2">
          <a:extLst>
            <a:ext uri="{FF2B5EF4-FFF2-40B4-BE49-F238E27FC236}">
              <a16:creationId xmlns:a16="http://schemas.microsoft.com/office/drawing/2014/main" id="{00000000-0008-0000-0400-00008F030000}"/>
            </a:ext>
          </a:extLst>
        </xdr:cNvPr>
        <xdr:cNvSpPr txBox="1">
          <a:spLocks noChangeArrowheads="1"/>
        </xdr:cNvSpPr>
      </xdr:nvSpPr>
      <xdr:spPr bwMode="auto">
        <a:xfrm>
          <a:off x="5314950" y="25660350"/>
          <a:ext cx="5334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28576</xdr:rowOff>
    </xdr:to>
    <xdr:sp macro="" textlink="">
      <xdr:nvSpPr>
        <xdr:cNvPr id="912" name="Text Box 2">
          <a:extLst>
            <a:ext uri="{FF2B5EF4-FFF2-40B4-BE49-F238E27FC236}">
              <a16:creationId xmlns:a16="http://schemas.microsoft.com/office/drawing/2014/main" id="{00000000-0008-0000-0400-000090030000}"/>
            </a:ext>
          </a:extLst>
        </xdr:cNvPr>
        <xdr:cNvSpPr txBox="1">
          <a:spLocks noChangeArrowheads="1"/>
        </xdr:cNvSpPr>
      </xdr:nvSpPr>
      <xdr:spPr bwMode="auto">
        <a:xfrm>
          <a:off x="5314950" y="254984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28574</xdr:rowOff>
    </xdr:to>
    <xdr:sp macro="" textlink="">
      <xdr:nvSpPr>
        <xdr:cNvPr id="913" name="Text Box 2">
          <a:extLst>
            <a:ext uri="{FF2B5EF4-FFF2-40B4-BE49-F238E27FC236}">
              <a16:creationId xmlns:a16="http://schemas.microsoft.com/office/drawing/2014/main" id="{00000000-0008-0000-0400-000091030000}"/>
            </a:ext>
          </a:extLst>
        </xdr:cNvPr>
        <xdr:cNvSpPr txBox="1">
          <a:spLocks noChangeArrowheads="1"/>
        </xdr:cNvSpPr>
      </xdr:nvSpPr>
      <xdr:spPr bwMode="auto">
        <a:xfrm>
          <a:off x="5314950" y="256603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28576</xdr:rowOff>
    </xdr:to>
    <xdr:sp macro="" textlink="">
      <xdr:nvSpPr>
        <xdr:cNvPr id="914" name="Text Box 2">
          <a:extLst>
            <a:ext uri="{FF2B5EF4-FFF2-40B4-BE49-F238E27FC236}">
              <a16:creationId xmlns:a16="http://schemas.microsoft.com/office/drawing/2014/main" id="{00000000-0008-0000-0400-000092030000}"/>
            </a:ext>
          </a:extLst>
        </xdr:cNvPr>
        <xdr:cNvSpPr txBox="1">
          <a:spLocks noChangeArrowheads="1"/>
        </xdr:cNvSpPr>
      </xdr:nvSpPr>
      <xdr:spPr bwMode="auto">
        <a:xfrm>
          <a:off x="5314950" y="25822275"/>
          <a:ext cx="5334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28574</xdr:rowOff>
    </xdr:to>
    <xdr:sp macro="" textlink="">
      <xdr:nvSpPr>
        <xdr:cNvPr id="915" name="Text Box 2">
          <a:extLst>
            <a:ext uri="{FF2B5EF4-FFF2-40B4-BE49-F238E27FC236}">
              <a16:creationId xmlns:a16="http://schemas.microsoft.com/office/drawing/2014/main" id="{00000000-0008-0000-0400-000093030000}"/>
            </a:ext>
          </a:extLst>
        </xdr:cNvPr>
        <xdr:cNvSpPr txBox="1">
          <a:spLocks noChangeArrowheads="1"/>
        </xdr:cNvSpPr>
      </xdr:nvSpPr>
      <xdr:spPr bwMode="auto">
        <a:xfrm>
          <a:off x="5314950" y="256603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28575</xdr:rowOff>
    </xdr:to>
    <xdr:sp macro="" textlink="">
      <xdr:nvSpPr>
        <xdr:cNvPr id="916" name="Text Box 2">
          <a:extLst>
            <a:ext uri="{FF2B5EF4-FFF2-40B4-BE49-F238E27FC236}">
              <a16:creationId xmlns:a16="http://schemas.microsoft.com/office/drawing/2014/main" id="{00000000-0008-0000-0400-000094030000}"/>
            </a:ext>
          </a:extLst>
        </xdr:cNvPr>
        <xdr:cNvSpPr txBox="1">
          <a:spLocks noChangeArrowheads="1"/>
        </xdr:cNvSpPr>
      </xdr:nvSpPr>
      <xdr:spPr bwMode="auto">
        <a:xfrm>
          <a:off x="5314950" y="2582227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28577</xdr:rowOff>
    </xdr:to>
    <xdr:sp macro="" textlink="">
      <xdr:nvSpPr>
        <xdr:cNvPr id="917" name="Text Box 2">
          <a:extLst>
            <a:ext uri="{FF2B5EF4-FFF2-40B4-BE49-F238E27FC236}">
              <a16:creationId xmlns:a16="http://schemas.microsoft.com/office/drawing/2014/main" id="{00000000-0008-0000-0400-000095030000}"/>
            </a:ext>
          </a:extLst>
        </xdr:cNvPr>
        <xdr:cNvSpPr txBox="1">
          <a:spLocks noChangeArrowheads="1"/>
        </xdr:cNvSpPr>
      </xdr:nvSpPr>
      <xdr:spPr bwMode="auto">
        <a:xfrm>
          <a:off x="5314950" y="25984200"/>
          <a:ext cx="5334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28575</xdr:rowOff>
    </xdr:to>
    <xdr:sp macro="" textlink="">
      <xdr:nvSpPr>
        <xdr:cNvPr id="918" name="Text Box 2">
          <a:extLst>
            <a:ext uri="{FF2B5EF4-FFF2-40B4-BE49-F238E27FC236}">
              <a16:creationId xmlns:a16="http://schemas.microsoft.com/office/drawing/2014/main" id="{00000000-0008-0000-0400-000096030000}"/>
            </a:ext>
          </a:extLst>
        </xdr:cNvPr>
        <xdr:cNvSpPr txBox="1">
          <a:spLocks noChangeArrowheads="1"/>
        </xdr:cNvSpPr>
      </xdr:nvSpPr>
      <xdr:spPr bwMode="auto">
        <a:xfrm>
          <a:off x="5314950" y="2582227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28576</xdr:rowOff>
    </xdr:to>
    <xdr:sp macro="" textlink="">
      <xdr:nvSpPr>
        <xdr:cNvPr id="919" name="Text Box 2">
          <a:extLst>
            <a:ext uri="{FF2B5EF4-FFF2-40B4-BE49-F238E27FC236}">
              <a16:creationId xmlns:a16="http://schemas.microsoft.com/office/drawing/2014/main" id="{00000000-0008-0000-0400-000097030000}"/>
            </a:ext>
          </a:extLst>
        </xdr:cNvPr>
        <xdr:cNvSpPr txBox="1">
          <a:spLocks noChangeArrowheads="1"/>
        </xdr:cNvSpPr>
      </xdr:nvSpPr>
      <xdr:spPr bwMode="auto">
        <a:xfrm>
          <a:off x="5314950" y="2598420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28575</xdr:rowOff>
    </xdr:to>
    <xdr:sp macro="" textlink="">
      <xdr:nvSpPr>
        <xdr:cNvPr id="920" name="Text Box 2">
          <a:extLst>
            <a:ext uri="{FF2B5EF4-FFF2-40B4-BE49-F238E27FC236}">
              <a16:creationId xmlns:a16="http://schemas.microsoft.com/office/drawing/2014/main" id="{00000000-0008-0000-0400-00009803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5334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28576</xdr:rowOff>
    </xdr:to>
    <xdr:sp macro="" textlink="">
      <xdr:nvSpPr>
        <xdr:cNvPr id="921" name="Text Box 2">
          <a:extLst>
            <a:ext uri="{FF2B5EF4-FFF2-40B4-BE49-F238E27FC236}">
              <a16:creationId xmlns:a16="http://schemas.microsoft.com/office/drawing/2014/main" id="{00000000-0008-0000-0400-000099030000}"/>
            </a:ext>
          </a:extLst>
        </xdr:cNvPr>
        <xdr:cNvSpPr txBox="1">
          <a:spLocks noChangeArrowheads="1"/>
        </xdr:cNvSpPr>
      </xdr:nvSpPr>
      <xdr:spPr bwMode="auto">
        <a:xfrm>
          <a:off x="5314950" y="2598420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28574</xdr:rowOff>
    </xdr:to>
    <xdr:sp macro="" textlink="">
      <xdr:nvSpPr>
        <xdr:cNvPr id="922" name="Text Box 2">
          <a:extLst>
            <a:ext uri="{FF2B5EF4-FFF2-40B4-BE49-F238E27FC236}">
              <a16:creationId xmlns:a16="http://schemas.microsoft.com/office/drawing/2014/main" id="{00000000-0008-0000-0400-00009A03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5</xdr:col>
      <xdr:colOff>76200</xdr:colOff>
      <xdr:row>290</xdr:row>
      <xdr:rowOff>28577</xdr:rowOff>
    </xdr:to>
    <xdr:sp macro="" textlink="">
      <xdr:nvSpPr>
        <xdr:cNvPr id="923" name="Text Box 2">
          <a:extLst>
            <a:ext uri="{FF2B5EF4-FFF2-40B4-BE49-F238E27FC236}">
              <a16:creationId xmlns:a16="http://schemas.microsoft.com/office/drawing/2014/main" id="{00000000-0008-0000-0400-00009B030000}"/>
            </a:ext>
          </a:extLst>
        </xdr:cNvPr>
        <xdr:cNvSpPr txBox="1">
          <a:spLocks noChangeArrowheads="1"/>
        </xdr:cNvSpPr>
      </xdr:nvSpPr>
      <xdr:spPr bwMode="auto">
        <a:xfrm>
          <a:off x="5314950" y="26308050"/>
          <a:ext cx="5334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28574</xdr:rowOff>
    </xdr:to>
    <xdr:sp macro="" textlink="">
      <xdr:nvSpPr>
        <xdr:cNvPr id="924" name="Text Box 2">
          <a:extLst>
            <a:ext uri="{FF2B5EF4-FFF2-40B4-BE49-F238E27FC236}">
              <a16:creationId xmlns:a16="http://schemas.microsoft.com/office/drawing/2014/main" id="{00000000-0008-0000-0400-00009C03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5</xdr:col>
      <xdr:colOff>76200</xdr:colOff>
      <xdr:row>290</xdr:row>
      <xdr:rowOff>28576</xdr:rowOff>
    </xdr:to>
    <xdr:sp macro="" textlink="">
      <xdr:nvSpPr>
        <xdr:cNvPr id="925" name="Text Box 2">
          <a:extLst>
            <a:ext uri="{FF2B5EF4-FFF2-40B4-BE49-F238E27FC236}">
              <a16:creationId xmlns:a16="http://schemas.microsoft.com/office/drawing/2014/main" id="{00000000-0008-0000-0400-00009D030000}"/>
            </a:ext>
          </a:extLst>
        </xdr:cNvPr>
        <xdr:cNvSpPr txBox="1">
          <a:spLocks noChangeArrowheads="1"/>
        </xdr:cNvSpPr>
      </xdr:nvSpPr>
      <xdr:spPr bwMode="auto">
        <a:xfrm>
          <a:off x="5314950" y="263080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5</xdr:col>
      <xdr:colOff>76200</xdr:colOff>
      <xdr:row>291</xdr:row>
      <xdr:rowOff>12701</xdr:rowOff>
    </xdr:to>
    <xdr:sp macro="" textlink="">
      <xdr:nvSpPr>
        <xdr:cNvPr id="926" name="Text Box 2">
          <a:extLst>
            <a:ext uri="{FF2B5EF4-FFF2-40B4-BE49-F238E27FC236}">
              <a16:creationId xmlns:a16="http://schemas.microsoft.com/office/drawing/2014/main" id="{00000000-0008-0000-0400-00009E030000}"/>
            </a:ext>
          </a:extLst>
        </xdr:cNvPr>
        <xdr:cNvSpPr txBox="1">
          <a:spLocks noChangeArrowheads="1"/>
        </xdr:cNvSpPr>
      </xdr:nvSpPr>
      <xdr:spPr bwMode="auto">
        <a:xfrm>
          <a:off x="5314950" y="26469975"/>
          <a:ext cx="533400" cy="1841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5</xdr:col>
      <xdr:colOff>76200</xdr:colOff>
      <xdr:row>290</xdr:row>
      <xdr:rowOff>28576</xdr:rowOff>
    </xdr:to>
    <xdr:sp macro="" textlink="">
      <xdr:nvSpPr>
        <xdr:cNvPr id="927" name="Text Box 2">
          <a:extLst>
            <a:ext uri="{FF2B5EF4-FFF2-40B4-BE49-F238E27FC236}">
              <a16:creationId xmlns:a16="http://schemas.microsoft.com/office/drawing/2014/main" id="{00000000-0008-0000-0400-00009F030000}"/>
            </a:ext>
          </a:extLst>
        </xdr:cNvPr>
        <xdr:cNvSpPr txBox="1">
          <a:spLocks noChangeArrowheads="1"/>
        </xdr:cNvSpPr>
      </xdr:nvSpPr>
      <xdr:spPr bwMode="auto">
        <a:xfrm>
          <a:off x="5314950" y="263080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5</xdr:col>
      <xdr:colOff>76200</xdr:colOff>
      <xdr:row>291</xdr:row>
      <xdr:rowOff>12700</xdr:rowOff>
    </xdr:to>
    <xdr:sp macro="" textlink="">
      <xdr:nvSpPr>
        <xdr:cNvPr id="928" name="Text Box 2">
          <a:extLst>
            <a:ext uri="{FF2B5EF4-FFF2-40B4-BE49-F238E27FC236}">
              <a16:creationId xmlns:a16="http://schemas.microsoft.com/office/drawing/2014/main" id="{00000000-0008-0000-0400-0000A0030000}"/>
            </a:ext>
          </a:extLst>
        </xdr:cNvPr>
        <xdr:cNvSpPr txBox="1">
          <a:spLocks noChangeArrowheads="1"/>
        </xdr:cNvSpPr>
      </xdr:nvSpPr>
      <xdr:spPr bwMode="auto">
        <a:xfrm>
          <a:off x="5314950" y="26469975"/>
          <a:ext cx="5334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289</xdr:row>
      <xdr:rowOff>66675</xdr:rowOff>
    </xdr:to>
    <xdr:sp macro="" textlink="">
      <xdr:nvSpPr>
        <xdr:cNvPr id="929" name="Text Box 2">
          <a:extLst>
            <a:ext uri="{FF2B5EF4-FFF2-40B4-BE49-F238E27FC236}">
              <a16:creationId xmlns:a16="http://schemas.microsoft.com/office/drawing/2014/main" id="{00000000-0008-0000-0400-0000A1030000}"/>
            </a:ext>
          </a:extLst>
        </xdr:cNvPr>
        <xdr:cNvSpPr txBox="1">
          <a:spLocks noChangeArrowheads="1"/>
        </xdr:cNvSpPr>
      </xdr:nvSpPr>
      <xdr:spPr bwMode="auto">
        <a:xfrm>
          <a:off x="5314950" y="25984200"/>
          <a:ext cx="5334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66674</xdr:rowOff>
    </xdr:to>
    <xdr:sp macro="" textlink="">
      <xdr:nvSpPr>
        <xdr:cNvPr id="930" name="Text Box 2">
          <a:extLst>
            <a:ext uri="{FF2B5EF4-FFF2-40B4-BE49-F238E27FC236}">
              <a16:creationId xmlns:a16="http://schemas.microsoft.com/office/drawing/2014/main" id="{00000000-0008-0000-0400-0000A203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289</xdr:row>
      <xdr:rowOff>66675</xdr:rowOff>
    </xdr:to>
    <xdr:sp macro="" textlink="">
      <xdr:nvSpPr>
        <xdr:cNvPr id="931" name="Text Box 2">
          <a:extLst>
            <a:ext uri="{FF2B5EF4-FFF2-40B4-BE49-F238E27FC236}">
              <a16:creationId xmlns:a16="http://schemas.microsoft.com/office/drawing/2014/main" id="{00000000-0008-0000-0400-0000A3030000}"/>
            </a:ext>
          </a:extLst>
        </xdr:cNvPr>
        <xdr:cNvSpPr txBox="1">
          <a:spLocks noChangeArrowheads="1"/>
        </xdr:cNvSpPr>
      </xdr:nvSpPr>
      <xdr:spPr bwMode="auto">
        <a:xfrm>
          <a:off x="5314950" y="25984200"/>
          <a:ext cx="5334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66674</xdr:rowOff>
    </xdr:to>
    <xdr:sp macro="" textlink="">
      <xdr:nvSpPr>
        <xdr:cNvPr id="932" name="Text Box 2">
          <a:extLst>
            <a:ext uri="{FF2B5EF4-FFF2-40B4-BE49-F238E27FC236}">
              <a16:creationId xmlns:a16="http://schemas.microsoft.com/office/drawing/2014/main" id="{00000000-0008-0000-0400-0000A403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289</xdr:row>
      <xdr:rowOff>28576</xdr:rowOff>
    </xdr:to>
    <xdr:sp macro="" textlink="">
      <xdr:nvSpPr>
        <xdr:cNvPr id="933" name="Text Box 2">
          <a:extLst>
            <a:ext uri="{FF2B5EF4-FFF2-40B4-BE49-F238E27FC236}">
              <a16:creationId xmlns:a16="http://schemas.microsoft.com/office/drawing/2014/main" id="{00000000-0008-0000-0400-0000A5030000}"/>
            </a:ext>
          </a:extLst>
        </xdr:cNvPr>
        <xdr:cNvSpPr txBox="1">
          <a:spLocks noChangeArrowheads="1"/>
        </xdr:cNvSpPr>
      </xdr:nvSpPr>
      <xdr:spPr bwMode="auto">
        <a:xfrm>
          <a:off x="5314950" y="25984200"/>
          <a:ext cx="533400" cy="3524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289</xdr:row>
      <xdr:rowOff>28575</xdr:rowOff>
    </xdr:to>
    <xdr:sp macro="" textlink="">
      <xdr:nvSpPr>
        <xdr:cNvPr id="934" name="Text Box 2">
          <a:extLst>
            <a:ext uri="{FF2B5EF4-FFF2-40B4-BE49-F238E27FC236}">
              <a16:creationId xmlns:a16="http://schemas.microsoft.com/office/drawing/2014/main" id="{00000000-0008-0000-0400-0000A6030000}"/>
            </a:ext>
          </a:extLst>
        </xdr:cNvPr>
        <xdr:cNvSpPr txBox="1">
          <a:spLocks noChangeArrowheads="1"/>
        </xdr:cNvSpPr>
      </xdr:nvSpPr>
      <xdr:spPr bwMode="auto">
        <a:xfrm>
          <a:off x="5314950" y="25984200"/>
          <a:ext cx="5334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28575</xdr:rowOff>
    </xdr:to>
    <xdr:sp macro="" textlink="">
      <xdr:nvSpPr>
        <xdr:cNvPr id="935" name="Text Box 2">
          <a:extLst>
            <a:ext uri="{FF2B5EF4-FFF2-40B4-BE49-F238E27FC236}">
              <a16:creationId xmlns:a16="http://schemas.microsoft.com/office/drawing/2014/main" id="{00000000-0008-0000-0400-0000A703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5334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289</xdr:row>
      <xdr:rowOff>28575</xdr:rowOff>
    </xdr:to>
    <xdr:sp macro="" textlink="">
      <xdr:nvSpPr>
        <xdr:cNvPr id="936" name="Text Box 2">
          <a:extLst>
            <a:ext uri="{FF2B5EF4-FFF2-40B4-BE49-F238E27FC236}">
              <a16:creationId xmlns:a16="http://schemas.microsoft.com/office/drawing/2014/main" id="{00000000-0008-0000-0400-0000A8030000}"/>
            </a:ext>
          </a:extLst>
        </xdr:cNvPr>
        <xdr:cNvSpPr txBox="1">
          <a:spLocks noChangeArrowheads="1"/>
        </xdr:cNvSpPr>
      </xdr:nvSpPr>
      <xdr:spPr bwMode="auto">
        <a:xfrm>
          <a:off x="5314950" y="25984200"/>
          <a:ext cx="5334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28574</xdr:rowOff>
    </xdr:to>
    <xdr:sp macro="" textlink="">
      <xdr:nvSpPr>
        <xdr:cNvPr id="937" name="Text Box 2">
          <a:extLst>
            <a:ext uri="{FF2B5EF4-FFF2-40B4-BE49-F238E27FC236}">
              <a16:creationId xmlns:a16="http://schemas.microsoft.com/office/drawing/2014/main" id="{00000000-0008-0000-0400-0000A903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28574</xdr:rowOff>
    </xdr:to>
    <xdr:sp macro="" textlink="">
      <xdr:nvSpPr>
        <xdr:cNvPr id="938" name="Text Box 2">
          <a:extLst>
            <a:ext uri="{FF2B5EF4-FFF2-40B4-BE49-F238E27FC236}">
              <a16:creationId xmlns:a16="http://schemas.microsoft.com/office/drawing/2014/main" id="{00000000-0008-0000-0400-0000AA03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290</xdr:row>
      <xdr:rowOff>66675</xdr:rowOff>
    </xdr:to>
    <xdr:sp macro="" textlink="">
      <xdr:nvSpPr>
        <xdr:cNvPr id="9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5334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5</xdr:col>
      <xdr:colOff>76200</xdr:colOff>
      <xdr:row>290</xdr:row>
      <xdr:rowOff>66676</xdr:rowOff>
    </xdr:to>
    <xdr:sp macro="" textlink="">
      <xdr:nvSpPr>
        <xdr:cNvPr id="940" name="Text Box 2">
          <a:extLst>
            <a:ext uri="{FF2B5EF4-FFF2-40B4-BE49-F238E27FC236}">
              <a16:creationId xmlns:a16="http://schemas.microsoft.com/office/drawing/2014/main" id="{00000000-0008-0000-0400-0000AC030000}"/>
            </a:ext>
          </a:extLst>
        </xdr:cNvPr>
        <xdr:cNvSpPr txBox="1">
          <a:spLocks noChangeArrowheads="1"/>
        </xdr:cNvSpPr>
      </xdr:nvSpPr>
      <xdr:spPr bwMode="auto">
        <a:xfrm>
          <a:off x="5314950" y="26308050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290</xdr:row>
      <xdr:rowOff>66675</xdr:rowOff>
    </xdr:to>
    <xdr:sp macro="" textlink="">
      <xdr:nvSpPr>
        <xdr:cNvPr id="941" name="Text Box 2">
          <a:extLst>
            <a:ext uri="{FF2B5EF4-FFF2-40B4-BE49-F238E27FC236}">
              <a16:creationId xmlns:a16="http://schemas.microsoft.com/office/drawing/2014/main" id="{00000000-0008-0000-0400-0000AD03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5334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5</xdr:col>
      <xdr:colOff>76200</xdr:colOff>
      <xdr:row>290</xdr:row>
      <xdr:rowOff>66676</xdr:rowOff>
    </xdr:to>
    <xdr:sp macro="" textlink="">
      <xdr:nvSpPr>
        <xdr:cNvPr id="942" name="Text Box 2">
          <a:extLst>
            <a:ext uri="{FF2B5EF4-FFF2-40B4-BE49-F238E27FC236}">
              <a16:creationId xmlns:a16="http://schemas.microsoft.com/office/drawing/2014/main" id="{00000000-0008-0000-0400-0000AE030000}"/>
            </a:ext>
          </a:extLst>
        </xdr:cNvPr>
        <xdr:cNvSpPr txBox="1">
          <a:spLocks noChangeArrowheads="1"/>
        </xdr:cNvSpPr>
      </xdr:nvSpPr>
      <xdr:spPr bwMode="auto">
        <a:xfrm>
          <a:off x="5314950" y="26308050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290</xdr:row>
      <xdr:rowOff>28576</xdr:rowOff>
    </xdr:to>
    <xdr:sp macro="" textlink="">
      <xdr:nvSpPr>
        <xdr:cNvPr id="943" name="Text Box 2">
          <a:extLst>
            <a:ext uri="{FF2B5EF4-FFF2-40B4-BE49-F238E27FC236}">
              <a16:creationId xmlns:a16="http://schemas.microsoft.com/office/drawing/2014/main" id="{00000000-0008-0000-0400-0000AF03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533400" cy="3524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290</xdr:row>
      <xdr:rowOff>28575</xdr:rowOff>
    </xdr:to>
    <xdr:sp macro="" textlink="">
      <xdr:nvSpPr>
        <xdr:cNvPr id="944" name="Text Box 2">
          <a:extLst>
            <a:ext uri="{FF2B5EF4-FFF2-40B4-BE49-F238E27FC236}">
              <a16:creationId xmlns:a16="http://schemas.microsoft.com/office/drawing/2014/main" id="{00000000-0008-0000-0400-0000B003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5334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5</xdr:col>
      <xdr:colOff>76200</xdr:colOff>
      <xdr:row>290</xdr:row>
      <xdr:rowOff>28577</xdr:rowOff>
    </xdr:to>
    <xdr:sp macro="" textlink="">
      <xdr:nvSpPr>
        <xdr:cNvPr id="945" name="Text Box 2">
          <a:extLst>
            <a:ext uri="{FF2B5EF4-FFF2-40B4-BE49-F238E27FC236}">
              <a16:creationId xmlns:a16="http://schemas.microsoft.com/office/drawing/2014/main" id="{00000000-0008-0000-0400-0000B1030000}"/>
            </a:ext>
          </a:extLst>
        </xdr:cNvPr>
        <xdr:cNvSpPr txBox="1">
          <a:spLocks noChangeArrowheads="1"/>
        </xdr:cNvSpPr>
      </xdr:nvSpPr>
      <xdr:spPr bwMode="auto">
        <a:xfrm>
          <a:off x="5314950" y="26308050"/>
          <a:ext cx="5334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290</xdr:row>
      <xdr:rowOff>28575</xdr:rowOff>
    </xdr:to>
    <xdr:sp macro="" textlink="">
      <xdr:nvSpPr>
        <xdr:cNvPr id="946" name="Text Box 2">
          <a:extLst>
            <a:ext uri="{FF2B5EF4-FFF2-40B4-BE49-F238E27FC236}">
              <a16:creationId xmlns:a16="http://schemas.microsoft.com/office/drawing/2014/main" id="{00000000-0008-0000-0400-0000B203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5334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5</xdr:col>
      <xdr:colOff>76200</xdr:colOff>
      <xdr:row>290</xdr:row>
      <xdr:rowOff>28576</xdr:rowOff>
    </xdr:to>
    <xdr:sp macro="" textlink="">
      <xdr:nvSpPr>
        <xdr:cNvPr id="947" name="Text Box 2">
          <a:extLst>
            <a:ext uri="{FF2B5EF4-FFF2-40B4-BE49-F238E27FC236}">
              <a16:creationId xmlns:a16="http://schemas.microsoft.com/office/drawing/2014/main" id="{00000000-0008-0000-0400-0000B3030000}"/>
            </a:ext>
          </a:extLst>
        </xdr:cNvPr>
        <xdr:cNvSpPr txBox="1">
          <a:spLocks noChangeArrowheads="1"/>
        </xdr:cNvSpPr>
      </xdr:nvSpPr>
      <xdr:spPr bwMode="auto">
        <a:xfrm>
          <a:off x="5314950" y="263080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5</xdr:col>
      <xdr:colOff>76200</xdr:colOff>
      <xdr:row>290</xdr:row>
      <xdr:rowOff>28576</xdr:rowOff>
    </xdr:to>
    <xdr:sp macro="" textlink="">
      <xdr:nvSpPr>
        <xdr:cNvPr id="948" name="Text Box 2">
          <a:extLst>
            <a:ext uri="{FF2B5EF4-FFF2-40B4-BE49-F238E27FC236}">
              <a16:creationId xmlns:a16="http://schemas.microsoft.com/office/drawing/2014/main" id="{00000000-0008-0000-0400-0000B4030000}"/>
            </a:ext>
          </a:extLst>
        </xdr:cNvPr>
        <xdr:cNvSpPr txBox="1">
          <a:spLocks noChangeArrowheads="1"/>
        </xdr:cNvSpPr>
      </xdr:nvSpPr>
      <xdr:spPr bwMode="auto">
        <a:xfrm>
          <a:off x="5314950" y="263080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282</xdr:row>
      <xdr:rowOff>0</xdr:rowOff>
    </xdr:from>
    <xdr:to>
      <xdr:col>3</xdr:col>
      <xdr:colOff>76200</xdr:colOff>
      <xdr:row>283</xdr:row>
      <xdr:rowOff>28576</xdr:rowOff>
    </xdr:to>
    <xdr:sp macro="" textlink="">
      <xdr:nvSpPr>
        <xdr:cNvPr id="949" name="Text Box 2">
          <a:extLst>
            <a:ext uri="{FF2B5EF4-FFF2-40B4-BE49-F238E27FC236}">
              <a16:creationId xmlns:a16="http://schemas.microsoft.com/office/drawing/2014/main" id="{00000000-0008-0000-0400-0000B5030000}"/>
            </a:ext>
          </a:extLst>
        </xdr:cNvPr>
        <xdr:cNvSpPr txBox="1">
          <a:spLocks noChangeArrowheads="1"/>
        </xdr:cNvSpPr>
      </xdr:nvSpPr>
      <xdr:spPr bwMode="auto">
        <a:xfrm>
          <a:off x="3981450" y="251936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3</xdr:col>
      <xdr:colOff>514350</xdr:colOff>
      <xdr:row>283</xdr:row>
      <xdr:rowOff>28576</xdr:rowOff>
    </xdr:to>
    <xdr:sp macro="" textlink="">
      <xdr:nvSpPr>
        <xdr:cNvPr id="950" name="Text Box 2">
          <a:extLst>
            <a:ext uri="{FF2B5EF4-FFF2-40B4-BE49-F238E27FC236}">
              <a16:creationId xmlns:a16="http://schemas.microsoft.com/office/drawing/2014/main" id="{00000000-0008-0000-0400-0000B6030000}"/>
            </a:ext>
          </a:extLst>
        </xdr:cNvPr>
        <xdr:cNvSpPr txBox="1">
          <a:spLocks noChangeArrowheads="1"/>
        </xdr:cNvSpPr>
      </xdr:nvSpPr>
      <xdr:spPr bwMode="auto">
        <a:xfrm>
          <a:off x="4419600" y="251936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282</xdr:row>
      <xdr:rowOff>0</xdr:rowOff>
    </xdr:from>
    <xdr:to>
      <xdr:col>3</xdr:col>
      <xdr:colOff>76200</xdr:colOff>
      <xdr:row>283</xdr:row>
      <xdr:rowOff>28576</xdr:rowOff>
    </xdr:to>
    <xdr:sp macro="" textlink="">
      <xdr:nvSpPr>
        <xdr:cNvPr id="951" name="Text Box 2">
          <a:extLst>
            <a:ext uri="{FF2B5EF4-FFF2-40B4-BE49-F238E27FC236}">
              <a16:creationId xmlns:a16="http://schemas.microsoft.com/office/drawing/2014/main" id="{00000000-0008-0000-0400-0000B7030000}"/>
            </a:ext>
          </a:extLst>
        </xdr:cNvPr>
        <xdr:cNvSpPr txBox="1">
          <a:spLocks noChangeArrowheads="1"/>
        </xdr:cNvSpPr>
      </xdr:nvSpPr>
      <xdr:spPr bwMode="auto">
        <a:xfrm>
          <a:off x="3981450" y="251936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3</xdr:col>
      <xdr:colOff>514350</xdr:colOff>
      <xdr:row>283</xdr:row>
      <xdr:rowOff>28576</xdr:rowOff>
    </xdr:to>
    <xdr:sp macro="" textlink="">
      <xdr:nvSpPr>
        <xdr:cNvPr id="952" name="Text Box 2">
          <a:extLst>
            <a:ext uri="{FF2B5EF4-FFF2-40B4-BE49-F238E27FC236}">
              <a16:creationId xmlns:a16="http://schemas.microsoft.com/office/drawing/2014/main" id="{00000000-0008-0000-0400-0000B8030000}"/>
            </a:ext>
          </a:extLst>
        </xdr:cNvPr>
        <xdr:cNvSpPr txBox="1">
          <a:spLocks noChangeArrowheads="1"/>
        </xdr:cNvSpPr>
      </xdr:nvSpPr>
      <xdr:spPr bwMode="auto">
        <a:xfrm>
          <a:off x="4419600" y="251936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3</xdr:col>
      <xdr:colOff>514350</xdr:colOff>
      <xdr:row>283</xdr:row>
      <xdr:rowOff>28575</xdr:rowOff>
    </xdr:to>
    <xdr:sp macro="" textlink="">
      <xdr:nvSpPr>
        <xdr:cNvPr id="953" name="Text Box 2">
          <a:extLst>
            <a:ext uri="{FF2B5EF4-FFF2-40B4-BE49-F238E27FC236}">
              <a16:creationId xmlns:a16="http://schemas.microsoft.com/office/drawing/2014/main" id="{00000000-0008-0000-0400-0000B9030000}"/>
            </a:ext>
          </a:extLst>
        </xdr:cNvPr>
        <xdr:cNvSpPr txBox="1">
          <a:spLocks noChangeArrowheads="1"/>
        </xdr:cNvSpPr>
      </xdr:nvSpPr>
      <xdr:spPr bwMode="auto">
        <a:xfrm>
          <a:off x="4419600" y="25193625"/>
          <a:ext cx="762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3</xdr:col>
      <xdr:colOff>514350</xdr:colOff>
      <xdr:row>283</xdr:row>
      <xdr:rowOff>28576</xdr:rowOff>
    </xdr:to>
    <xdr:sp macro="" textlink="">
      <xdr:nvSpPr>
        <xdr:cNvPr id="954" name="Text Box 2">
          <a:extLst>
            <a:ext uri="{FF2B5EF4-FFF2-40B4-BE49-F238E27FC236}">
              <a16:creationId xmlns:a16="http://schemas.microsoft.com/office/drawing/2014/main" id="{00000000-0008-0000-0400-0000BA030000}"/>
            </a:ext>
          </a:extLst>
        </xdr:cNvPr>
        <xdr:cNvSpPr txBox="1">
          <a:spLocks noChangeArrowheads="1"/>
        </xdr:cNvSpPr>
      </xdr:nvSpPr>
      <xdr:spPr bwMode="auto">
        <a:xfrm>
          <a:off x="4419600" y="251936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3</xdr:col>
      <xdr:colOff>514350</xdr:colOff>
      <xdr:row>283</xdr:row>
      <xdr:rowOff>28575</xdr:rowOff>
    </xdr:to>
    <xdr:sp macro="" textlink="">
      <xdr:nvSpPr>
        <xdr:cNvPr id="955" name="Text Box 2">
          <a:extLst>
            <a:ext uri="{FF2B5EF4-FFF2-40B4-BE49-F238E27FC236}">
              <a16:creationId xmlns:a16="http://schemas.microsoft.com/office/drawing/2014/main" id="{00000000-0008-0000-0400-0000BB030000}"/>
            </a:ext>
          </a:extLst>
        </xdr:cNvPr>
        <xdr:cNvSpPr txBox="1">
          <a:spLocks noChangeArrowheads="1"/>
        </xdr:cNvSpPr>
      </xdr:nvSpPr>
      <xdr:spPr bwMode="auto">
        <a:xfrm>
          <a:off x="4419600" y="25193625"/>
          <a:ext cx="762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282</xdr:row>
      <xdr:rowOff>0</xdr:rowOff>
    </xdr:from>
    <xdr:to>
      <xdr:col>3</xdr:col>
      <xdr:colOff>76200</xdr:colOff>
      <xdr:row>283</xdr:row>
      <xdr:rowOff>28576</xdr:rowOff>
    </xdr:to>
    <xdr:sp macro="" textlink="">
      <xdr:nvSpPr>
        <xdr:cNvPr id="956" name="Text Box 2">
          <a:extLst>
            <a:ext uri="{FF2B5EF4-FFF2-40B4-BE49-F238E27FC236}">
              <a16:creationId xmlns:a16="http://schemas.microsoft.com/office/drawing/2014/main" id="{00000000-0008-0000-0400-0000BC030000}"/>
            </a:ext>
          </a:extLst>
        </xdr:cNvPr>
        <xdr:cNvSpPr txBox="1">
          <a:spLocks noChangeArrowheads="1"/>
        </xdr:cNvSpPr>
      </xdr:nvSpPr>
      <xdr:spPr bwMode="auto">
        <a:xfrm>
          <a:off x="3981450" y="251936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282</xdr:row>
      <xdr:rowOff>0</xdr:rowOff>
    </xdr:from>
    <xdr:to>
      <xdr:col>3</xdr:col>
      <xdr:colOff>76200</xdr:colOff>
      <xdr:row>283</xdr:row>
      <xdr:rowOff>28575</xdr:rowOff>
    </xdr:to>
    <xdr:sp macro="" textlink="">
      <xdr:nvSpPr>
        <xdr:cNvPr id="957" name="Text Box 2">
          <a:extLst>
            <a:ext uri="{FF2B5EF4-FFF2-40B4-BE49-F238E27FC236}">
              <a16:creationId xmlns:a16="http://schemas.microsoft.com/office/drawing/2014/main" id="{00000000-0008-0000-0400-0000BD030000}"/>
            </a:ext>
          </a:extLst>
        </xdr:cNvPr>
        <xdr:cNvSpPr txBox="1">
          <a:spLocks noChangeArrowheads="1"/>
        </xdr:cNvSpPr>
      </xdr:nvSpPr>
      <xdr:spPr bwMode="auto">
        <a:xfrm>
          <a:off x="3981450" y="25193625"/>
          <a:ext cx="762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282</xdr:row>
      <xdr:rowOff>0</xdr:rowOff>
    </xdr:from>
    <xdr:to>
      <xdr:col>3</xdr:col>
      <xdr:colOff>76200</xdr:colOff>
      <xdr:row>283</xdr:row>
      <xdr:rowOff>28576</xdr:rowOff>
    </xdr:to>
    <xdr:sp macro="" textlink="">
      <xdr:nvSpPr>
        <xdr:cNvPr id="958" name="Text Box 2">
          <a:extLst>
            <a:ext uri="{FF2B5EF4-FFF2-40B4-BE49-F238E27FC236}">
              <a16:creationId xmlns:a16="http://schemas.microsoft.com/office/drawing/2014/main" id="{00000000-0008-0000-0400-0000BE030000}"/>
            </a:ext>
          </a:extLst>
        </xdr:cNvPr>
        <xdr:cNvSpPr txBox="1">
          <a:spLocks noChangeArrowheads="1"/>
        </xdr:cNvSpPr>
      </xdr:nvSpPr>
      <xdr:spPr bwMode="auto">
        <a:xfrm>
          <a:off x="3981450" y="251936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282</xdr:row>
      <xdr:rowOff>0</xdr:rowOff>
    </xdr:from>
    <xdr:to>
      <xdr:col>3</xdr:col>
      <xdr:colOff>76200</xdr:colOff>
      <xdr:row>283</xdr:row>
      <xdr:rowOff>28576</xdr:rowOff>
    </xdr:to>
    <xdr:sp macro="" textlink="">
      <xdr:nvSpPr>
        <xdr:cNvPr id="959" name="Text Box 2">
          <a:extLst>
            <a:ext uri="{FF2B5EF4-FFF2-40B4-BE49-F238E27FC236}">
              <a16:creationId xmlns:a16="http://schemas.microsoft.com/office/drawing/2014/main" id="{00000000-0008-0000-0400-0000BF030000}"/>
            </a:ext>
          </a:extLst>
        </xdr:cNvPr>
        <xdr:cNvSpPr txBox="1">
          <a:spLocks noChangeArrowheads="1"/>
        </xdr:cNvSpPr>
      </xdr:nvSpPr>
      <xdr:spPr bwMode="auto">
        <a:xfrm>
          <a:off x="3981450" y="251936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282</xdr:row>
      <xdr:rowOff>0</xdr:rowOff>
    </xdr:from>
    <xdr:to>
      <xdr:col>3</xdr:col>
      <xdr:colOff>76200</xdr:colOff>
      <xdr:row>283</xdr:row>
      <xdr:rowOff>28575</xdr:rowOff>
    </xdr:to>
    <xdr:sp macro="" textlink="">
      <xdr:nvSpPr>
        <xdr:cNvPr id="960" name="Text Box 2">
          <a:extLst>
            <a:ext uri="{FF2B5EF4-FFF2-40B4-BE49-F238E27FC236}">
              <a16:creationId xmlns:a16="http://schemas.microsoft.com/office/drawing/2014/main" id="{00000000-0008-0000-0400-0000C0030000}"/>
            </a:ext>
          </a:extLst>
        </xdr:cNvPr>
        <xdr:cNvSpPr txBox="1">
          <a:spLocks noChangeArrowheads="1"/>
        </xdr:cNvSpPr>
      </xdr:nvSpPr>
      <xdr:spPr bwMode="auto">
        <a:xfrm>
          <a:off x="3981450" y="25193625"/>
          <a:ext cx="762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4</xdr:col>
      <xdr:colOff>76200</xdr:colOff>
      <xdr:row>283</xdr:row>
      <xdr:rowOff>28576</xdr:rowOff>
    </xdr:to>
    <xdr:sp macro="" textlink="">
      <xdr:nvSpPr>
        <xdr:cNvPr id="961" name="Text Box 2">
          <a:extLst>
            <a:ext uri="{FF2B5EF4-FFF2-40B4-BE49-F238E27FC236}">
              <a16:creationId xmlns:a16="http://schemas.microsoft.com/office/drawing/2014/main" id="{00000000-0008-0000-0400-0000C1030000}"/>
            </a:ext>
          </a:extLst>
        </xdr:cNvPr>
        <xdr:cNvSpPr txBox="1">
          <a:spLocks noChangeArrowheads="1"/>
        </xdr:cNvSpPr>
      </xdr:nvSpPr>
      <xdr:spPr bwMode="auto">
        <a:xfrm>
          <a:off x="4419600" y="251936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282</xdr:row>
      <xdr:rowOff>0</xdr:rowOff>
    </xdr:from>
    <xdr:to>
      <xdr:col>5</xdr:col>
      <xdr:colOff>514350</xdr:colOff>
      <xdr:row>283</xdr:row>
      <xdr:rowOff>28576</xdr:rowOff>
    </xdr:to>
    <xdr:sp macro="" textlink="">
      <xdr:nvSpPr>
        <xdr:cNvPr id="962" name="Text Box 2">
          <a:extLst>
            <a:ext uri="{FF2B5EF4-FFF2-40B4-BE49-F238E27FC236}">
              <a16:creationId xmlns:a16="http://schemas.microsoft.com/office/drawing/2014/main" id="{00000000-0008-0000-0400-0000C2030000}"/>
            </a:ext>
          </a:extLst>
        </xdr:cNvPr>
        <xdr:cNvSpPr txBox="1">
          <a:spLocks noChangeArrowheads="1"/>
        </xdr:cNvSpPr>
      </xdr:nvSpPr>
      <xdr:spPr bwMode="auto">
        <a:xfrm>
          <a:off x="6210300" y="251936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4</xdr:col>
      <xdr:colOff>76200</xdr:colOff>
      <xdr:row>283</xdr:row>
      <xdr:rowOff>28576</xdr:rowOff>
    </xdr:to>
    <xdr:sp macro="" textlink="">
      <xdr:nvSpPr>
        <xdr:cNvPr id="963" name="Text Box 2">
          <a:extLst>
            <a:ext uri="{FF2B5EF4-FFF2-40B4-BE49-F238E27FC236}">
              <a16:creationId xmlns:a16="http://schemas.microsoft.com/office/drawing/2014/main" id="{00000000-0008-0000-0400-0000C3030000}"/>
            </a:ext>
          </a:extLst>
        </xdr:cNvPr>
        <xdr:cNvSpPr txBox="1">
          <a:spLocks noChangeArrowheads="1"/>
        </xdr:cNvSpPr>
      </xdr:nvSpPr>
      <xdr:spPr bwMode="auto">
        <a:xfrm>
          <a:off x="4419600" y="251936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282</xdr:row>
      <xdr:rowOff>0</xdr:rowOff>
    </xdr:from>
    <xdr:to>
      <xdr:col>5</xdr:col>
      <xdr:colOff>514350</xdr:colOff>
      <xdr:row>283</xdr:row>
      <xdr:rowOff>28576</xdr:rowOff>
    </xdr:to>
    <xdr:sp macro="" textlink="">
      <xdr:nvSpPr>
        <xdr:cNvPr id="964" name="Text Box 2">
          <a:extLst>
            <a:ext uri="{FF2B5EF4-FFF2-40B4-BE49-F238E27FC236}">
              <a16:creationId xmlns:a16="http://schemas.microsoft.com/office/drawing/2014/main" id="{00000000-0008-0000-0400-0000C4030000}"/>
            </a:ext>
          </a:extLst>
        </xdr:cNvPr>
        <xdr:cNvSpPr txBox="1">
          <a:spLocks noChangeArrowheads="1"/>
        </xdr:cNvSpPr>
      </xdr:nvSpPr>
      <xdr:spPr bwMode="auto">
        <a:xfrm>
          <a:off x="6210300" y="251936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282</xdr:row>
      <xdr:rowOff>0</xdr:rowOff>
    </xdr:from>
    <xdr:to>
      <xdr:col>5</xdr:col>
      <xdr:colOff>514350</xdr:colOff>
      <xdr:row>283</xdr:row>
      <xdr:rowOff>28575</xdr:rowOff>
    </xdr:to>
    <xdr:sp macro="" textlink="">
      <xdr:nvSpPr>
        <xdr:cNvPr id="965" name="Text Box 2">
          <a:extLst>
            <a:ext uri="{FF2B5EF4-FFF2-40B4-BE49-F238E27FC236}">
              <a16:creationId xmlns:a16="http://schemas.microsoft.com/office/drawing/2014/main" id="{00000000-0008-0000-0400-0000C5030000}"/>
            </a:ext>
          </a:extLst>
        </xdr:cNvPr>
        <xdr:cNvSpPr txBox="1">
          <a:spLocks noChangeArrowheads="1"/>
        </xdr:cNvSpPr>
      </xdr:nvSpPr>
      <xdr:spPr bwMode="auto">
        <a:xfrm>
          <a:off x="6210300" y="25193625"/>
          <a:ext cx="762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282</xdr:row>
      <xdr:rowOff>0</xdr:rowOff>
    </xdr:from>
    <xdr:to>
      <xdr:col>5</xdr:col>
      <xdr:colOff>514350</xdr:colOff>
      <xdr:row>283</xdr:row>
      <xdr:rowOff>28576</xdr:rowOff>
    </xdr:to>
    <xdr:sp macro="" textlink="">
      <xdr:nvSpPr>
        <xdr:cNvPr id="966" name="Text Box 2">
          <a:extLst>
            <a:ext uri="{FF2B5EF4-FFF2-40B4-BE49-F238E27FC236}">
              <a16:creationId xmlns:a16="http://schemas.microsoft.com/office/drawing/2014/main" id="{00000000-0008-0000-0400-0000C6030000}"/>
            </a:ext>
          </a:extLst>
        </xdr:cNvPr>
        <xdr:cNvSpPr txBox="1">
          <a:spLocks noChangeArrowheads="1"/>
        </xdr:cNvSpPr>
      </xdr:nvSpPr>
      <xdr:spPr bwMode="auto">
        <a:xfrm>
          <a:off x="6210300" y="251936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282</xdr:row>
      <xdr:rowOff>0</xdr:rowOff>
    </xdr:from>
    <xdr:to>
      <xdr:col>5</xdr:col>
      <xdr:colOff>514350</xdr:colOff>
      <xdr:row>283</xdr:row>
      <xdr:rowOff>28575</xdr:rowOff>
    </xdr:to>
    <xdr:sp macro="" textlink="">
      <xdr:nvSpPr>
        <xdr:cNvPr id="967" name="Text Box 2">
          <a:extLst>
            <a:ext uri="{FF2B5EF4-FFF2-40B4-BE49-F238E27FC236}">
              <a16:creationId xmlns:a16="http://schemas.microsoft.com/office/drawing/2014/main" id="{00000000-0008-0000-0400-0000C7030000}"/>
            </a:ext>
          </a:extLst>
        </xdr:cNvPr>
        <xdr:cNvSpPr txBox="1">
          <a:spLocks noChangeArrowheads="1"/>
        </xdr:cNvSpPr>
      </xdr:nvSpPr>
      <xdr:spPr bwMode="auto">
        <a:xfrm>
          <a:off x="6210300" y="25193625"/>
          <a:ext cx="762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4</xdr:col>
      <xdr:colOff>76200</xdr:colOff>
      <xdr:row>283</xdr:row>
      <xdr:rowOff>28576</xdr:rowOff>
    </xdr:to>
    <xdr:sp macro="" textlink="">
      <xdr:nvSpPr>
        <xdr:cNvPr id="968" name="Text Box 2">
          <a:extLst>
            <a:ext uri="{FF2B5EF4-FFF2-40B4-BE49-F238E27FC236}">
              <a16:creationId xmlns:a16="http://schemas.microsoft.com/office/drawing/2014/main" id="{00000000-0008-0000-0400-0000C8030000}"/>
            </a:ext>
          </a:extLst>
        </xdr:cNvPr>
        <xdr:cNvSpPr txBox="1">
          <a:spLocks noChangeArrowheads="1"/>
        </xdr:cNvSpPr>
      </xdr:nvSpPr>
      <xdr:spPr bwMode="auto">
        <a:xfrm>
          <a:off x="4419600" y="251936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4</xdr:col>
      <xdr:colOff>76200</xdr:colOff>
      <xdr:row>283</xdr:row>
      <xdr:rowOff>28575</xdr:rowOff>
    </xdr:to>
    <xdr:sp macro="" textlink="">
      <xdr:nvSpPr>
        <xdr:cNvPr id="969" name="Text Box 2">
          <a:extLst>
            <a:ext uri="{FF2B5EF4-FFF2-40B4-BE49-F238E27FC236}">
              <a16:creationId xmlns:a16="http://schemas.microsoft.com/office/drawing/2014/main" id="{00000000-0008-0000-0400-0000C9030000}"/>
            </a:ext>
          </a:extLst>
        </xdr:cNvPr>
        <xdr:cNvSpPr txBox="1">
          <a:spLocks noChangeArrowheads="1"/>
        </xdr:cNvSpPr>
      </xdr:nvSpPr>
      <xdr:spPr bwMode="auto">
        <a:xfrm>
          <a:off x="4419600" y="25193625"/>
          <a:ext cx="5334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4</xdr:col>
      <xdr:colOff>76200</xdr:colOff>
      <xdr:row>283</xdr:row>
      <xdr:rowOff>28576</xdr:rowOff>
    </xdr:to>
    <xdr:sp macro="" textlink="">
      <xdr:nvSpPr>
        <xdr:cNvPr id="970" name="Text Box 2">
          <a:extLst>
            <a:ext uri="{FF2B5EF4-FFF2-40B4-BE49-F238E27FC236}">
              <a16:creationId xmlns:a16="http://schemas.microsoft.com/office/drawing/2014/main" id="{00000000-0008-0000-0400-0000CA030000}"/>
            </a:ext>
          </a:extLst>
        </xdr:cNvPr>
        <xdr:cNvSpPr txBox="1">
          <a:spLocks noChangeArrowheads="1"/>
        </xdr:cNvSpPr>
      </xdr:nvSpPr>
      <xdr:spPr bwMode="auto">
        <a:xfrm>
          <a:off x="4419600" y="251936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4</xdr:col>
      <xdr:colOff>76200</xdr:colOff>
      <xdr:row>283</xdr:row>
      <xdr:rowOff>28576</xdr:rowOff>
    </xdr:to>
    <xdr:sp macro="" textlink="">
      <xdr:nvSpPr>
        <xdr:cNvPr id="971" name="Text Box 2">
          <a:extLst>
            <a:ext uri="{FF2B5EF4-FFF2-40B4-BE49-F238E27FC236}">
              <a16:creationId xmlns:a16="http://schemas.microsoft.com/office/drawing/2014/main" id="{00000000-0008-0000-0400-0000CB030000}"/>
            </a:ext>
          </a:extLst>
        </xdr:cNvPr>
        <xdr:cNvSpPr txBox="1">
          <a:spLocks noChangeArrowheads="1"/>
        </xdr:cNvSpPr>
      </xdr:nvSpPr>
      <xdr:spPr bwMode="auto">
        <a:xfrm>
          <a:off x="4419600" y="251936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4</xdr:col>
      <xdr:colOff>76200</xdr:colOff>
      <xdr:row>283</xdr:row>
      <xdr:rowOff>28575</xdr:rowOff>
    </xdr:to>
    <xdr:sp macro="" textlink="">
      <xdr:nvSpPr>
        <xdr:cNvPr id="972" name="Text Box 2">
          <a:extLst>
            <a:ext uri="{FF2B5EF4-FFF2-40B4-BE49-F238E27FC236}">
              <a16:creationId xmlns:a16="http://schemas.microsoft.com/office/drawing/2014/main" id="{00000000-0008-0000-0400-0000CC030000}"/>
            </a:ext>
          </a:extLst>
        </xdr:cNvPr>
        <xdr:cNvSpPr txBox="1">
          <a:spLocks noChangeArrowheads="1"/>
        </xdr:cNvSpPr>
      </xdr:nvSpPr>
      <xdr:spPr bwMode="auto">
        <a:xfrm>
          <a:off x="4419600" y="25193625"/>
          <a:ext cx="5334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4</xdr:col>
      <xdr:colOff>76200</xdr:colOff>
      <xdr:row>283</xdr:row>
      <xdr:rowOff>28576</xdr:rowOff>
    </xdr:to>
    <xdr:sp macro="" textlink="">
      <xdr:nvSpPr>
        <xdr:cNvPr id="973" name="Text Box 2">
          <a:extLst>
            <a:ext uri="{FF2B5EF4-FFF2-40B4-BE49-F238E27FC236}">
              <a16:creationId xmlns:a16="http://schemas.microsoft.com/office/drawing/2014/main" id="{00000000-0008-0000-0400-0000CD030000}"/>
            </a:ext>
          </a:extLst>
        </xdr:cNvPr>
        <xdr:cNvSpPr txBox="1">
          <a:spLocks noChangeArrowheads="1"/>
        </xdr:cNvSpPr>
      </xdr:nvSpPr>
      <xdr:spPr bwMode="auto">
        <a:xfrm>
          <a:off x="4419600" y="251936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4</xdr:col>
      <xdr:colOff>514350</xdr:colOff>
      <xdr:row>283</xdr:row>
      <xdr:rowOff>28576</xdr:rowOff>
    </xdr:to>
    <xdr:sp macro="" textlink="">
      <xdr:nvSpPr>
        <xdr:cNvPr id="974" name="Text Box 2">
          <a:extLst>
            <a:ext uri="{FF2B5EF4-FFF2-40B4-BE49-F238E27FC236}">
              <a16:creationId xmlns:a16="http://schemas.microsoft.com/office/drawing/2014/main" id="{00000000-0008-0000-0400-0000CE030000}"/>
            </a:ext>
          </a:extLst>
        </xdr:cNvPr>
        <xdr:cNvSpPr txBox="1">
          <a:spLocks noChangeArrowheads="1"/>
        </xdr:cNvSpPr>
      </xdr:nvSpPr>
      <xdr:spPr bwMode="auto">
        <a:xfrm>
          <a:off x="5314950" y="251936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4</xdr:col>
      <xdr:colOff>76200</xdr:colOff>
      <xdr:row>283</xdr:row>
      <xdr:rowOff>28576</xdr:rowOff>
    </xdr:to>
    <xdr:sp macro="" textlink="">
      <xdr:nvSpPr>
        <xdr:cNvPr id="975" name="Text Box 2">
          <a:extLst>
            <a:ext uri="{FF2B5EF4-FFF2-40B4-BE49-F238E27FC236}">
              <a16:creationId xmlns:a16="http://schemas.microsoft.com/office/drawing/2014/main" id="{00000000-0008-0000-0400-0000CF030000}"/>
            </a:ext>
          </a:extLst>
        </xdr:cNvPr>
        <xdr:cNvSpPr txBox="1">
          <a:spLocks noChangeArrowheads="1"/>
        </xdr:cNvSpPr>
      </xdr:nvSpPr>
      <xdr:spPr bwMode="auto">
        <a:xfrm>
          <a:off x="4419600" y="251936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4</xdr:col>
      <xdr:colOff>514350</xdr:colOff>
      <xdr:row>283</xdr:row>
      <xdr:rowOff>28576</xdr:rowOff>
    </xdr:to>
    <xdr:sp macro="" textlink="">
      <xdr:nvSpPr>
        <xdr:cNvPr id="976" name="Text Box 2">
          <a:extLst>
            <a:ext uri="{FF2B5EF4-FFF2-40B4-BE49-F238E27FC236}">
              <a16:creationId xmlns:a16="http://schemas.microsoft.com/office/drawing/2014/main" id="{00000000-0008-0000-0400-0000D0030000}"/>
            </a:ext>
          </a:extLst>
        </xdr:cNvPr>
        <xdr:cNvSpPr txBox="1">
          <a:spLocks noChangeArrowheads="1"/>
        </xdr:cNvSpPr>
      </xdr:nvSpPr>
      <xdr:spPr bwMode="auto">
        <a:xfrm>
          <a:off x="5314950" y="251936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4</xdr:col>
      <xdr:colOff>514350</xdr:colOff>
      <xdr:row>283</xdr:row>
      <xdr:rowOff>28575</xdr:rowOff>
    </xdr:to>
    <xdr:sp macro="" textlink="">
      <xdr:nvSpPr>
        <xdr:cNvPr id="977" name="Text Box 2">
          <a:extLst>
            <a:ext uri="{FF2B5EF4-FFF2-40B4-BE49-F238E27FC236}">
              <a16:creationId xmlns:a16="http://schemas.microsoft.com/office/drawing/2014/main" id="{00000000-0008-0000-0400-0000D1030000}"/>
            </a:ext>
          </a:extLst>
        </xdr:cNvPr>
        <xdr:cNvSpPr txBox="1">
          <a:spLocks noChangeArrowheads="1"/>
        </xdr:cNvSpPr>
      </xdr:nvSpPr>
      <xdr:spPr bwMode="auto">
        <a:xfrm>
          <a:off x="5314950" y="25193625"/>
          <a:ext cx="762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4</xdr:col>
      <xdr:colOff>514350</xdr:colOff>
      <xdr:row>283</xdr:row>
      <xdr:rowOff>28576</xdr:rowOff>
    </xdr:to>
    <xdr:sp macro="" textlink="">
      <xdr:nvSpPr>
        <xdr:cNvPr id="978" name="Text Box 2">
          <a:extLst>
            <a:ext uri="{FF2B5EF4-FFF2-40B4-BE49-F238E27FC236}">
              <a16:creationId xmlns:a16="http://schemas.microsoft.com/office/drawing/2014/main" id="{00000000-0008-0000-0400-0000D2030000}"/>
            </a:ext>
          </a:extLst>
        </xdr:cNvPr>
        <xdr:cNvSpPr txBox="1">
          <a:spLocks noChangeArrowheads="1"/>
        </xdr:cNvSpPr>
      </xdr:nvSpPr>
      <xdr:spPr bwMode="auto">
        <a:xfrm>
          <a:off x="5314950" y="251936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4</xdr:col>
      <xdr:colOff>514350</xdr:colOff>
      <xdr:row>283</xdr:row>
      <xdr:rowOff>28575</xdr:rowOff>
    </xdr:to>
    <xdr:sp macro="" textlink="">
      <xdr:nvSpPr>
        <xdr:cNvPr id="979" name="Text Box 2">
          <a:extLst>
            <a:ext uri="{FF2B5EF4-FFF2-40B4-BE49-F238E27FC236}">
              <a16:creationId xmlns:a16="http://schemas.microsoft.com/office/drawing/2014/main" id="{00000000-0008-0000-0400-0000D3030000}"/>
            </a:ext>
          </a:extLst>
        </xdr:cNvPr>
        <xdr:cNvSpPr txBox="1">
          <a:spLocks noChangeArrowheads="1"/>
        </xdr:cNvSpPr>
      </xdr:nvSpPr>
      <xdr:spPr bwMode="auto">
        <a:xfrm>
          <a:off x="5314950" y="25193625"/>
          <a:ext cx="762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4</xdr:col>
      <xdr:colOff>76200</xdr:colOff>
      <xdr:row>283</xdr:row>
      <xdr:rowOff>28576</xdr:rowOff>
    </xdr:to>
    <xdr:sp macro="" textlink="">
      <xdr:nvSpPr>
        <xdr:cNvPr id="980" name="Text Box 2">
          <a:extLst>
            <a:ext uri="{FF2B5EF4-FFF2-40B4-BE49-F238E27FC236}">
              <a16:creationId xmlns:a16="http://schemas.microsoft.com/office/drawing/2014/main" id="{00000000-0008-0000-0400-0000D4030000}"/>
            </a:ext>
          </a:extLst>
        </xdr:cNvPr>
        <xdr:cNvSpPr txBox="1">
          <a:spLocks noChangeArrowheads="1"/>
        </xdr:cNvSpPr>
      </xdr:nvSpPr>
      <xdr:spPr bwMode="auto">
        <a:xfrm>
          <a:off x="4419600" y="251936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4</xdr:col>
      <xdr:colOff>76200</xdr:colOff>
      <xdr:row>283</xdr:row>
      <xdr:rowOff>28575</xdr:rowOff>
    </xdr:to>
    <xdr:sp macro="" textlink="">
      <xdr:nvSpPr>
        <xdr:cNvPr id="981" name="Text Box 2">
          <a:extLst>
            <a:ext uri="{FF2B5EF4-FFF2-40B4-BE49-F238E27FC236}">
              <a16:creationId xmlns:a16="http://schemas.microsoft.com/office/drawing/2014/main" id="{00000000-0008-0000-0400-0000D5030000}"/>
            </a:ext>
          </a:extLst>
        </xdr:cNvPr>
        <xdr:cNvSpPr txBox="1">
          <a:spLocks noChangeArrowheads="1"/>
        </xdr:cNvSpPr>
      </xdr:nvSpPr>
      <xdr:spPr bwMode="auto">
        <a:xfrm>
          <a:off x="4419600" y="25193625"/>
          <a:ext cx="5334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4</xdr:col>
      <xdr:colOff>76200</xdr:colOff>
      <xdr:row>283</xdr:row>
      <xdr:rowOff>28576</xdr:rowOff>
    </xdr:to>
    <xdr:sp macro="" textlink="">
      <xdr:nvSpPr>
        <xdr:cNvPr id="982" name="Text Box 2">
          <a:extLst>
            <a:ext uri="{FF2B5EF4-FFF2-40B4-BE49-F238E27FC236}">
              <a16:creationId xmlns:a16="http://schemas.microsoft.com/office/drawing/2014/main" id="{00000000-0008-0000-0400-0000D6030000}"/>
            </a:ext>
          </a:extLst>
        </xdr:cNvPr>
        <xdr:cNvSpPr txBox="1">
          <a:spLocks noChangeArrowheads="1"/>
        </xdr:cNvSpPr>
      </xdr:nvSpPr>
      <xdr:spPr bwMode="auto">
        <a:xfrm>
          <a:off x="4419600" y="251936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4</xdr:col>
      <xdr:colOff>76200</xdr:colOff>
      <xdr:row>283</xdr:row>
      <xdr:rowOff>28576</xdr:rowOff>
    </xdr:to>
    <xdr:sp macro="" textlink="">
      <xdr:nvSpPr>
        <xdr:cNvPr id="983" name="Text Box 2">
          <a:extLst>
            <a:ext uri="{FF2B5EF4-FFF2-40B4-BE49-F238E27FC236}">
              <a16:creationId xmlns:a16="http://schemas.microsoft.com/office/drawing/2014/main" id="{00000000-0008-0000-0400-0000D7030000}"/>
            </a:ext>
          </a:extLst>
        </xdr:cNvPr>
        <xdr:cNvSpPr txBox="1">
          <a:spLocks noChangeArrowheads="1"/>
        </xdr:cNvSpPr>
      </xdr:nvSpPr>
      <xdr:spPr bwMode="auto">
        <a:xfrm>
          <a:off x="4419600" y="251936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4</xdr:col>
      <xdr:colOff>76200</xdr:colOff>
      <xdr:row>283</xdr:row>
      <xdr:rowOff>28575</xdr:rowOff>
    </xdr:to>
    <xdr:sp macro="" textlink="">
      <xdr:nvSpPr>
        <xdr:cNvPr id="984" name="Text Box 2">
          <a:extLst>
            <a:ext uri="{FF2B5EF4-FFF2-40B4-BE49-F238E27FC236}">
              <a16:creationId xmlns:a16="http://schemas.microsoft.com/office/drawing/2014/main" id="{00000000-0008-0000-0400-0000D8030000}"/>
            </a:ext>
          </a:extLst>
        </xdr:cNvPr>
        <xdr:cNvSpPr txBox="1">
          <a:spLocks noChangeArrowheads="1"/>
        </xdr:cNvSpPr>
      </xdr:nvSpPr>
      <xdr:spPr bwMode="auto">
        <a:xfrm>
          <a:off x="4419600" y="25193625"/>
          <a:ext cx="5334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5</xdr:col>
      <xdr:colOff>76200</xdr:colOff>
      <xdr:row>283</xdr:row>
      <xdr:rowOff>28576</xdr:rowOff>
    </xdr:to>
    <xdr:sp macro="" textlink="">
      <xdr:nvSpPr>
        <xdr:cNvPr id="985" name="Text Box 2">
          <a:extLst>
            <a:ext uri="{FF2B5EF4-FFF2-40B4-BE49-F238E27FC236}">
              <a16:creationId xmlns:a16="http://schemas.microsoft.com/office/drawing/2014/main" id="{00000000-0008-0000-0400-0000D9030000}"/>
            </a:ext>
          </a:extLst>
        </xdr:cNvPr>
        <xdr:cNvSpPr txBox="1">
          <a:spLocks noChangeArrowheads="1"/>
        </xdr:cNvSpPr>
      </xdr:nvSpPr>
      <xdr:spPr bwMode="auto">
        <a:xfrm>
          <a:off x="5314950" y="251936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5</xdr:col>
      <xdr:colOff>76200</xdr:colOff>
      <xdr:row>283</xdr:row>
      <xdr:rowOff>28576</xdr:rowOff>
    </xdr:to>
    <xdr:sp macro="" textlink="">
      <xdr:nvSpPr>
        <xdr:cNvPr id="986" name="Text Box 2">
          <a:extLst>
            <a:ext uri="{FF2B5EF4-FFF2-40B4-BE49-F238E27FC236}">
              <a16:creationId xmlns:a16="http://schemas.microsoft.com/office/drawing/2014/main" id="{00000000-0008-0000-0400-0000DA030000}"/>
            </a:ext>
          </a:extLst>
        </xdr:cNvPr>
        <xdr:cNvSpPr txBox="1">
          <a:spLocks noChangeArrowheads="1"/>
        </xdr:cNvSpPr>
      </xdr:nvSpPr>
      <xdr:spPr bwMode="auto">
        <a:xfrm>
          <a:off x="5314950" y="251936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5</xdr:col>
      <xdr:colOff>76200</xdr:colOff>
      <xdr:row>283</xdr:row>
      <xdr:rowOff>28576</xdr:rowOff>
    </xdr:to>
    <xdr:sp macro="" textlink="">
      <xdr:nvSpPr>
        <xdr:cNvPr id="987" name="Text Box 2">
          <a:extLst>
            <a:ext uri="{FF2B5EF4-FFF2-40B4-BE49-F238E27FC236}">
              <a16:creationId xmlns:a16="http://schemas.microsoft.com/office/drawing/2014/main" id="{00000000-0008-0000-0400-0000DB030000}"/>
            </a:ext>
          </a:extLst>
        </xdr:cNvPr>
        <xdr:cNvSpPr txBox="1">
          <a:spLocks noChangeArrowheads="1"/>
        </xdr:cNvSpPr>
      </xdr:nvSpPr>
      <xdr:spPr bwMode="auto">
        <a:xfrm>
          <a:off x="5314950" y="251936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5</xdr:col>
      <xdr:colOff>76200</xdr:colOff>
      <xdr:row>283</xdr:row>
      <xdr:rowOff>28575</xdr:rowOff>
    </xdr:to>
    <xdr:sp macro="" textlink="">
      <xdr:nvSpPr>
        <xdr:cNvPr id="988" name="Text Box 2">
          <a:extLst>
            <a:ext uri="{FF2B5EF4-FFF2-40B4-BE49-F238E27FC236}">
              <a16:creationId xmlns:a16="http://schemas.microsoft.com/office/drawing/2014/main" id="{00000000-0008-0000-0400-0000DC030000}"/>
            </a:ext>
          </a:extLst>
        </xdr:cNvPr>
        <xdr:cNvSpPr txBox="1">
          <a:spLocks noChangeArrowheads="1"/>
        </xdr:cNvSpPr>
      </xdr:nvSpPr>
      <xdr:spPr bwMode="auto">
        <a:xfrm>
          <a:off x="5314950" y="25193625"/>
          <a:ext cx="5334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5</xdr:col>
      <xdr:colOff>76200</xdr:colOff>
      <xdr:row>283</xdr:row>
      <xdr:rowOff>28576</xdr:rowOff>
    </xdr:to>
    <xdr:sp macro="" textlink="">
      <xdr:nvSpPr>
        <xdr:cNvPr id="989" name="Text Box 2">
          <a:extLst>
            <a:ext uri="{FF2B5EF4-FFF2-40B4-BE49-F238E27FC236}">
              <a16:creationId xmlns:a16="http://schemas.microsoft.com/office/drawing/2014/main" id="{00000000-0008-0000-0400-0000DD030000}"/>
            </a:ext>
          </a:extLst>
        </xdr:cNvPr>
        <xdr:cNvSpPr txBox="1">
          <a:spLocks noChangeArrowheads="1"/>
        </xdr:cNvSpPr>
      </xdr:nvSpPr>
      <xdr:spPr bwMode="auto">
        <a:xfrm>
          <a:off x="5314950" y="251936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5</xdr:col>
      <xdr:colOff>76200</xdr:colOff>
      <xdr:row>283</xdr:row>
      <xdr:rowOff>28576</xdr:rowOff>
    </xdr:to>
    <xdr:sp macro="" textlink="">
      <xdr:nvSpPr>
        <xdr:cNvPr id="990" name="Text Box 2">
          <a:extLst>
            <a:ext uri="{FF2B5EF4-FFF2-40B4-BE49-F238E27FC236}">
              <a16:creationId xmlns:a16="http://schemas.microsoft.com/office/drawing/2014/main" id="{00000000-0008-0000-0400-0000DE030000}"/>
            </a:ext>
          </a:extLst>
        </xdr:cNvPr>
        <xdr:cNvSpPr txBox="1">
          <a:spLocks noChangeArrowheads="1"/>
        </xdr:cNvSpPr>
      </xdr:nvSpPr>
      <xdr:spPr bwMode="auto">
        <a:xfrm>
          <a:off x="5314950" y="251936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5</xdr:col>
      <xdr:colOff>76200</xdr:colOff>
      <xdr:row>283</xdr:row>
      <xdr:rowOff>28575</xdr:rowOff>
    </xdr:to>
    <xdr:sp macro="" textlink="">
      <xdr:nvSpPr>
        <xdr:cNvPr id="991" name="Text Box 2">
          <a:extLst>
            <a:ext uri="{FF2B5EF4-FFF2-40B4-BE49-F238E27FC236}">
              <a16:creationId xmlns:a16="http://schemas.microsoft.com/office/drawing/2014/main" id="{00000000-0008-0000-0400-0000DF030000}"/>
            </a:ext>
          </a:extLst>
        </xdr:cNvPr>
        <xdr:cNvSpPr txBox="1">
          <a:spLocks noChangeArrowheads="1"/>
        </xdr:cNvSpPr>
      </xdr:nvSpPr>
      <xdr:spPr bwMode="auto">
        <a:xfrm>
          <a:off x="5314950" y="25193625"/>
          <a:ext cx="5334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283</xdr:row>
      <xdr:rowOff>0</xdr:rowOff>
    </xdr:from>
    <xdr:to>
      <xdr:col>3</xdr:col>
      <xdr:colOff>76200</xdr:colOff>
      <xdr:row>284</xdr:row>
      <xdr:rowOff>28574</xdr:rowOff>
    </xdr:to>
    <xdr:sp macro="" textlink="">
      <xdr:nvSpPr>
        <xdr:cNvPr id="992" name="Text Box 2">
          <a:extLst>
            <a:ext uri="{FF2B5EF4-FFF2-40B4-BE49-F238E27FC236}">
              <a16:creationId xmlns:a16="http://schemas.microsoft.com/office/drawing/2014/main" id="{00000000-0008-0000-0400-0000E0030000}"/>
            </a:ext>
          </a:extLst>
        </xdr:cNvPr>
        <xdr:cNvSpPr txBox="1">
          <a:spLocks noChangeArrowheads="1"/>
        </xdr:cNvSpPr>
      </xdr:nvSpPr>
      <xdr:spPr bwMode="auto">
        <a:xfrm>
          <a:off x="3981450" y="253460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3</xdr:col>
      <xdr:colOff>514350</xdr:colOff>
      <xdr:row>284</xdr:row>
      <xdr:rowOff>28574</xdr:rowOff>
    </xdr:to>
    <xdr:sp macro="" textlink="">
      <xdr:nvSpPr>
        <xdr:cNvPr id="993" name="Text Box 2">
          <a:extLst>
            <a:ext uri="{FF2B5EF4-FFF2-40B4-BE49-F238E27FC236}">
              <a16:creationId xmlns:a16="http://schemas.microsoft.com/office/drawing/2014/main" id="{00000000-0008-0000-0400-0000E1030000}"/>
            </a:ext>
          </a:extLst>
        </xdr:cNvPr>
        <xdr:cNvSpPr txBox="1">
          <a:spLocks noChangeArrowheads="1"/>
        </xdr:cNvSpPr>
      </xdr:nvSpPr>
      <xdr:spPr bwMode="auto">
        <a:xfrm>
          <a:off x="4419600" y="253460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283</xdr:row>
      <xdr:rowOff>0</xdr:rowOff>
    </xdr:from>
    <xdr:to>
      <xdr:col>3</xdr:col>
      <xdr:colOff>76200</xdr:colOff>
      <xdr:row>284</xdr:row>
      <xdr:rowOff>28574</xdr:rowOff>
    </xdr:to>
    <xdr:sp macro="" textlink="">
      <xdr:nvSpPr>
        <xdr:cNvPr id="994" name="Text Box 2">
          <a:extLst>
            <a:ext uri="{FF2B5EF4-FFF2-40B4-BE49-F238E27FC236}">
              <a16:creationId xmlns:a16="http://schemas.microsoft.com/office/drawing/2014/main" id="{00000000-0008-0000-0400-0000E2030000}"/>
            </a:ext>
          </a:extLst>
        </xdr:cNvPr>
        <xdr:cNvSpPr txBox="1">
          <a:spLocks noChangeArrowheads="1"/>
        </xdr:cNvSpPr>
      </xdr:nvSpPr>
      <xdr:spPr bwMode="auto">
        <a:xfrm>
          <a:off x="3981450" y="253460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3</xdr:col>
      <xdr:colOff>514350</xdr:colOff>
      <xdr:row>284</xdr:row>
      <xdr:rowOff>28574</xdr:rowOff>
    </xdr:to>
    <xdr:sp macro="" textlink="">
      <xdr:nvSpPr>
        <xdr:cNvPr id="995" name="Text Box 2">
          <a:extLst>
            <a:ext uri="{FF2B5EF4-FFF2-40B4-BE49-F238E27FC236}">
              <a16:creationId xmlns:a16="http://schemas.microsoft.com/office/drawing/2014/main" id="{00000000-0008-0000-0400-0000E3030000}"/>
            </a:ext>
          </a:extLst>
        </xdr:cNvPr>
        <xdr:cNvSpPr txBox="1">
          <a:spLocks noChangeArrowheads="1"/>
        </xdr:cNvSpPr>
      </xdr:nvSpPr>
      <xdr:spPr bwMode="auto">
        <a:xfrm>
          <a:off x="4419600" y="253460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3</xdr:col>
      <xdr:colOff>514350</xdr:colOff>
      <xdr:row>284</xdr:row>
      <xdr:rowOff>28573</xdr:rowOff>
    </xdr:to>
    <xdr:sp macro="" textlink="">
      <xdr:nvSpPr>
        <xdr:cNvPr id="996" name="Text Box 2">
          <a:extLst>
            <a:ext uri="{FF2B5EF4-FFF2-40B4-BE49-F238E27FC236}">
              <a16:creationId xmlns:a16="http://schemas.microsoft.com/office/drawing/2014/main" id="{00000000-0008-0000-0400-0000E4030000}"/>
            </a:ext>
          </a:extLst>
        </xdr:cNvPr>
        <xdr:cNvSpPr txBox="1">
          <a:spLocks noChangeArrowheads="1"/>
        </xdr:cNvSpPr>
      </xdr:nvSpPr>
      <xdr:spPr bwMode="auto">
        <a:xfrm>
          <a:off x="4419600" y="25346025"/>
          <a:ext cx="762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3</xdr:col>
      <xdr:colOff>514350</xdr:colOff>
      <xdr:row>284</xdr:row>
      <xdr:rowOff>28574</xdr:rowOff>
    </xdr:to>
    <xdr:sp macro="" textlink="">
      <xdr:nvSpPr>
        <xdr:cNvPr id="997" name="Text Box 2">
          <a:extLst>
            <a:ext uri="{FF2B5EF4-FFF2-40B4-BE49-F238E27FC236}">
              <a16:creationId xmlns:a16="http://schemas.microsoft.com/office/drawing/2014/main" id="{00000000-0008-0000-0400-0000E5030000}"/>
            </a:ext>
          </a:extLst>
        </xdr:cNvPr>
        <xdr:cNvSpPr txBox="1">
          <a:spLocks noChangeArrowheads="1"/>
        </xdr:cNvSpPr>
      </xdr:nvSpPr>
      <xdr:spPr bwMode="auto">
        <a:xfrm>
          <a:off x="4419600" y="253460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3</xdr:col>
      <xdr:colOff>514350</xdr:colOff>
      <xdr:row>284</xdr:row>
      <xdr:rowOff>28573</xdr:rowOff>
    </xdr:to>
    <xdr:sp macro="" textlink="">
      <xdr:nvSpPr>
        <xdr:cNvPr id="998" name="Text Box 2">
          <a:extLst>
            <a:ext uri="{FF2B5EF4-FFF2-40B4-BE49-F238E27FC236}">
              <a16:creationId xmlns:a16="http://schemas.microsoft.com/office/drawing/2014/main" id="{00000000-0008-0000-0400-0000E6030000}"/>
            </a:ext>
          </a:extLst>
        </xdr:cNvPr>
        <xdr:cNvSpPr txBox="1">
          <a:spLocks noChangeArrowheads="1"/>
        </xdr:cNvSpPr>
      </xdr:nvSpPr>
      <xdr:spPr bwMode="auto">
        <a:xfrm>
          <a:off x="4419600" y="25346025"/>
          <a:ext cx="762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283</xdr:row>
      <xdr:rowOff>0</xdr:rowOff>
    </xdr:from>
    <xdr:to>
      <xdr:col>3</xdr:col>
      <xdr:colOff>76200</xdr:colOff>
      <xdr:row>284</xdr:row>
      <xdr:rowOff>28574</xdr:rowOff>
    </xdr:to>
    <xdr:sp macro="" textlink="">
      <xdr:nvSpPr>
        <xdr:cNvPr id="999" name="Text Box 2">
          <a:extLst>
            <a:ext uri="{FF2B5EF4-FFF2-40B4-BE49-F238E27FC236}">
              <a16:creationId xmlns:a16="http://schemas.microsoft.com/office/drawing/2014/main" id="{00000000-0008-0000-0400-0000E7030000}"/>
            </a:ext>
          </a:extLst>
        </xdr:cNvPr>
        <xdr:cNvSpPr txBox="1">
          <a:spLocks noChangeArrowheads="1"/>
        </xdr:cNvSpPr>
      </xdr:nvSpPr>
      <xdr:spPr bwMode="auto">
        <a:xfrm>
          <a:off x="3981450" y="253460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283</xdr:row>
      <xdr:rowOff>0</xdr:rowOff>
    </xdr:from>
    <xdr:to>
      <xdr:col>3</xdr:col>
      <xdr:colOff>76200</xdr:colOff>
      <xdr:row>284</xdr:row>
      <xdr:rowOff>28573</xdr:rowOff>
    </xdr:to>
    <xdr:sp macro="" textlink="">
      <xdr:nvSpPr>
        <xdr:cNvPr id="1000" name="Text Box 2">
          <a:extLst>
            <a:ext uri="{FF2B5EF4-FFF2-40B4-BE49-F238E27FC236}">
              <a16:creationId xmlns:a16="http://schemas.microsoft.com/office/drawing/2014/main" id="{00000000-0008-0000-0400-0000E8030000}"/>
            </a:ext>
          </a:extLst>
        </xdr:cNvPr>
        <xdr:cNvSpPr txBox="1">
          <a:spLocks noChangeArrowheads="1"/>
        </xdr:cNvSpPr>
      </xdr:nvSpPr>
      <xdr:spPr bwMode="auto">
        <a:xfrm>
          <a:off x="3981450" y="25346025"/>
          <a:ext cx="762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283</xdr:row>
      <xdr:rowOff>0</xdr:rowOff>
    </xdr:from>
    <xdr:to>
      <xdr:col>3</xdr:col>
      <xdr:colOff>76200</xdr:colOff>
      <xdr:row>284</xdr:row>
      <xdr:rowOff>28574</xdr:rowOff>
    </xdr:to>
    <xdr:sp macro="" textlink="">
      <xdr:nvSpPr>
        <xdr:cNvPr id="1001" name="Text Box 2">
          <a:extLst>
            <a:ext uri="{FF2B5EF4-FFF2-40B4-BE49-F238E27FC236}">
              <a16:creationId xmlns:a16="http://schemas.microsoft.com/office/drawing/2014/main" id="{00000000-0008-0000-0400-0000E9030000}"/>
            </a:ext>
          </a:extLst>
        </xdr:cNvPr>
        <xdr:cNvSpPr txBox="1">
          <a:spLocks noChangeArrowheads="1"/>
        </xdr:cNvSpPr>
      </xdr:nvSpPr>
      <xdr:spPr bwMode="auto">
        <a:xfrm>
          <a:off x="3981450" y="253460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283</xdr:row>
      <xdr:rowOff>0</xdr:rowOff>
    </xdr:from>
    <xdr:to>
      <xdr:col>3</xdr:col>
      <xdr:colOff>76200</xdr:colOff>
      <xdr:row>284</xdr:row>
      <xdr:rowOff>28574</xdr:rowOff>
    </xdr:to>
    <xdr:sp macro="" textlink="">
      <xdr:nvSpPr>
        <xdr:cNvPr id="1002" name="Text Box 2">
          <a:extLst>
            <a:ext uri="{FF2B5EF4-FFF2-40B4-BE49-F238E27FC236}">
              <a16:creationId xmlns:a16="http://schemas.microsoft.com/office/drawing/2014/main" id="{00000000-0008-0000-0400-0000EA030000}"/>
            </a:ext>
          </a:extLst>
        </xdr:cNvPr>
        <xdr:cNvSpPr txBox="1">
          <a:spLocks noChangeArrowheads="1"/>
        </xdr:cNvSpPr>
      </xdr:nvSpPr>
      <xdr:spPr bwMode="auto">
        <a:xfrm>
          <a:off x="3981450" y="253460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283</xdr:row>
      <xdr:rowOff>0</xdr:rowOff>
    </xdr:from>
    <xdr:to>
      <xdr:col>3</xdr:col>
      <xdr:colOff>76200</xdr:colOff>
      <xdr:row>284</xdr:row>
      <xdr:rowOff>28573</xdr:rowOff>
    </xdr:to>
    <xdr:sp macro="" textlink="">
      <xdr:nvSpPr>
        <xdr:cNvPr id="1003" name="Text Box 2">
          <a:extLst>
            <a:ext uri="{FF2B5EF4-FFF2-40B4-BE49-F238E27FC236}">
              <a16:creationId xmlns:a16="http://schemas.microsoft.com/office/drawing/2014/main" id="{00000000-0008-0000-0400-0000EB030000}"/>
            </a:ext>
          </a:extLst>
        </xdr:cNvPr>
        <xdr:cNvSpPr txBox="1">
          <a:spLocks noChangeArrowheads="1"/>
        </xdr:cNvSpPr>
      </xdr:nvSpPr>
      <xdr:spPr bwMode="auto">
        <a:xfrm>
          <a:off x="3981450" y="25346025"/>
          <a:ext cx="762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28574</xdr:rowOff>
    </xdr:to>
    <xdr:sp macro="" textlink="">
      <xdr:nvSpPr>
        <xdr:cNvPr id="1004" name="Text Box 2">
          <a:extLst>
            <a:ext uri="{FF2B5EF4-FFF2-40B4-BE49-F238E27FC236}">
              <a16:creationId xmlns:a16="http://schemas.microsoft.com/office/drawing/2014/main" id="{00000000-0008-0000-0400-0000EC030000}"/>
            </a:ext>
          </a:extLst>
        </xdr:cNvPr>
        <xdr:cNvSpPr txBox="1">
          <a:spLocks noChangeArrowheads="1"/>
        </xdr:cNvSpPr>
      </xdr:nvSpPr>
      <xdr:spPr bwMode="auto">
        <a:xfrm>
          <a:off x="4419600" y="253460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283</xdr:row>
      <xdr:rowOff>0</xdr:rowOff>
    </xdr:from>
    <xdr:to>
      <xdr:col>5</xdr:col>
      <xdr:colOff>514350</xdr:colOff>
      <xdr:row>284</xdr:row>
      <xdr:rowOff>28574</xdr:rowOff>
    </xdr:to>
    <xdr:sp macro="" textlink="">
      <xdr:nvSpPr>
        <xdr:cNvPr id="1005" name="Text Box 2">
          <a:extLst>
            <a:ext uri="{FF2B5EF4-FFF2-40B4-BE49-F238E27FC236}">
              <a16:creationId xmlns:a16="http://schemas.microsoft.com/office/drawing/2014/main" id="{00000000-0008-0000-0400-0000ED030000}"/>
            </a:ext>
          </a:extLst>
        </xdr:cNvPr>
        <xdr:cNvSpPr txBox="1">
          <a:spLocks noChangeArrowheads="1"/>
        </xdr:cNvSpPr>
      </xdr:nvSpPr>
      <xdr:spPr bwMode="auto">
        <a:xfrm>
          <a:off x="6210300" y="253460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28574</xdr:rowOff>
    </xdr:to>
    <xdr:sp macro="" textlink="">
      <xdr:nvSpPr>
        <xdr:cNvPr id="1006" name="Text Box 2">
          <a:extLst>
            <a:ext uri="{FF2B5EF4-FFF2-40B4-BE49-F238E27FC236}">
              <a16:creationId xmlns:a16="http://schemas.microsoft.com/office/drawing/2014/main" id="{00000000-0008-0000-0400-0000EE030000}"/>
            </a:ext>
          </a:extLst>
        </xdr:cNvPr>
        <xdr:cNvSpPr txBox="1">
          <a:spLocks noChangeArrowheads="1"/>
        </xdr:cNvSpPr>
      </xdr:nvSpPr>
      <xdr:spPr bwMode="auto">
        <a:xfrm>
          <a:off x="4419600" y="253460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283</xdr:row>
      <xdr:rowOff>0</xdr:rowOff>
    </xdr:from>
    <xdr:to>
      <xdr:col>5</xdr:col>
      <xdr:colOff>514350</xdr:colOff>
      <xdr:row>284</xdr:row>
      <xdr:rowOff>28574</xdr:rowOff>
    </xdr:to>
    <xdr:sp macro="" textlink="">
      <xdr:nvSpPr>
        <xdr:cNvPr id="1007" name="Text Box 2">
          <a:extLst>
            <a:ext uri="{FF2B5EF4-FFF2-40B4-BE49-F238E27FC236}">
              <a16:creationId xmlns:a16="http://schemas.microsoft.com/office/drawing/2014/main" id="{00000000-0008-0000-0400-0000EF030000}"/>
            </a:ext>
          </a:extLst>
        </xdr:cNvPr>
        <xdr:cNvSpPr txBox="1">
          <a:spLocks noChangeArrowheads="1"/>
        </xdr:cNvSpPr>
      </xdr:nvSpPr>
      <xdr:spPr bwMode="auto">
        <a:xfrm>
          <a:off x="6210300" y="253460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283</xdr:row>
      <xdr:rowOff>0</xdr:rowOff>
    </xdr:from>
    <xdr:to>
      <xdr:col>5</xdr:col>
      <xdr:colOff>514350</xdr:colOff>
      <xdr:row>284</xdr:row>
      <xdr:rowOff>28573</xdr:rowOff>
    </xdr:to>
    <xdr:sp macro="" textlink="">
      <xdr:nvSpPr>
        <xdr:cNvPr id="1008" name="Text Box 2">
          <a:extLst>
            <a:ext uri="{FF2B5EF4-FFF2-40B4-BE49-F238E27FC236}">
              <a16:creationId xmlns:a16="http://schemas.microsoft.com/office/drawing/2014/main" id="{00000000-0008-0000-0400-0000F0030000}"/>
            </a:ext>
          </a:extLst>
        </xdr:cNvPr>
        <xdr:cNvSpPr txBox="1">
          <a:spLocks noChangeArrowheads="1"/>
        </xdr:cNvSpPr>
      </xdr:nvSpPr>
      <xdr:spPr bwMode="auto">
        <a:xfrm>
          <a:off x="6210300" y="25346025"/>
          <a:ext cx="762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283</xdr:row>
      <xdr:rowOff>0</xdr:rowOff>
    </xdr:from>
    <xdr:to>
      <xdr:col>5</xdr:col>
      <xdr:colOff>514350</xdr:colOff>
      <xdr:row>284</xdr:row>
      <xdr:rowOff>28574</xdr:rowOff>
    </xdr:to>
    <xdr:sp macro="" textlink="">
      <xdr:nvSpPr>
        <xdr:cNvPr id="1009" name="Text Box 2">
          <a:extLst>
            <a:ext uri="{FF2B5EF4-FFF2-40B4-BE49-F238E27FC236}">
              <a16:creationId xmlns:a16="http://schemas.microsoft.com/office/drawing/2014/main" id="{00000000-0008-0000-0400-0000F1030000}"/>
            </a:ext>
          </a:extLst>
        </xdr:cNvPr>
        <xdr:cNvSpPr txBox="1">
          <a:spLocks noChangeArrowheads="1"/>
        </xdr:cNvSpPr>
      </xdr:nvSpPr>
      <xdr:spPr bwMode="auto">
        <a:xfrm>
          <a:off x="6210300" y="253460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283</xdr:row>
      <xdr:rowOff>0</xdr:rowOff>
    </xdr:from>
    <xdr:to>
      <xdr:col>5</xdr:col>
      <xdr:colOff>514350</xdr:colOff>
      <xdr:row>284</xdr:row>
      <xdr:rowOff>28573</xdr:rowOff>
    </xdr:to>
    <xdr:sp macro="" textlink="">
      <xdr:nvSpPr>
        <xdr:cNvPr id="1010" name="Text Box 2">
          <a:extLst>
            <a:ext uri="{FF2B5EF4-FFF2-40B4-BE49-F238E27FC236}">
              <a16:creationId xmlns:a16="http://schemas.microsoft.com/office/drawing/2014/main" id="{00000000-0008-0000-0400-0000F2030000}"/>
            </a:ext>
          </a:extLst>
        </xdr:cNvPr>
        <xdr:cNvSpPr txBox="1">
          <a:spLocks noChangeArrowheads="1"/>
        </xdr:cNvSpPr>
      </xdr:nvSpPr>
      <xdr:spPr bwMode="auto">
        <a:xfrm>
          <a:off x="6210300" y="25346025"/>
          <a:ext cx="762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28574</xdr:rowOff>
    </xdr:to>
    <xdr:sp macro="" textlink="">
      <xdr:nvSpPr>
        <xdr:cNvPr id="1011" name="Text Box 2">
          <a:extLst>
            <a:ext uri="{FF2B5EF4-FFF2-40B4-BE49-F238E27FC236}">
              <a16:creationId xmlns:a16="http://schemas.microsoft.com/office/drawing/2014/main" id="{00000000-0008-0000-0400-0000F3030000}"/>
            </a:ext>
          </a:extLst>
        </xdr:cNvPr>
        <xdr:cNvSpPr txBox="1">
          <a:spLocks noChangeArrowheads="1"/>
        </xdr:cNvSpPr>
      </xdr:nvSpPr>
      <xdr:spPr bwMode="auto">
        <a:xfrm>
          <a:off x="4419600" y="253460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28573</xdr:rowOff>
    </xdr:to>
    <xdr:sp macro="" textlink="">
      <xdr:nvSpPr>
        <xdr:cNvPr id="1012" name="Text Box 2">
          <a:extLst>
            <a:ext uri="{FF2B5EF4-FFF2-40B4-BE49-F238E27FC236}">
              <a16:creationId xmlns:a16="http://schemas.microsoft.com/office/drawing/2014/main" id="{00000000-0008-0000-0400-0000F4030000}"/>
            </a:ext>
          </a:extLst>
        </xdr:cNvPr>
        <xdr:cNvSpPr txBox="1">
          <a:spLocks noChangeArrowheads="1"/>
        </xdr:cNvSpPr>
      </xdr:nvSpPr>
      <xdr:spPr bwMode="auto">
        <a:xfrm>
          <a:off x="4419600" y="25346025"/>
          <a:ext cx="5334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28574</xdr:rowOff>
    </xdr:to>
    <xdr:sp macro="" textlink="">
      <xdr:nvSpPr>
        <xdr:cNvPr id="1013" name="Text Box 2">
          <a:extLst>
            <a:ext uri="{FF2B5EF4-FFF2-40B4-BE49-F238E27FC236}">
              <a16:creationId xmlns:a16="http://schemas.microsoft.com/office/drawing/2014/main" id="{00000000-0008-0000-0400-0000F5030000}"/>
            </a:ext>
          </a:extLst>
        </xdr:cNvPr>
        <xdr:cNvSpPr txBox="1">
          <a:spLocks noChangeArrowheads="1"/>
        </xdr:cNvSpPr>
      </xdr:nvSpPr>
      <xdr:spPr bwMode="auto">
        <a:xfrm>
          <a:off x="4419600" y="253460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28574</xdr:rowOff>
    </xdr:to>
    <xdr:sp macro="" textlink="">
      <xdr:nvSpPr>
        <xdr:cNvPr id="1014" name="Text Box 2">
          <a:extLst>
            <a:ext uri="{FF2B5EF4-FFF2-40B4-BE49-F238E27FC236}">
              <a16:creationId xmlns:a16="http://schemas.microsoft.com/office/drawing/2014/main" id="{00000000-0008-0000-0400-0000F6030000}"/>
            </a:ext>
          </a:extLst>
        </xdr:cNvPr>
        <xdr:cNvSpPr txBox="1">
          <a:spLocks noChangeArrowheads="1"/>
        </xdr:cNvSpPr>
      </xdr:nvSpPr>
      <xdr:spPr bwMode="auto">
        <a:xfrm>
          <a:off x="4419600" y="253460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28573</xdr:rowOff>
    </xdr:to>
    <xdr:sp macro="" textlink="">
      <xdr:nvSpPr>
        <xdr:cNvPr id="1015" name="Text Box 2">
          <a:extLst>
            <a:ext uri="{FF2B5EF4-FFF2-40B4-BE49-F238E27FC236}">
              <a16:creationId xmlns:a16="http://schemas.microsoft.com/office/drawing/2014/main" id="{00000000-0008-0000-0400-0000F7030000}"/>
            </a:ext>
          </a:extLst>
        </xdr:cNvPr>
        <xdr:cNvSpPr txBox="1">
          <a:spLocks noChangeArrowheads="1"/>
        </xdr:cNvSpPr>
      </xdr:nvSpPr>
      <xdr:spPr bwMode="auto">
        <a:xfrm>
          <a:off x="4419600" y="25346025"/>
          <a:ext cx="5334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28574</xdr:rowOff>
    </xdr:to>
    <xdr:sp macro="" textlink="">
      <xdr:nvSpPr>
        <xdr:cNvPr id="1016" name="Text Box 2">
          <a:extLst>
            <a:ext uri="{FF2B5EF4-FFF2-40B4-BE49-F238E27FC236}">
              <a16:creationId xmlns:a16="http://schemas.microsoft.com/office/drawing/2014/main" id="{00000000-0008-0000-0400-0000F8030000}"/>
            </a:ext>
          </a:extLst>
        </xdr:cNvPr>
        <xdr:cNvSpPr txBox="1">
          <a:spLocks noChangeArrowheads="1"/>
        </xdr:cNvSpPr>
      </xdr:nvSpPr>
      <xdr:spPr bwMode="auto">
        <a:xfrm>
          <a:off x="4419600" y="253460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4</xdr:col>
      <xdr:colOff>514350</xdr:colOff>
      <xdr:row>284</xdr:row>
      <xdr:rowOff>28574</xdr:rowOff>
    </xdr:to>
    <xdr:sp macro="" textlink="">
      <xdr:nvSpPr>
        <xdr:cNvPr id="1017" name="Text Box 2">
          <a:extLst>
            <a:ext uri="{FF2B5EF4-FFF2-40B4-BE49-F238E27FC236}">
              <a16:creationId xmlns:a16="http://schemas.microsoft.com/office/drawing/2014/main" id="{00000000-0008-0000-0400-0000F9030000}"/>
            </a:ext>
          </a:extLst>
        </xdr:cNvPr>
        <xdr:cNvSpPr txBox="1">
          <a:spLocks noChangeArrowheads="1"/>
        </xdr:cNvSpPr>
      </xdr:nvSpPr>
      <xdr:spPr bwMode="auto">
        <a:xfrm>
          <a:off x="5314950" y="253460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28574</xdr:rowOff>
    </xdr:to>
    <xdr:sp macro="" textlink="">
      <xdr:nvSpPr>
        <xdr:cNvPr id="1018" name="Text Box 2">
          <a:extLst>
            <a:ext uri="{FF2B5EF4-FFF2-40B4-BE49-F238E27FC236}">
              <a16:creationId xmlns:a16="http://schemas.microsoft.com/office/drawing/2014/main" id="{00000000-0008-0000-0400-0000FA030000}"/>
            </a:ext>
          </a:extLst>
        </xdr:cNvPr>
        <xdr:cNvSpPr txBox="1">
          <a:spLocks noChangeArrowheads="1"/>
        </xdr:cNvSpPr>
      </xdr:nvSpPr>
      <xdr:spPr bwMode="auto">
        <a:xfrm>
          <a:off x="4419600" y="253460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4</xdr:col>
      <xdr:colOff>514350</xdr:colOff>
      <xdr:row>284</xdr:row>
      <xdr:rowOff>28574</xdr:rowOff>
    </xdr:to>
    <xdr:sp macro="" textlink="">
      <xdr:nvSpPr>
        <xdr:cNvPr id="1019" name="Text Box 2">
          <a:extLst>
            <a:ext uri="{FF2B5EF4-FFF2-40B4-BE49-F238E27FC236}">
              <a16:creationId xmlns:a16="http://schemas.microsoft.com/office/drawing/2014/main" id="{00000000-0008-0000-0400-0000FB030000}"/>
            </a:ext>
          </a:extLst>
        </xdr:cNvPr>
        <xdr:cNvSpPr txBox="1">
          <a:spLocks noChangeArrowheads="1"/>
        </xdr:cNvSpPr>
      </xdr:nvSpPr>
      <xdr:spPr bwMode="auto">
        <a:xfrm>
          <a:off x="5314950" y="253460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4</xdr:col>
      <xdr:colOff>514350</xdr:colOff>
      <xdr:row>284</xdr:row>
      <xdr:rowOff>28573</xdr:rowOff>
    </xdr:to>
    <xdr:sp macro="" textlink="">
      <xdr:nvSpPr>
        <xdr:cNvPr id="1020" name="Text Box 2">
          <a:extLst>
            <a:ext uri="{FF2B5EF4-FFF2-40B4-BE49-F238E27FC236}">
              <a16:creationId xmlns:a16="http://schemas.microsoft.com/office/drawing/2014/main" id="{00000000-0008-0000-0400-0000FC030000}"/>
            </a:ext>
          </a:extLst>
        </xdr:cNvPr>
        <xdr:cNvSpPr txBox="1">
          <a:spLocks noChangeArrowheads="1"/>
        </xdr:cNvSpPr>
      </xdr:nvSpPr>
      <xdr:spPr bwMode="auto">
        <a:xfrm>
          <a:off x="5314950" y="25346025"/>
          <a:ext cx="762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4</xdr:col>
      <xdr:colOff>514350</xdr:colOff>
      <xdr:row>284</xdr:row>
      <xdr:rowOff>28574</xdr:rowOff>
    </xdr:to>
    <xdr:sp macro="" textlink="">
      <xdr:nvSpPr>
        <xdr:cNvPr id="1021" name="Text Box 2">
          <a:extLst>
            <a:ext uri="{FF2B5EF4-FFF2-40B4-BE49-F238E27FC236}">
              <a16:creationId xmlns:a16="http://schemas.microsoft.com/office/drawing/2014/main" id="{00000000-0008-0000-0400-0000FD030000}"/>
            </a:ext>
          </a:extLst>
        </xdr:cNvPr>
        <xdr:cNvSpPr txBox="1">
          <a:spLocks noChangeArrowheads="1"/>
        </xdr:cNvSpPr>
      </xdr:nvSpPr>
      <xdr:spPr bwMode="auto">
        <a:xfrm>
          <a:off x="5314950" y="253460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4</xdr:col>
      <xdr:colOff>514350</xdr:colOff>
      <xdr:row>284</xdr:row>
      <xdr:rowOff>28573</xdr:rowOff>
    </xdr:to>
    <xdr:sp macro="" textlink="">
      <xdr:nvSpPr>
        <xdr:cNvPr id="1022" name="Text Box 2">
          <a:extLst>
            <a:ext uri="{FF2B5EF4-FFF2-40B4-BE49-F238E27FC236}">
              <a16:creationId xmlns:a16="http://schemas.microsoft.com/office/drawing/2014/main" id="{00000000-0008-0000-0400-0000FE030000}"/>
            </a:ext>
          </a:extLst>
        </xdr:cNvPr>
        <xdr:cNvSpPr txBox="1">
          <a:spLocks noChangeArrowheads="1"/>
        </xdr:cNvSpPr>
      </xdr:nvSpPr>
      <xdr:spPr bwMode="auto">
        <a:xfrm>
          <a:off x="5314950" y="25346025"/>
          <a:ext cx="762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28574</xdr:rowOff>
    </xdr:to>
    <xdr:sp macro="" textlink="">
      <xdr:nvSpPr>
        <xdr:cNvPr id="1023" name="Text Box 2">
          <a:extLst>
            <a:ext uri="{FF2B5EF4-FFF2-40B4-BE49-F238E27FC236}">
              <a16:creationId xmlns:a16="http://schemas.microsoft.com/office/drawing/2014/main" id="{00000000-0008-0000-0400-0000FF030000}"/>
            </a:ext>
          </a:extLst>
        </xdr:cNvPr>
        <xdr:cNvSpPr txBox="1">
          <a:spLocks noChangeArrowheads="1"/>
        </xdr:cNvSpPr>
      </xdr:nvSpPr>
      <xdr:spPr bwMode="auto">
        <a:xfrm>
          <a:off x="4419600" y="253460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28573</xdr:rowOff>
    </xdr:to>
    <xdr:sp macro="" textlink="">
      <xdr:nvSpPr>
        <xdr:cNvPr id="1024" name="Text Box 2">
          <a:extLst>
            <a:ext uri="{FF2B5EF4-FFF2-40B4-BE49-F238E27FC236}">
              <a16:creationId xmlns:a16="http://schemas.microsoft.com/office/drawing/2014/main" id="{00000000-0008-0000-0400-000000040000}"/>
            </a:ext>
          </a:extLst>
        </xdr:cNvPr>
        <xdr:cNvSpPr txBox="1">
          <a:spLocks noChangeArrowheads="1"/>
        </xdr:cNvSpPr>
      </xdr:nvSpPr>
      <xdr:spPr bwMode="auto">
        <a:xfrm>
          <a:off x="4419600" y="25346025"/>
          <a:ext cx="5334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28574</xdr:rowOff>
    </xdr:to>
    <xdr:sp macro="" textlink="">
      <xdr:nvSpPr>
        <xdr:cNvPr id="1025" name="Text Box 2">
          <a:extLst>
            <a:ext uri="{FF2B5EF4-FFF2-40B4-BE49-F238E27FC236}">
              <a16:creationId xmlns:a16="http://schemas.microsoft.com/office/drawing/2014/main" id="{00000000-0008-0000-0400-000001040000}"/>
            </a:ext>
          </a:extLst>
        </xdr:cNvPr>
        <xdr:cNvSpPr txBox="1">
          <a:spLocks noChangeArrowheads="1"/>
        </xdr:cNvSpPr>
      </xdr:nvSpPr>
      <xdr:spPr bwMode="auto">
        <a:xfrm>
          <a:off x="4419600" y="253460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28574</xdr:rowOff>
    </xdr:to>
    <xdr:sp macro="" textlink="">
      <xdr:nvSpPr>
        <xdr:cNvPr id="1026" name="Text Box 2">
          <a:extLst>
            <a:ext uri="{FF2B5EF4-FFF2-40B4-BE49-F238E27FC236}">
              <a16:creationId xmlns:a16="http://schemas.microsoft.com/office/drawing/2014/main" id="{00000000-0008-0000-0400-000002040000}"/>
            </a:ext>
          </a:extLst>
        </xdr:cNvPr>
        <xdr:cNvSpPr txBox="1">
          <a:spLocks noChangeArrowheads="1"/>
        </xdr:cNvSpPr>
      </xdr:nvSpPr>
      <xdr:spPr bwMode="auto">
        <a:xfrm>
          <a:off x="4419600" y="253460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28573</xdr:rowOff>
    </xdr:to>
    <xdr:sp macro="" textlink="">
      <xdr:nvSpPr>
        <xdr:cNvPr id="1027" name="Text Box 2">
          <a:extLst>
            <a:ext uri="{FF2B5EF4-FFF2-40B4-BE49-F238E27FC236}">
              <a16:creationId xmlns:a16="http://schemas.microsoft.com/office/drawing/2014/main" id="{00000000-0008-0000-0400-000003040000}"/>
            </a:ext>
          </a:extLst>
        </xdr:cNvPr>
        <xdr:cNvSpPr txBox="1">
          <a:spLocks noChangeArrowheads="1"/>
        </xdr:cNvSpPr>
      </xdr:nvSpPr>
      <xdr:spPr bwMode="auto">
        <a:xfrm>
          <a:off x="4419600" y="25346025"/>
          <a:ext cx="5334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28574</xdr:rowOff>
    </xdr:to>
    <xdr:sp macro="" textlink="">
      <xdr:nvSpPr>
        <xdr:cNvPr id="1028" name="Text Box 2">
          <a:extLst>
            <a:ext uri="{FF2B5EF4-FFF2-40B4-BE49-F238E27FC236}">
              <a16:creationId xmlns:a16="http://schemas.microsoft.com/office/drawing/2014/main" id="{00000000-0008-0000-0400-000004040000}"/>
            </a:ext>
          </a:extLst>
        </xdr:cNvPr>
        <xdr:cNvSpPr txBox="1">
          <a:spLocks noChangeArrowheads="1"/>
        </xdr:cNvSpPr>
      </xdr:nvSpPr>
      <xdr:spPr bwMode="auto">
        <a:xfrm>
          <a:off x="5314950" y="253460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28574</xdr:rowOff>
    </xdr:to>
    <xdr:sp macro="" textlink="">
      <xdr:nvSpPr>
        <xdr:cNvPr id="1029" name="Text Box 2">
          <a:extLst>
            <a:ext uri="{FF2B5EF4-FFF2-40B4-BE49-F238E27FC236}">
              <a16:creationId xmlns:a16="http://schemas.microsoft.com/office/drawing/2014/main" id="{00000000-0008-0000-0400-000005040000}"/>
            </a:ext>
          </a:extLst>
        </xdr:cNvPr>
        <xdr:cNvSpPr txBox="1">
          <a:spLocks noChangeArrowheads="1"/>
        </xdr:cNvSpPr>
      </xdr:nvSpPr>
      <xdr:spPr bwMode="auto">
        <a:xfrm>
          <a:off x="5314950" y="253460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28574</xdr:rowOff>
    </xdr:to>
    <xdr:sp macro="" textlink="">
      <xdr:nvSpPr>
        <xdr:cNvPr id="1030" name="Text Box 2">
          <a:extLst>
            <a:ext uri="{FF2B5EF4-FFF2-40B4-BE49-F238E27FC236}">
              <a16:creationId xmlns:a16="http://schemas.microsoft.com/office/drawing/2014/main" id="{00000000-0008-0000-0400-000006040000}"/>
            </a:ext>
          </a:extLst>
        </xdr:cNvPr>
        <xdr:cNvSpPr txBox="1">
          <a:spLocks noChangeArrowheads="1"/>
        </xdr:cNvSpPr>
      </xdr:nvSpPr>
      <xdr:spPr bwMode="auto">
        <a:xfrm>
          <a:off x="5314950" y="253460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28573</xdr:rowOff>
    </xdr:to>
    <xdr:sp macro="" textlink="">
      <xdr:nvSpPr>
        <xdr:cNvPr id="1031" name="Text Box 2">
          <a:extLst>
            <a:ext uri="{FF2B5EF4-FFF2-40B4-BE49-F238E27FC236}">
              <a16:creationId xmlns:a16="http://schemas.microsoft.com/office/drawing/2014/main" id="{00000000-0008-0000-0400-000007040000}"/>
            </a:ext>
          </a:extLst>
        </xdr:cNvPr>
        <xdr:cNvSpPr txBox="1">
          <a:spLocks noChangeArrowheads="1"/>
        </xdr:cNvSpPr>
      </xdr:nvSpPr>
      <xdr:spPr bwMode="auto">
        <a:xfrm>
          <a:off x="5314950" y="25346025"/>
          <a:ext cx="5334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28574</xdr:rowOff>
    </xdr:to>
    <xdr:sp macro="" textlink="">
      <xdr:nvSpPr>
        <xdr:cNvPr id="1032" name="Text Box 2">
          <a:extLst>
            <a:ext uri="{FF2B5EF4-FFF2-40B4-BE49-F238E27FC236}">
              <a16:creationId xmlns:a16="http://schemas.microsoft.com/office/drawing/2014/main" id="{00000000-0008-0000-0400-000008040000}"/>
            </a:ext>
          </a:extLst>
        </xdr:cNvPr>
        <xdr:cNvSpPr txBox="1">
          <a:spLocks noChangeArrowheads="1"/>
        </xdr:cNvSpPr>
      </xdr:nvSpPr>
      <xdr:spPr bwMode="auto">
        <a:xfrm>
          <a:off x="5314950" y="253460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28574</xdr:rowOff>
    </xdr:to>
    <xdr:sp macro="" textlink="">
      <xdr:nvSpPr>
        <xdr:cNvPr id="1033" name="Text Box 2">
          <a:extLst>
            <a:ext uri="{FF2B5EF4-FFF2-40B4-BE49-F238E27FC236}">
              <a16:creationId xmlns:a16="http://schemas.microsoft.com/office/drawing/2014/main" id="{00000000-0008-0000-0400-000009040000}"/>
            </a:ext>
          </a:extLst>
        </xdr:cNvPr>
        <xdr:cNvSpPr txBox="1">
          <a:spLocks noChangeArrowheads="1"/>
        </xdr:cNvSpPr>
      </xdr:nvSpPr>
      <xdr:spPr bwMode="auto">
        <a:xfrm>
          <a:off x="5314950" y="253460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28573</xdr:rowOff>
    </xdr:to>
    <xdr:sp macro="" textlink="">
      <xdr:nvSpPr>
        <xdr:cNvPr id="1034" name="Text Box 2">
          <a:extLst>
            <a:ext uri="{FF2B5EF4-FFF2-40B4-BE49-F238E27FC236}">
              <a16:creationId xmlns:a16="http://schemas.microsoft.com/office/drawing/2014/main" id="{00000000-0008-0000-0400-00000A040000}"/>
            </a:ext>
          </a:extLst>
        </xdr:cNvPr>
        <xdr:cNvSpPr txBox="1">
          <a:spLocks noChangeArrowheads="1"/>
        </xdr:cNvSpPr>
      </xdr:nvSpPr>
      <xdr:spPr bwMode="auto">
        <a:xfrm>
          <a:off x="5314950" y="25346025"/>
          <a:ext cx="5334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284</xdr:row>
      <xdr:rowOff>0</xdr:rowOff>
    </xdr:from>
    <xdr:to>
      <xdr:col>3</xdr:col>
      <xdr:colOff>76200</xdr:colOff>
      <xdr:row>285</xdr:row>
      <xdr:rowOff>28576</xdr:rowOff>
    </xdr:to>
    <xdr:sp macro="" textlink="">
      <xdr:nvSpPr>
        <xdr:cNvPr id="1035" name="Text Box 2">
          <a:extLst>
            <a:ext uri="{FF2B5EF4-FFF2-40B4-BE49-F238E27FC236}">
              <a16:creationId xmlns:a16="http://schemas.microsoft.com/office/drawing/2014/main" id="{00000000-0008-0000-0400-00000B040000}"/>
            </a:ext>
          </a:extLst>
        </xdr:cNvPr>
        <xdr:cNvSpPr txBox="1">
          <a:spLocks noChangeArrowheads="1"/>
        </xdr:cNvSpPr>
      </xdr:nvSpPr>
      <xdr:spPr bwMode="auto">
        <a:xfrm>
          <a:off x="3981450" y="254984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3</xdr:col>
      <xdr:colOff>514350</xdr:colOff>
      <xdr:row>285</xdr:row>
      <xdr:rowOff>28576</xdr:rowOff>
    </xdr:to>
    <xdr:sp macro="" textlink="">
      <xdr:nvSpPr>
        <xdr:cNvPr id="1036" name="Text Box 2">
          <a:extLst>
            <a:ext uri="{FF2B5EF4-FFF2-40B4-BE49-F238E27FC236}">
              <a16:creationId xmlns:a16="http://schemas.microsoft.com/office/drawing/2014/main" id="{00000000-0008-0000-0400-00000C040000}"/>
            </a:ext>
          </a:extLst>
        </xdr:cNvPr>
        <xdr:cNvSpPr txBox="1">
          <a:spLocks noChangeArrowheads="1"/>
        </xdr:cNvSpPr>
      </xdr:nvSpPr>
      <xdr:spPr bwMode="auto">
        <a:xfrm>
          <a:off x="4419600" y="254984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284</xdr:row>
      <xdr:rowOff>0</xdr:rowOff>
    </xdr:from>
    <xdr:to>
      <xdr:col>3</xdr:col>
      <xdr:colOff>76200</xdr:colOff>
      <xdr:row>285</xdr:row>
      <xdr:rowOff>28576</xdr:rowOff>
    </xdr:to>
    <xdr:sp macro="" textlink="">
      <xdr:nvSpPr>
        <xdr:cNvPr id="1037" name="Text Box 2">
          <a:extLst>
            <a:ext uri="{FF2B5EF4-FFF2-40B4-BE49-F238E27FC236}">
              <a16:creationId xmlns:a16="http://schemas.microsoft.com/office/drawing/2014/main" id="{00000000-0008-0000-0400-00000D040000}"/>
            </a:ext>
          </a:extLst>
        </xdr:cNvPr>
        <xdr:cNvSpPr txBox="1">
          <a:spLocks noChangeArrowheads="1"/>
        </xdr:cNvSpPr>
      </xdr:nvSpPr>
      <xdr:spPr bwMode="auto">
        <a:xfrm>
          <a:off x="3981450" y="254984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3</xdr:col>
      <xdr:colOff>514350</xdr:colOff>
      <xdr:row>285</xdr:row>
      <xdr:rowOff>28576</xdr:rowOff>
    </xdr:to>
    <xdr:sp macro="" textlink="">
      <xdr:nvSpPr>
        <xdr:cNvPr id="1038" name="Text Box 2">
          <a:extLst>
            <a:ext uri="{FF2B5EF4-FFF2-40B4-BE49-F238E27FC236}">
              <a16:creationId xmlns:a16="http://schemas.microsoft.com/office/drawing/2014/main" id="{00000000-0008-0000-0400-00000E040000}"/>
            </a:ext>
          </a:extLst>
        </xdr:cNvPr>
        <xdr:cNvSpPr txBox="1">
          <a:spLocks noChangeArrowheads="1"/>
        </xdr:cNvSpPr>
      </xdr:nvSpPr>
      <xdr:spPr bwMode="auto">
        <a:xfrm>
          <a:off x="4419600" y="254984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3</xdr:col>
      <xdr:colOff>514350</xdr:colOff>
      <xdr:row>285</xdr:row>
      <xdr:rowOff>28575</xdr:rowOff>
    </xdr:to>
    <xdr:sp macro="" textlink="">
      <xdr:nvSpPr>
        <xdr:cNvPr id="1039" name="Text Box 2">
          <a:extLst>
            <a:ext uri="{FF2B5EF4-FFF2-40B4-BE49-F238E27FC236}">
              <a16:creationId xmlns:a16="http://schemas.microsoft.com/office/drawing/2014/main" id="{00000000-0008-0000-0400-00000F040000}"/>
            </a:ext>
          </a:extLst>
        </xdr:cNvPr>
        <xdr:cNvSpPr txBox="1">
          <a:spLocks noChangeArrowheads="1"/>
        </xdr:cNvSpPr>
      </xdr:nvSpPr>
      <xdr:spPr bwMode="auto">
        <a:xfrm>
          <a:off x="4419600" y="25498425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3</xdr:col>
      <xdr:colOff>514350</xdr:colOff>
      <xdr:row>285</xdr:row>
      <xdr:rowOff>28576</xdr:rowOff>
    </xdr:to>
    <xdr:sp macro="" textlink="">
      <xdr:nvSpPr>
        <xdr:cNvPr id="1040" name="Text Box 2">
          <a:extLst>
            <a:ext uri="{FF2B5EF4-FFF2-40B4-BE49-F238E27FC236}">
              <a16:creationId xmlns:a16="http://schemas.microsoft.com/office/drawing/2014/main" id="{00000000-0008-0000-0400-000010040000}"/>
            </a:ext>
          </a:extLst>
        </xdr:cNvPr>
        <xdr:cNvSpPr txBox="1">
          <a:spLocks noChangeArrowheads="1"/>
        </xdr:cNvSpPr>
      </xdr:nvSpPr>
      <xdr:spPr bwMode="auto">
        <a:xfrm>
          <a:off x="4419600" y="254984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3</xdr:col>
      <xdr:colOff>514350</xdr:colOff>
      <xdr:row>285</xdr:row>
      <xdr:rowOff>28575</xdr:rowOff>
    </xdr:to>
    <xdr:sp macro="" textlink="">
      <xdr:nvSpPr>
        <xdr:cNvPr id="1041" name="Text Box 2">
          <a:extLst>
            <a:ext uri="{FF2B5EF4-FFF2-40B4-BE49-F238E27FC236}">
              <a16:creationId xmlns:a16="http://schemas.microsoft.com/office/drawing/2014/main" id="{00000000-0008-0000-0400-000011040000}"/>
            </a:ext>
          </a:extLst>
        </xdr:cNvPr>
        <xdr:cNvSpPr txBox="1">
          <a:spLocks noChangeArrowheads="1"/>
        </xdr:cNvSpPr>
      </xdr:nvSpPr>
      <xdr:spPr bwMode="auto">
        <a:xfrm>
          <a:off x="4419600" y="25498425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284</xdr:row>
      <xdr:rowOff>0</xdr:rowOff>
    </xdr:from>
    <xdr:to>
      <xdr:col>3</xdr:col>
      <xdr:colOff>76200</xdr:colOff>
      <xdr:row>285</xdr:row>
      <xdr:rowOff>28576</xdr:rowOff>
    </xdr:to>
    <xdr:sp macro="" textlink="">
      <xdr:nvSpPr>
        <xdr:cNvPr id="1042" name="Text Box 2">
          <a:extLst>
            <a:ext uri="{FF2B5EF4-FFF2-40B4-BE49-F238E27FC236}">
              <a16:creationId xmlns:a16="http://schemas.microsoft.com/office/drawing/2014/main" id="{00000000-0008-0000-0400-000012040000}"/>
            </a:ext>
          </a:extLst>
        </xdr:cNvPr>
        <xdr:cNvSpPr txBox="1">
          <a:spLocks noChangeArrowheads="1"/>
        </xdr:cNvSpPr>
      </xdr:nvSpPr>
      <xdr:spPr bwMode="auto">
        <a:xfrm>
          <a:off x="3981450" y="254984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284</xdr:row>
      <xdr:rowOff>0</xdr:rowOff>
    </xdr:from>
    <xdr:to>
      <xdr:col>3</xdr:col>
      <xdr:colOff>76200</xdr:colOff>
      <xdr:row>285</xdr:row>
      <xdr:rowOff>28575</xdr:rowOff>
    </xdr:to>
    <xdr:sp macro="" textlink="">
      <xdr:nvSpPr>
        <xdr:cNvPr id="1043" name="Text Box 2">
          <a:extLst>
            <a:ext uri="{FF2B5EF4-FFF2-40B4-BE49-F238E27FC236}">
              <a16:creationId xmlns:a16="http://schemas.microsoft.com/office/drawing/2014/main" id="{00000000-0008-0000-0400-000013040000}"/>
            </a:ext>
          </a:extLst>
        </xdr:cNvPr>
        <xdr:cNvSpPr txBox="1">
          <a:spLocks noChangeArrowheads="1"/>
        </xdr:cNvSpPr>
      </xdr:nvSpPr>
      <xdr:spPr bwMode="auto">
        <a:xfrm>
          <a:off x="3981450" y="25498425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284</xdr:row>
      <xdr:rowOff>0</xdr:rowOff>
    </xdr:from>
    <xdr:to>
      <xdr:col>3</xdr:col>
      <xdr:colOff>76200</xdr:colOff>
      <xdr:row>285</xdr:row>
      <xdr:rowOff>28576</xdr:rowOff>
    </xdr:to>
    <xdr:sp macro="" textlink="">
      <xdr:nvSpPr>
        <xdr:cNvPr id="1044" name="Text Box 2">
          <a:extLst>
            <a:ext uri="{FF2B5EF4-FFF2-40B4-BE49-F238E27FC236}">
              <a16:creationId xmlns:a16="http://schemas.microsoft.com/office/drawing/2014/main" id="{00000000-0008-0000-0400-000014040000}"/>
            </a:ext>
          </a:extLst>
        </xdr:cNvPr>
        <xdr:cNvSpPr txBox="1">
          <a:spLocks noChangeArrowheads="1"/>
        </xdr:cNvSpPr>
      </xdr:nvSpPr>
      <xdr:spPr bwMode="auto">
        <a:xfrm>
          <a:off x="3981450" y="254984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284</xdr:row>
      <xdr:rowOff>0</xdr:rowOff>
    </xdr:from>
    <xdr:to>
      <xdr:col>3</xdr:col>
      <xdr:colOff>76200</xdr:colOff>
      <xdr:row>285</xdr:row>
      <xdr:rowOff>28576</xdr:rowOff>
    </xdr:to>
    <xdr:sp macro="" textlink="">
      <xdr:nvSpPr>
        <xdr:cNvPr id="1045" name="Text Box 2">
          <a:extLst>
            <a:ext uri="{FF2B5EF4-FFF2-40B4-BE49-F238E27FC236}">
              <a16:creationId xmlns:a16="http://schemas.microsoft.com/office/drawing/2014/main" id="{00000000-0008-0000-0400-000015040000}"/>
            </a:ext>
          </a:extLst>
        </xdr:cNvPr>
        <xdr:cNvSpPr txBox="1">
          <a:spLocks noChangeArrowheads="1"/>
        </xdr:cNvSpPr>
      </xdr:nvSpPr>
      <xdr:spPr bwMode="auto">
        <a:xfrm>
          <a:off x="3981450" y="254984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284</xdr:row>
      <xdr:rowOff>0</xdr:rowOff>
    </xdr:from>
    <xdr:to>
      <xdr:col>3</xdr:col>
      <xdr:colOff>76200</xdr:colOff>
      <xdr:row>285</xdr:row>
      <xdr:rowOff>28575</xdr:rowOff>
    </xdr:to>
    <xdr:sp macro="" textlink="">
      <xdr:nvSpPr>
        <xdr:cNvPr id="1046" name="Text Box 2">
          <a:extLst>
            <a:ext uri="{FF2B5EF4-FFF2-40B4-BE49-F238E27FC236}">
              <a16:creationId xmlns:a16="http://schemas.microsoft.com/office/drawing/2014/main" id="{00000000-0008-0000-0400-000016040000}"/>
            </a:ext>
          </a:extLst>
        </xdr:cNvPr>
        <xdr:cNvSpPr txBox="1">
          <a:spLocks noChangeArrowheads="1"/>
        </xdr:cNvSpPr>
      </xdr:nvSpPr>
      <xdr:spPr bwMode="auto">
        <a:xfrm>
          <a:off x="3981450" y="25498425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28576</xdr:rowOff>
    </xdr:to>
    <xdr:sp macro="" textlink="">
      <xdr:nvSpPr>
        <xdr:cNvPr id="1047" name="Text Box 2">
          <a:extLst>
            <a:ext uri="{FF2B5EF4-FFF2-40B4-BE49-F238E27FC236}">
              <a16:creationId xmlns:a16="http://schemas.microsoft.com/office/drawing/2014/main" id="{00000000-0008-0000-0400-000017040000}"/>
            </a:ext>
          </a:extLst>
        </xdr:cNvPr>
        <xdr:cNvSpPr txBox="1">
          <a:spLocks noChangeArrowheads="1"/>
        </xdr:cNvSpPr>
      </xdr:nvSpPr>
      <xdr:spPr bwMode="auto">
        <a:xfrm>
          <a:off x="4419600" y="254984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284</xdr:row>
      <xdr:rowOff>0</xdr:rowOff>
    </xdr:from>
    <xdr:to>
      <xdr:col>5</xdr:col>
      <xdr:colOff>514350</xdr:colOff>
      <xdr:row>285</xdr:row>
      <xdr:rowOff>28576</xdr:rowOff>
    </xdr:to>
    <xdr:sp macro="" textlink="">
      <xdr:nvSpPr>
        <xdr:cNvPr id="1048" name="Text Box 2">
          <a:extLst>
            <a:ext uri="{FF2B5EF4-FFF2-40B4-BE49-F238E27FC236}">
              <a16:creationId xmlns:a16="http://schemas.microsoft.com/office/drawing/2014/main" id="{00000000-0008-0000-0400-000018040000}"/>
            </a:ext>
          </a:extLst>
        </xdr:cNvPr>
        <xdr:cNvSpPr txBox="1">
          <a:spLocks noChangeArrowheads="1"/>
        </xdr:cNvSpPr>
      </xdr:nvSpPr>
      <xdr:spPr bwMode="auto">
        <a:xfrm>
          <a:off x="6210300" y="254984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28576</xdr:rowOff>
    </xdr:to>
    <xdr:sp macro="" textlink="">
      <xdr:nvSpPr>
        <xdr:cNvPr id="1049" name="Text Box 2">
          <a:extLst>
            <a:ext uri="{FF2B5EF4-FFF2-40B4-BE49-F238E27FC236}">
              <a16:creationId xmlns:a16="http://schemas.microsoft.com/office/drawing/2014/main" id="{00000000-0008-0000-0400-000019040000}"/>
            </a:ext>
          </a:extLst>
        </xdr:cNvPr>
        <xdr:cNvSpPr txBox="1">
          <a:spLocks noChangeArrowheads="1"/>
        </xdr:cNvSpPr>
      </xdr:nvSpPr>
      <xdr:spPr bwMode="auto">
        <a:xfrm>
          <a:off x="4419600" y="254984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284</xdr:row>
      <xdr:rowOff>0</xdr:rowOff>
    </xdr:from>
    <xdr:to>
      <xdr:col>5</xdr:col>
      <xdr:colOff>514350</xdr:colOff>
      <xdr:row>285</xdr:row>
      <xdr:rowOff>28576</xdr:rowOff>
    </xdr:to>
    <xdr:sp macro="" textlink="">
      <xdr:nvSpPr>
        <xdr:cNvPr id="1050" name="Text Box 2">
          <a:extLst>
            <a:ext uri="{FF2B5EF4-FFF2-40B4-BE49-F238E27FC236}">
              <a16:creationId xmlns:a16="http://schemas.microsoft.com/office/drawing/2014/main" id="{00000000-0008-0000-0400-00001A040000}"/>
            </a:ext>
          </a:extLst>
        </xdr:cNvPr>
        <xdr:cNvSpPr txBox="1">
          <a:spLocks noChangeArrowheads="1"/>
        </xdr:cNvSpPr>
      </xdr:nvSpPr>
      <xdr:spPr bwMode="auto">
        <a:xfrm>
          <a:off x="6210300" y="254984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284</xdr:row>
      <xdr:rowOff>0</xdr:rowOff>
    </xdr:from>
    <xdr:to>
      <xdr:col>5</xdr:col>
      <xdr:colOff>514350</xdr:colOff>
      <xdr:row>285</xdr:row>
      <xdr:rowOff>28575</xdr:rowOff>
    </xdr:to>
    <xdr:sp macro="" textlink="">
      <xdr:nvSpPr>
        <xdr:cNvPr id="1051" name="Text Box 2">
          <a:extLst>
            <a:ext uri="{FF2B5EF4-FFF2-40B4-BE49-F238E27FC236}">
              <a16:creationId xmlns:a16="http://schemas.microsoft.com/office/drawing/2014/main" id="{00000000-0008-0000-0400-00001B040000}"/>
            </a:ext>
          </a:extLst>
        </xdr:cNvPr>
        <xdr:cNvSpPr txBox="1">
          <a:spLocks noChangeArrowheads="1"/>
        </xdr:cNvSpPr>
      </xdr:nvSpPr>
      <xdr:spPr bwMode="auto">
        <a:xfrm>
          <a:off x="6210300" y="25498425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284</xdr:row>
      <xdr:rowOff>0</xdr:rowOff>
    </xdr:from>
    <xdr:to>
      <xdr:col>5</xdr:col>
      <xdr:colOff>514350</xdr:colOff>
      <xdr:row>285</xdr:row>
      <xdr:rowOff>28576</xdr:rowOff>
    </xdr:to>
    <xdr:sp macro="" textlink="">
      <xdr:nvSpPr>
        <xdr:cNvPr id="1052" name="Text Box 2">
          <a:extLst>
            <a:ext uri="{FF2B5EF4-FFF2-40B4-BE49-F238E27FC236}">
              <a16:creationId xmlns:a16="http://schemas.microsoft.com/office/drawing/2014/main" id="{00000000-0008-0000-0400-00001C040000}"/>
            </a:ext>
          </a:extLst>
        </xdr:cNvPr>
        <xdr:cNvSpPr txBox="1">
          <a:spLocks noChangeArrowheads="1"/>
        </xdr:cNvSpPr>
      </xdr:nvSpPr>
      <xdr:spPr bwMode="auto">
        <a:xfrm>
          <a:off x="6210300" y="254984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284</xdr:row>
      <xdr:rowOff>0</xdr:rowOff>
    </xdr:from>
    <xdr:to>
      <xdr:col>5</xdr:col>
      <xdr:colOff>514350</xdr:colOff>
      <xdr:row>285</xdr:row>
      <xdr:rowOff>28575</xdr:rowOff>
    </xdr:to>
    <xdr:sp macro="" textlink="">
      <xdr:nvSpPr>
        <xdr:cNvPr id="1053" name="Text Box 2">
          <a:extLst>
            <a:ext uri="{FF2B5EF4-FFF2-40B4-BE49-F238E27FC236}">
              <a16:creationId xmlns:a16="http://schemas.microsoft.com/office/drawing/2014/main" id="{00000000-0008-0000-0400-00001D040000}"/>
            </a:ext>
          </a:extLst>
        </xdr:cNvPr>
        <xdr:cNvSpPr txBox="1">
          <a:spLocks noChangeArrowheads="1"/>
        </xdr:cNvSpPr>
      </xdr:nvSpPr>
      <xdr:spPr bwMode="auto">
        <a:xfrm>
          <a:off x="6210300" y="25498425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28576</xdr:rowOff>
    </xdr:to>
    <xdr:sp macro="" textlink="">
      <xdr:nvSpPr>
        <xdr:cNvPr id="1054" name="Text Box 2">
          <a:extLst>
            <a:ext uri="{FF2B5EF4-FFF2-40B4-BE49-F238E27FC236}">
              <a16:creationId xmlns:a16="http://schemas.microsoft.com/office/drawing/2014/main" id="{00000000-0008-0000-0400-00001E040000}"/>
            </a:ext>
          </a:extLst>
        </xdr:cNvPr>
        <xdr:cNvSpPr txBox="1">
          <a:spLocks noChangeArrowheads="1"/>
        </xdr:cNvSpPr>
      </xdr:nvSpPr>
      <xdr:spPr bwMode="auto">
        <a:xfrm>
          <a:off x="4419600" y="254984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28575</xdr:rowOff>
    </xdr:to>
    <xdr:sp macro="" textlink="">
      <xdr:nvSpPr>
        <xdr:cNvPr id="1055" name="Text Box 2">
          <a:extLst>
            <a:ext uri="{FF2B5EF4-FFF2-40B4-BE49-F238E27FC236}">
              <a16:creationId xmlns:a16="http://schemas.microsoft.com/office/drawing/2014/main" id="{00000000-0008-0000-0400-00001F040000}"/>
            </a:ext>
          </a:extLst>
        </xdr:cNvPr>
        <xdr:cNvSpPr txBox="1">
          <a:spLocks noChangeArrowheads="1"/>
        </xdr:cNvSpPr>
      </xdr:nvSpPr>
      <xdr:spPr bwMode="auto">
        <a:xfrm>
          <a:off x="4419600" y="25498425"/>
          <a:ext cx="5334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28576</xdr:rowOff>
    </xdr:to>
    <xdr:sp macro="" textlink="">
      <xdr:nvSpPr>
        <xdr:cNvPr id="1056" name="Text Box 2">
          <a:extLst>
            <a:ext uri="{FF2B5EF4-FFF2-40B4-BE49-F238E27FC236}">
              <a16:creationId xmlns:a16="http://schemas.microsoft.com/office/drawing/2014/main" id="{00000000-0008-0000-0400-000020040000}"/>
            </a:ext>
          </a:extLst>
        </xdr:cNvPr>
        <xdr:cNvSpPr txBox="1">
          <a:spLocks noChangeArrowheads="1"/>
        </xdr:cNvSpPr>
      </xdr:nvSpPr>
      <xdr:spPr bwMode="auto">
        <a:xfrm>
          <a:off x="4419600" y="254984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28576</xdr:rowOff>
    </xdr:to>
    <xdr:sp macro="" textlink="">
      <xdr:nvSpPr>
        <xdr:cNvPr id="1057" name="Text Box 2">
          <a:extLst>
            <a:ext uri="{FF2B5EF4-FFF2-40B4-BE49-F238E27FC236}">
              <a16:creationId xmlns:a16="http://schemas.microsoft.com/office/drawing/2014/main" id="{00000000-0008-0000-0400-000021040000}"/>
            </a:ext>
          </a:extLst>
        </xdr:cNvPr>
        <xdr:cNvSpPr txBox="1">
          <a:spLocks noChangeArrowheads="1"/>
        </xdr:cNvSpPr>
      </xdr:nvSpPr>
      <xdr:spPr bwMode="auto">
        <a:xfrm>
          <a:off x="4419600" y="254984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28575</xdr:rowOff>
    </xdr:to>
    <xdr:sp macro="" textlink="">
      <xdr:nvSpPr>
        <xdr:cNvPr id="1058" name="Text Box 2">
          <a:extLst>
            <a:ext uri="{FF2B5EF4-FFF2-40B4-BE49-F238E27FC236}">
              <a16:creationId xmlns:a16="http://schemas.microsoft.com/office/drawing/2014/main" id="{00000000-0008-0000-0400-000022040000}"/>
            </a:ext>
          </a:extLst>
        </xdr:cNvPr>
        <xdr:cNvSpPr txBox="1">
          <a:spLocks noChangeArrowheads="1"/>
        </xdr:cNvSpPr>
      </xdr:nvSpPr>
      <xdr:spPr bwMode="auto">
        <a:xfrm>
          <a:off x="4419600" y="25498425"/>
          <a:ext cx="5334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28576</xdr:rowOff>
    </xdr:to>
    <xdr:sp macro="" textlink="">
      <xdr:nvSpPr>
        <xdr:cNvPr id="1059" name="Text Box 2">
          <a:extLst>
            <a:ext uri="{FF2B5EF4-FFF2-40B4-BE49-F238E27FC236}">
              <a16:creationId xmlns:a16="http://schemas.microsoft.com/office/drawing/2014/main" id="{00000000-0008-0000-0400-000023040000}"/>
            </a:ext>
          </a:extLst>
        </xdr:cNvPr>
        <xdr:cNvSpPr txBox="1">
          <a:spLocks noChangeArrowheads="1"/>
        </xdr:cNvSpPr>
      </xdr:nvSpPr>
      <xdr:spPr bwMode="auto">
        <a:xfrm>
          <a:off x="4419600" y="254984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4</xdr:col>
      <xdr:colOff>514350</xdr:colOff>
      <xdr:row>285</xdr:row>
      <xdr:rowOff>28576</xdr:rowOff>
    </xdr:to>
    <xdr:sp macro="" textlink="">
      <xdr:nvSpPr>
        <xdr:cNvPr id="1060" name="Text Box 2">
          <a:extLst>
            <a:ext uri="{FF2B5EF4-FFF2-40B4-BE49-F238E27FC236}">
              <a16:creationId xmlns:a16="http://schemas.microsoft.com/office/drawing/2014/main" id="{00000000-0008-0000-0400-000024040000}"/>
            </a:ext>
          </a:extLst>
        </xdr:cNvPr>
        <xdr:cNvSpPr txBox="1">
          <a:spLocks noChangeArrowheads="1"/>
        </xdr:cNvSpPr>
      </xdr:nvSpPr>
      <xdr:spPr bwMode="auto">
        <a:xfrm>
          <a:off x="5314950" y="254984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28576</xdr:rowOff>
    </xdr:to>
    <xdr:sp macro="" textlink="">
      <xdr:nvSpPr>
        <xdr:cNvPr id="1061" name="Text Box 2">
          <a:extLst>
            <a:ext uri="{FF2B5EF4-FFF2-40B4-BE49-F238E27FC236}">
              <a16:creationId xmlns:a16="http://schemas.microsoft.com/office/drawing/2014/main" id="{00000000-0008-0000-0400-000025040000}"/>
            </a:ext>
          </a:extLst>
        </xdr:cNvPr>
        <xdr:cNvSpPr txBox="1">
          <a:spLocks noChangeArrowheads="1"/>
        </xdr:cNvSpPr>
      </xdr:nvSpPr>
      <xdr:spPr bwMode="auto">
        <a:xfrm>
          <a:off x="4419600" y="254984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4</xdr:col>
      <xdr:colOff>514350</xdr:colOff>
      <xdr:row>285</xdr:row>
      <xdr:rowOff>28576</xdr:rowOff>
    </xdr:to>
    <xdr:sp macro="" textlink="">
      <xdr:nvSpPr>
        <xdr:cNvPr id="1062" name="Text Box 2">
          <a:extLst>
            <a:ext uri="{FF2B5EF4-FFF2-40B4-BE49-F238E27FC236}">
              <a16:creationId xmlns:a16="http://schemas.microsoft.com/office/drawing/2014/main" id="{00000000-0008-0000-0400-000026040000}"/>
            </a:ext>
          </a:extLst>
        </xdr:cNvPr>
        <xdr:cNvSpPr txBox="1">
          <a:spLocks noChangeArrowheads="1"/>
        </xdr:cNvSpPr>
      </xdr:nvSpPr>
      <xdr:spPr bwMode="auto">
        <a:xfrm>
          <a:off x="5314950" y="254984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4</xdr:col>
      <xdr:colOff>514350</xdr:colOff>
      <xdr:row>285</xdr:row>
      <xdr:rowOff>28575</xdr:rowOff>
    </xdr:to>
    <xdr:sp macro="" textlink="">
      <xdr:nvSpPr>
        <xdr:cNvPr id="1063" name="Text Box 2">
          <a:extLst>
            <a:ext uri="{FF2B5EF4-FFF2-40B4-BE49-F238E27FC236}">
              <a16:creationId xmlns:a16="http://schemas.microsoft.com/office/drawing/2014/main" id="{00000000-0008-0000-0400-000027040000}"/>
            </a:ext>
          </a:extLst>
        </xdr:cNvPr>
        <xdr:cNvSpPr txBox="1">
          <a:spLocks noChangeArrowheads="1"/>
        </xdr:cNvSpPr>
      </xdr:nvSpPr>
      <xdr:spPr bwMode="auto">
        <a:xfrm>
          <a:off x="5314950" y="25498425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4</xdr:col>
      <xdr:colOff>514350</xdr:colOff>
      <xdr:row>285</xdr:row>
      <xdr:rowOff>28576</xdr:rowOff>
    </xdr:to>
    <xdr:sp macro="" textlink="">
      <xdr:nvSpPr>
        <xdr:cNvPr id="1064" name="Text Box 2">
          <a:extLst>
            <a:ext uri="{FF2B5EF4-FFF2-40B4-BE49-F238E27FC236}">
              <a16:creationId xmlns:a16="http://schemas.microsoft.com/office/drawing/2014/main" id="{00000000-0008-0000-0400-000028040000}"/>
            </a:ext>
          </a:extLst>
        </xdr:cNvPr>
        <xdr:cNvSpPr txBox="1">
          <a:spLocks noChangeArrowheads="1"/>
        </xdr:cNvSpPr>
      </xdr:nvSpPr>
      <xdr:spPr bwMode="auto">
        <a:xfrm>
          <a:off x="5314950" y="254984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4</xdr:col>
      <xdr:colOff>514350</xdr:colOff>
      <xdr:row>285</xdr:row>
      <xdr:rowOff>28575</xdr:rowOff>
    </xdr:to>
    <xdr:sp macro="" textlink="">
      <xdr:nvSpPr>
        <xdr:cNvPr id="1065" name="Text Box 2">
          <a:extLst>
            <a:ext uri="{FF2B5EF4-FFF2-40B4-BE49-F238E27FC236}">
              <a16:creationId xmlns:a16="http://schemas.microsoft.com/office/drawing/2014/main" id="{00000000-0008-0000-0400-000029040000}"/>
            </a:ext>
          </a:extLst>
        </xdr:cNvPr>
        <xdr:cNvSpPr txBox="1">
          <a:spLocks noChangeArrowheads="1"/>
        </xdr:cNvSpPr>
      </xdr:nvSpPr>
      <xdr:spPr bwMode="auto">
        <a:xfrm>
          <a:off x="5314950" y="25498425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28576</xdr:rowOff>
    </xdr:to>
    <xdr:sp macro="" textlink="">
      <xdr:nvSpPr>
        <xdr:cNvPr id="1066" name="Text Box 2">
          <a:extLst>
            <a:ext uri="{FF2B5EF4-FFF2-40B4-BE49-F238E27FC236}">
              <a16:creationId xmlns:a16="http://schemas.microsoft.com/office/drawing/2014/main" id="{00000000-0008-0000-0400-00002A040000}"/>
            </a:ext>
          </a:extLst>
        </xdr:cNvPr>
        <xdr:cNvSpPr txBox="1">
          <a:spLocks noChangeArrowheads="1"/>
        </xdr:cNvSpPr>
      </xdr:nvSpPr>
      <xdr:spPr bwMode="auto">
        <a:xfrm>
          <a:off x="4419600" y="254984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28575</xdr:rowOff>
    </xdr:to>
    <xdr:sp macro="" textlink="">
      <xdr:nvSpPr>
        <xdr:cNvPr id="1067" name="Text Box 2">
          <a:extLst>
            <a:ext uri="{FF2B5EF4-FFF2-40B4-BE49-F238E27FC236}">
              <a16:creationId xmlns:a16="http://schemas.microsoft.com/office/drawing/2014/main" id="{00000000-0008-0000-0400-00002B040000}"/>
            </a:ext>
          </a:extLst>
        </xdr:cNvPr>
        <xdr:cNvSpPr txBox="1">
          <a:spLocks noChangeArrowheads="1"/>
        </xdr:cNvSpPr>
      </xdr:nvSpPr>
      <xdr:spPr bwMode="auto">
        <a:xfrm>
          <a:off x="4419600" y="25498425"/>
          <a:ext cx="5334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28576</xdr:rowOff>
    </xdr:to>
    <xdr:sp macro="" textlink="">
      <xdr:nvSpPr>
        <xdr:cNvPr id="1068" name="Text Box 2">
          <a:extLst>
            <a:ext uri="{FF2B5EF4-FFF2-40B4-BE49-F238E27FC236}">
              <a16:creationId xmlns:a16="http://schemas.microsoft.com/office/drawing/2014/main" id="{00000000-0008-0000-0400-00002C040000}"/>
            </a:ext>
          </a:extLst>
        </xdr:cNvPr>
        <xdr:cNvSpPr txBox="1">
          <a:spLocks noChangeArrowheads="1"/>
        </xdr:cNvSpPr>
      </xdr:nvSpPr>
      <xdr:spPr bwMode="auto">
        <a:xfrm>
          <a:off x="4419600" y="254984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28576</xdr:rowOff>
    </xdr:to>
    <xdr:sp macro="" textlink="">
      <xdr:nvSpPr>
        <xdr:cNvPr id="1069" name="Text Box 2">
          <a:extLst>
            <a:ext uri="{FF2B5EF4-FFF2-40B4-BE49-F238E27FC236}">
              <a16:creationId xmlns:a16="http://schemas.microsoft.com/office/drawing/2014/main" id="{00000000-0008-0000-0400-00002D040000}"/>
            </a:ext>
          </a:extLst>
        </xdr:cNvPr>
        <xdr:cNvSpPr txBox="1">
          <a:spLocks noChangeArrowheads="1"/>
        </xdr:cNvSpPr>
      </xdr:nvSpPr>
      <xdr:spPr bwMode="auto">
        <a:xfrm>
          <a:off x="4419600" y="254984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28575</xdr:rowOff>
    </xdr:to>
    <xdr:sp macro="" textlink="">
      <xdr:nvSpPr>
        <xdr:cNvPr id="1070" name="Text Box 2">
          <a:extLst>
            <a:ext uri="{FF2B5EF4-FFF2-40B4-BE49-F238E27FC236}">
              <a16:creationId xmlns:a16="http://schemas.microsoft.com/office/drawing/2014/main" id="{00000000-0008-0000-0400-00002E040000}"/>
            </a:ext>
          </a:extLst>
        </xdr:cNvPr>
        <xdr:cNvSpPr txBox="1">
          <a:spLocks noChangeArrowheads="1"/>
        </xdr:cNvSpPr>
      </xdr:nvSpPr>
      <xdr:spPr bwMode="auto">
        <a:xfrm>
          <a:off x="4419600" y="25498425"/>
          <a:ext cx="5334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28576</xdr:rowOff>
    </xdr:to>
    <xdr:sp macro="" textlink="">
      <xdr:nvSpPr>
        <xdr:cNvPr id="1071" name="Text Box 2">
          <a:extLst>
            <a:ext uri="{FF2B5EF4-FFF2-40B4-BE49-F238E27FC236}">
              <a16:creationId xmlns:a16="http://schemas.microsoft.com/office/drawing/2014/main" id="{00000000-0008-0000-0400-00002F040000}"/>
            </a:ext>
          </a:extLst>
        </xdr:cNvPr>
        <xdr:cNvSpPr txBox="1">
          <a:spLocks noChangeArrowheads="1"/>
        </xdr:cNvSpPr>
      </xdr:nvSpPr>
      <xdr:spPr bwMode="auto">
        <a:xfrm>
          <a:off x="5314950" y="254984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28576</xdr:rowOff>
    </xdr:to>
    <xdr:sp macro="" textlink="">
      <xdr:nvSpPr>
        <xdr:cNvPr id="1072" name="Text Box 2">
          <a:extLst>
            <a:ext uri="{FF2B5EF4-FFF2-40B4-BE49-F238E27FC236}">
              <a16:creationId xmlns:a16="http://schemas.microsoft.com/office/drawing/2014/main" id="{00000000-0008-0000-0400-000030040000}"/>
            </a:ext>
          </a:extLst>
        </xdr:cNvPr>
        <xdr:cNvSpPr txBox="1">
          <a:spLocks noChangeArrowheads="1"/>
        </xdr:cNvSpPr>
      </xdr:nvSpPr>
      <xdr:spPr bwMode="auto">
        <a:xfrm>
          <a:off x="5314950" y="254984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28576</xdr:rowOff>
    </xdr:to>
    <xdr:sp macro="" textlink="">
      <xdr:nvSpPr>
        <xdr:cNvPr id="1073" name="Text Box 2">
          <a:extLst>
            <a:ext uri="{FF2B5EF4-FFF2-40B4-BE49-F238E27FC236}">
              <a16:creationId xmlns:a16="http://schemas.microsoft.com/office/drawing/2014/main" id="{00000000-0008-0000-0400-000031040000}"/>
            </a:ext>
          </a:extLst>
        </xdr:cNvPr>
        <xdr:cNvSpPr txBox="1">
          <a:spLocks noChangeArrowheads="1"/>
        </xdr:cNvSpPr>
      </xdr:nvSpPr>
      <xdr:spPr bwMode="auto">
        <a:xfrm>
          <a:off x="5314950" y="254984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28575</xdr:rowOff>
    </xdr:to>
    <xdr:sp macro="" textlink="">
      <xdr:nvSpPr>
        <xdr:cNvPr id="1074" name="Text Box 2">
          <a:extLst>
            <a:ext uri="{FF2B5EF4-FFF2-40B4-BE49-F238E27FC236}">
              <a16:creationId xmlns:a16="http://schemas.microsoft.com/office/drawing/2014/main" id="{00000000-0008-0000-0400-000032040000}"/>
            </a:ext>
          </a:extLst>
        </xdr:cNvPr>
        <xdr:cNvSpPr txBox="1">
          <a:spLocks noChangeArrowheads="1"/>
        </xdr:cNvSpPr>
      </xdr:nvSpPr>
      <xdr:spPr bwMode="auto">
        <a:xfrm>
          <a:off x="5314950" y="25498425"/>
          <a:ext cx="5334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28576</xdr:rowOff>
    </xdr:to>
    <xdr:sp macro="" textlink="">
      <xdr:nvSpPr>
        <xdr:cNvPr id="1075" name="Text Box 2">
          <a:extLst>
            <a:ext uri="{FF2B5EF4-FFF2-40B4-BE49-F238E27FC236}">
              <a16:creationId xmlns:a16="http://schemas.microsoft.com/office/drawing/2014/main" id="{00000000-0008-0000-0400-000033040000}"/>
            </a:ext>
          </a:extLst>
        </xdr:cNvPr>
        <xdr:cNvSpPr txBox="1">
          <a:spLocks noChangeArrowheads="1"/>
        </xdr:cNvSpPr>
      </xdr:nvSpPr>
      <xdr:spPr bwMode="auto">
        <a:xfrm>
          <a:off x="5314950" y="254984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28576</xdr:rowOff>
    </xdr:to>
    <xdr:sp macro="" textlink="">
      <xdr:nvSpPr>
        <xdr:cNvPr id="1076" name="Text Box 2">
          <a:extLst>
            <a:ext uri="{FF2B5EF4-FFF2-40B4-BE49-F238E27FC236}">
              <a16:creationId xmlns:a16="http://schemas.microsoft.com/office/drawing/2014/main" id="{00000000-0008-0000-0400-000034040000}"/>
            </a:ext>
          </a:extLst>
        </xdr:cNvPr>
        <xdr:cNvSpPr txBox="1">
          <a:spLocks noChangeArrowheads="1"/>
        </xdr:cNvSpPr>
      </xdr:nvSpPr>
      <xdr:spPr bwMode="auto">
        <a:xfrm>
          <a:off x="5314950" y="254984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28575</xdr:rowOff>
    </xdr:to>
    <xdr:sp macro="" textlink="">
      <xdr:nvSpPr>
        <xdr:cNvPr id="1077" name="Text Box 2">
          <a:extLst>
            <a:ext uri="{FF2B5EF4-FFF2-40B4-BE49-F238E27FC236}">
              <a16:creationId xmlns:a16="http://schemas.microsoft.com/office/drawing/2014/main" id="{00000000-0008-0000-0400-000035040000}"/>
            </a:ext>
          </a:extLst>
        </xdr:cNvPr>
        <xdr:cNvSpPr txBox="1">
          <a:spLocks noChangeArrowheads="1"/>
        </xdr:cNvSpPr>
      </xdr:nvSpPr>
      <xdr:spPr bwMode="auto">
        <a:xfrm>
          <a:off x="5314950" y="25498425"/>
          <a:ext cx="5334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285</xdr:row>
      <xdr:rowOff>0</xdr:rowOff>
    </xdr:from>
    <xdr:to>
      <xdr:col>3</xdr:col>
      <xdr:colOff>76200</xdr:colOff>
      <xdr:row>286</xdr:row>
      <xdr:rowOff>28574</xdr:rowOff>
    </xdr:to>
    <xdr:sp macro="" textlink="">
      <xdr:nvSpPr>
        <xdr:cNvPr id="1078" name="Text Box 2">
          <a:extLst>
            <a:ext uri="{FF2B5EF4-FFF2-40B4-BE49-F238E27FC236}">
              <a16:creationId xmlns:a16="http://schemas.microsoft.com/office/drawing/2014/main" id="{00000000-0008-0000-0400-000036040000}"/>
            </a:ext>
          </a:extLst>
        </xdr:cNvPr>
        <xdr:cNvSpPr txBox="1">
          <a:spLocks noChangeArrowheads="1"/>
        </xdr:cNvSpPr>
      </xdr:nvSpPr>
      <xdr:spPr bwMode="auto">
        <a:xfrm>
          <a:off x="3981450" y="256603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3</xdr:col>
      <xdr:colOff>514350</xdr:colOff>
      <xdr:row>286</xdr:row>
      <xdr:rowOff>28574</xdr:rowOff>
    </xdr:to>
    <xdr:sp macro="" textlink="">
      <xdr:nvSpPr>
        <xdr:cNvPr id="1079" name="Text Box 2">
          <a:extLst>
            <a:ext uri="{FF2B5EF4-FFF2-40B4-BE49-F238E27FC236}">
              <a16:creationId xmlns:a16="http://schemas.microsoft.com/office/drawing/2014/main" id="{00000000-0008-0000-0400-000037040000}"/>
            </a:ext>
          </a:extLst>
        </xdr:cNvPr>
        <xdr:cNvSpPr txBox="1">
          <a:spLocks noChangeArrowheads="1"/>
        </xdr:cNvSpPr>
      </xdr:nvSpPr>
      <xdr:spPr bwMode="auto">
        <a:xfrm>
          <a:off x="4419600" y="256603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285</xdr:row>
      <xdr:rowOff>0</xdr:rowOff>
    </xdr:from>
    <xdr:to>
      <xdr:col>3</xdr:col>
      <xdr:colOff>76200</xdr:colOff>
      <xdr:row>286</xdr:row>
      <xdr:rowOff>28574</xdr:rowOff>
    </xdr:to>
    <xdr:sp macro="" textlink="">
      <xdr:nvSpPr>
        <xdr:cNvPr id="1080" name="Text Box 2">
          <a:extLst>
            <a:ext uri="{FF2B5EF4-FFF2-40B4-BE49-F238E27FC236}">
              <a16:creationId xmlns:a16="http://schemas.microsoft.com/office/drawing/2014/main" id="{00000000-0008-0000-0400-000038040000}"/>
            </a:ext>
          </a:extLst>
        </xdr:cNvPr>
        <xdr:cNvSpPr txBox="1">
          <a:spLocks noChangeArrowheads="1"/>
        </xdr:cNvSpPr>
      </xdr:nvSpPr>
      <xdr:spPr bwMode="auto">
        <a:xfrm>
          <a:off x="3981450" y="256603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3</xdr:col>
      <xdr:colOff>514350</xdr:colOff>
      <xdr:row>286</xdr:row>
      <xdr:rowOff>28574</xdr:rowOff>
    </xdr:to>
    <xdr:sp macro="" textlink="">
      <xdr:nvSpPr>
        <xdr:cNvPr id="1081" name="Text Box 2">
          <a:extLst>
            <a:ext uri="{FF2B5EF4-FFF2-40B4-BE49-F238E27FC236}">
              <a16:creationId xmlns:a16="http://schemas.microsoft.com/office/drawing/2014/main" id="{00000000-0008-0000-0400-000039040000}"/>
            </a:ext>
          </a:extLst>
        </xdr:cNvPr>
        <xdr:cNvSpPr txBox="1">
          <a:spLocks noChangeArrowheads="1"/>
        </xdr:cNvSpPr>
      </xdr:nvSpPr>
      <xdr:spPr bwMode="auto">
        <a:xfrm>
          <a:off x="4419600" y="256603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3</xdr:col>
      <xdr:colOff>514350</xdr:colOff>
      <xdr:row>286</xdr:row>
      <xdr:rowOff>28573</xdr:rowOff>
    </xdr:to>
    <xdr:sp macro="" textlink="">
      <xdr:nvSpPr>
        <xdr:cNvPr id="1082" name="Text Box 2">
          <a:extLst>
            <a:ext uri="{FF2B5EF4-FFF2-40B4-BE49-F238E27FC236}">
              <a16:creationId xmlns:a16="http://schemas.microsoft.com/office/drawing/2014/main" id="{00000000-0008-0000-0400-00003A040000}"/>
            </a:ext>
          </a:extLst>
        </xdr:cNvPr>
        <xdr:cNvSpPr txBox="1">
          <a:spLocks noChangeArrowheads="1"/>
        </xdr:cNvSpPr>
      </xdr:nvSpPr>
      <xdr:spPr bwMode="auto">
        <a:xfrm>
          <a:off x="4419600" y="25660350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3</xdr:col>
      <xdr:colOff>514350</xdr:colOff>
      <xdr:row>286</xdr:row>
      <xdr:rowOff>28574</xdr:rowOff>
    </xdr:to>
    <xdr:sp macro="" textlink="">
      <xdr:nvSpPr>
        <xdr:cNvPr id="1083" name="Text Box 2">
          <a:extLst>
            <a:ext uri="{FF2B5EF4-FFF2-40B4-BE49-F238E27FC236}">
              <a16:creationId xmlns:a16="http://schemas.microsoft.com/office/drawing/2014/main" id="{00000000-0008-0000-0400-00003B040000}"/>
            </a:ext>
          </a:extLst>
        </xdr:cNvPr>
        <xdr:cNvSpPr txBox="1">
          <a:spLocks noChangeArrowheads="1"/>
        </xdr:cNvSpPr>
      </xdr:nvSpPr>
      <xdr:spPr bwMode="auto">
        <a:xfrm>
          <a:off x="4419600" y="256603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3</xdr:col>
      <xdr:colOff>514350</xdr:colOff>
      <xdr:row>286</xdr:row>
      <xdr:rowOff>28573</xdr:rowOff>
    </xdr:to>
    <xdr:sp macro="" textlink="">
      <xdr:nvSpPr>
        <xdr:cNvPr id="1084" name="Text Box 2">
          <a:extLst>
            <a:ext uri="{FF2B5EF4-FFF2-40B4-BE49-F238E27FC236}">
              <a16:creationId xmlns:a16="http://schemas.microsoft.com/office/drawing/2014/main" id="{00000000-0008-0000-0400-00003C040000}"/>
            </a:ext>
          </a:extLst>
        </xdr:cNvPr>
        <xdr:cNvSpPr txBox="1">
          <a:spLocks noChangeArrowheads="1"/>
        </xdr:cNvSpPr>
      </xdr:nvSpPr>
      <xdr:spPr bwMode="auto">
        <a:xfrm>
          <a:off x="4419600" y="25660350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285</xdr:row>
      <xdr:rowOff>0</xdr:rowOff>
    </xdr:from>
    <xdr:to>
      <xdr:col>3</xdr:col>
      <xdr:colOff>76200</xdr:colOff>
      <xdr:row>286</xdr:row>
      <xdr:rowOff>28574</xdr:rowOff>
    </xdr:to>
    <xdr:sp macro="" textlink="">
      <xdr:nvSpPr>
        <xdr:cNvPr id="1085" name="Text Box 2">
          <a:extLst>
            <a:ext uri="{FF2B5EF4-FFF2-40B4-BE49-F238E27FC236}">
              <a16:creationId xmlns:a16="http://schemas.microsoft.com/office/drawing/2014/main" id="{00000000-0008-0000-0400-00003D040000}"/>
            </a:ext>
          </a:extLst>
        </xdr:cNvPr>
        <xdr:cNvSpPr txBox="1">
          <a:spLocks noChangeArrowheads="1"/>
        </xdr:cNvSpPr>
      </xdr:nvSpPr>
      <xdr:spPr bwMode="auto">
        <a:xfrm>
          <a:off x="3981450" y="256603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285</xdr:row>
      <xdr:rowOff>0</xdr:rowOff>
    </xdr:from>
    <xdr:to>
      <xdr:col>3</xdr:col>
      <xdr:colOff>76200</xdr:colOff>
      <xdr:row>286</xdr:row>
      <xdr:rowOff>28573</xdr:rowOff>
    </xdr:to>
    <xdr:sp macro="" textlink="">
      <xdr:nvSpPr>
        <xdr:cNvPr id="1086" name="Text Box 2">
          <a:extLst>
            <a:ext uri="{FF2B5EF4-FFF2-40B4-BE49-F238E27FC236}">
              <a16:creationId xmlns:a16="http://schemas.microsoft.com/office/drawing/2014/main" id="{00000000-0008-0000-0400-00003E040000}"/>
            </a:ext>
          </a:extLst>
        </xdr:cNvPr>
        <xdr:cNvSpPr txBox="1">
          <a:spLocks noChangeArrowheads="1"/>
        </xdr:cNvSpPr>
      </xdr:nvSpPr>
      <xdr:spPr bwMode="auto">
        <a:xfrm>
          <a:off x="3981450" y="25660350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285</xdr:row>
      <xdr:rowOff>0</xdr:rowOff>
    </xdr:from>
    <xdr:to>
      <xdr:col>3</xdr:col>
      <xdr:colOff>76200</xdr:colOff>
      <xdr:row>286</xdr:row>
      <xdr:rowOff>28574</xdr:rowOff>
    </xdr:to>
    <xdr:sp macro="" textlink="">
      <xdr:nvSpPr>
        <xdr:cNvPr id="1087" name="Text Box 2">
          <a:extLst>
            <a:ext uri="{FF2B5EF4-FFF2-40B4-BE49-F238E27FC236}">
              <a16:creationId xmlns:a16="http://schemas.microsoft.com/office/drawing/2014/main" id="{00000000-0008-0000-0400-00003F040000}"/>
            </a:ext>
          </a:extLst>
        </xdr:cNvPr>
        <xdr:cNvSpPr txBox="1">
          <a:spLocks noChangeArrowheads="1"/>
        </xdr:cNvSpPr>
      </xdr:nvSpPr>
      <xdr:spPr bwMode="auto">
        <a:xfrm>
          <a:off x="3981450" y="256603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285</xdr:row>
      <xdr:rowOff>0</xdr:rowOff>
    </xdr:from>
    <xdr:to>
      <xdr:col>3</xdr:col>
      <xdr:colOff>76200</xdr:colOff>
      <xdr:row>286</xdr:row>
      <xdr:rowOff>28574</xdr:rowOff>
    </xdr:to>
    <xdr:sp macro="" textlink="">
      <xdr:nvSpPr>
        <xdr:cNvPr id="1088" name="Text Box 2">
          <a:extLst>
            <a:ext uri="{FF2B5EF4-FFF2-40B4-BE49-F238E27FC236}">
              <a16:creationId xmlns:a16="http://schemas.microsoft.com/office/drawing/2014/main" id="{00000000-0008-0000-0400-000040040000}"/>
            </a:ext>
          </a:extLst>
        </xdr:cNvPr>
        <xdr:cNvSpPr txBox="1">
          <a:spLocks noChangeArrowheads="1"/>
        </xdr:cNvSpPr>
      </xdr:nvSpPr>
      <xdr:spPr bwMode="auto">
        <a:xfrm>
          <a:off x="3981450" y="256603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285</xdr:row>
      <xdr:rowOff>0</xdr:rowOff>
    </xdr:from>
    <xdr:to>
      <xdr:col>3</xdr:col>
      <xdr:colOff>76200</xdr:colOff>
      <xdr:row>286</xdr:row>
      <xdr:rowOff>28573</xdr:rowOff>
    </xdr:to>
    <xdr:sp macro="" textlink="">
      <xdr:nvSpPr>
        <xdr:cNvPr id="1089" name="Text Box 2">
          <a:extLst>
            <a:ext uri="{FF2B5EF4-FFF2-40B4-BE49-F238E27FC236}">
              <a16:creationId xmlns:a16="http://schemas.microsoft.com/office/drawing/2014/main" id="{00000000-0008-0000-0400-000041040000}"/>
            </a:ext>
          </a:extLst>
        </xdr:cNvPr>
        <xdr:cNvSpPr txBox="1">
          <a:spLocks noChangeArrowheads="1"/>
        </xdr:cNvSpPr>
      </xdr:nvSpPr>
      <xdr:spPr bwMode="auto">
        <a:xfrm>
          <a:off x="3981450" y="25660350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28574</xdr:rowOff>
    </xdr:to>
    <xdr:sp macro="" textlink="">
      <xdr:nvSpPr>
        <xdr:cNvPr id="1090" name="Text Box 2">
          <a:extLst>
            <a:ext uri="{FF2B5EF4-FFF2-40B4-BE49-F238E27FC236}">
              <a16:creationId xmlns:a16="http://schemas.microsoft.com/office/drawing/2014/main" id="{00000000-0008-0000-0400-000042040000}"/>
            </a:ext>
          </a:extLst>
        </xdr:cNvPr>
        <xdr:cNvSpPr txBox="1">
          <a:spLocks noChangeArrowheads="1"/>
        </xdr:cNvSpPr>
      </xdr:nvSpPr>
      <xdr:spPr bwMode="auto">
        <a:xfrm>
          <a:off x="4419600" y="256603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285</xdr:row>
      <xdr:rowOff>0</xdr:rowOff>
    </xdr:from>
    <xdr:to>
      <xdr:col>5</xdr:col>
      <xdr:colOff>514350</xdr:colOff>
      <xdr:row>286</xdr:row>
      <xdr:rowOff>28574</xdr:rowOff>
    </xdr:to>
    <xdr:sp macro="" textlink="">
      <xdr:nvSpPr>
        <xdr:cNvPr id="1091" name="Text Box 2">
          <a:extLst>
            <a:ext uri="{FF2B5EF4-FFF2-40B4-BE49-F238E27FC236}">
              <a16:creationId xmlns:a16="http://schemas.microsoft.com/office/drawing/2014/main" id="{00000000-0008-0000-0400-000043040000}"/>
            </a:ext>
          </a:extLst>
        </xdr:cNvPr>
        <xdr:cNvSpPr txBox="1">
          <a:spLocks noChangeArrowheads="1"/>
        </xdr:cNvSpPr>
      </xdr:nvSpPr>
      <xdr:spPr bwMode="auto">
        <a:xfrm>
          <a:off x="6210300" y="256603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28574</xdr:rowOff>
    </xdr:to>
    <xdr:sp macro="" textlink="">
      <xdr:nvSpPr>
        <xdr:cNvPr id="1092" name="Text Box 2">
          <a:extLst>
            <a:ext uri="{FF2B5EF4-FFF2-40B4-BE49-F238E27FC236}">
              <a16:creationId xmlns:a16="http://schemas.microsoft.com/office/drawing/2014/main" id="{00000000-0008-0000-0400-000044040000}"/>
            </a:ext>
          </a:extLst>
        </xdr:cNvPr>
        <xdr:cNvSpPr txBox="1">
          <a:spLocks noChangeArrowheads="1"/>
        </xdr:cNvSpPr>
      </xdr:nvSpPr>
      <xdr:spPr bwMode="auto">
        <a:xfrm>
          <a:off x="4419600" y="256603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285</xdr:row>
      <xdr:rowOff>0</xdr:rowOff>
    </xdr:from>
    <xdr:to>
      <xdr:col>5</xdr:col>
      <xdr:colOff>514350</xdr:colOff>
      <xdr:row>286</xdr:row>
      <xdr:rowOff>28574</xdr:rowOff>
    </xdr:to>
    <xdr:sp macro="" textlink="">
      <xdr:nvSpPr>
        <xdr:cNvPr id="1093" name="Text Box 2">
          <a:extLst>
            <a:ext uri="{FF2B5EF4-FFF2-40B4-BE49-F238E27FC236}">
              <a16:creationId xmlns:a16="http://schemas.microsoft.com/office/drawing/2014/main" id="{00000000-0008-0000-0400-000045040000}"/>
            </a:ext>
          </a:extLst>
        </xdr:cNvPr>
        <xdr:cNvSpPr txBox="1">
          <a:spLocks noChangeArrowheads="1"/>
        </xdr:cNvSpPr>
      </xdr:nvSpPr>
      <xdr:spPr bwMode="auto">
        <a:xfrm>
          <a:off x="6210300" y="256603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285</xdr:row>
      <xdr:rowOff>0</xdr:rowOff>
    </xdr:from>
    <xdr:to>
      <xdr:col>5</xdr:col>
      <xdr:colOff>514350</xdr:colOff>
      <xdr:row>286</xdr:row>
      <xdr:rowOff>28573</xdr:rowOff>
    </xdr:to>
    <xdr:sp macro="" textlink="">
      <xdr:nvSpPr>
        <xdr:cNvPr id="1094" name="Text Box 2">
          <a:extLst>
            <a:ext uri="{FF2B5EF4-FFF2-40B4-BE49-F238E27FC236}">
              <a16:creationId xmlns:a16="http://schemas.microsoft.com/office/drawing/2014/main" id="{00000000-0008-0000-0400-000046040000}"/>
            </a:ext>
          </a:extLst>
        </xdr:cNvPr>
        <xdr:cNvSpPr txBox="1">
          <a:spLocks noChangeArrowheads="1"/>
        </xdr:cNvSpPr>
      </xdr:nvSpPr>
      <xdr:spPr bwMode="auto">
        <a:xfrm>
          <a:off x="6210300" y="25660350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285</xdr:row>
      <xdr:rowOff>0</xdr:rowOff>
    </xdr:from>
    <xdr:to>
      <xdr:col>5</xdr:col>
      <xdr:colOff>514350</xdr:colOff>
      <xdr:row>286</xdr:row>
      <xdr:rowOff>28574</xdr:rowOff>
    </xdr:to>
    <xdr:sp macro="" textlink="">
      <xdr:nvSpPr>
        <xdr:cNvPr id="1095" name="Text Box 2">
          <a:extLst>
            <a:ext uri="{FF2B5EF4-FFF2-40B4-BE49-F238E27FC236}">
              <a16:creationId xmlns:a16="http://schemas.microsoft.com/office/drawing/2014/main" id="{00000000-0008-0000-0400-000047040000}"/>
            </a:ext>
          </a:extLst>
        </xdr:cNvPr>
        <xdr:cNvSpPr txBox="1">
          <a:spLocks noChangeArrowheads="1"/>
        </xdr:cNvSpPr>
      </xdr:nvSpPr>
      <xdr:spPr bwMode="auto">
        <a:xfrm>
          <a:off x="6210300" y="256603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285</xdr:row>
      <xdr:rowOff>0</xdr:rowOff>
    </xdr:from>
    <xdr:to>
      <xdr:col>5</xdr:col>
      <xdr:colOff>514350</xdr:colOff>
      <xdr:row>286</xdr:row>
      <xdr:rowOff>28573</xdr:rowOff>
    </xdr:to>
    <xdr:sp macro="" textlink="">
      <xdr:nvSpPr>
        <xdr:cNvPr id="1096" name="Text Box 2">
          <a:extLst>
            <a:ext uri="{FF2B5EF4-FFF2-40B4-BE49-F238E27FC236}">
              <a16:creationId xmlns:a16="http://schemas.microsoft.com/office/drawing/2014/main" id="{00000000-0008-0000-0400-000048040000}"/>
            </a:ext>
          </a:extLst>
        </xdr:cNvPr>
        <xdr:cNvSpPr txBox="1">
          <a:spLocks noChangeArrowheads="1"/>
        </xdr:cNvSpPr>
      </xdr:nvSpPr>
      <xdr:spPr bwMode="auto">
        <a:xfrm>
          <a:off x="6210300" y="25660350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28574</xdr:rowOff>
    </xdr:to>
    <xdr:sp macro="" textlink="">
      <xdr:nvSpPr>
        <xdr:cNvPr id="1097" name="Text Box 2">
          <a:extLst>
            <a:ext uri="{FF2B5EF4-FFF2-40B4-BE49-F238E27FC236}">
              <a16:creationId xmlns:a16="http://schemas.microsoft.com/office/drawing/2014/main" id="{00000000-0008-0000-0400-000049040000}"/>
            </a:ext>
          </a:extLst>
        </xdr:cNvPr>
        <xdr:cNvSpPr txBox="1">
          <a:spLocks noChangeArrowheads="1"/>
        </xdr:cNvSpPr>
      </xdr:nvSpPr>
      <xdr:spPr bwMode="auto">
        <a:xfrm>
          <a:off x="4419600" y="256603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28573</xdr:rowOff>
    </xdr:to>
    <xdr:sp macro="" textlink="">
      <xdr:nvSpPr>
        <xdr:cNvPr id="1098" name="Text Box 2">
          <a:extLst>
            <a:ext uri="{FF2B5EF4-FFF2-40B4-BE49-F238E27FC236}">
              <a16:creationId xmlns:a16="http://schemas.microsoft.com/office/drawing/2014/main" id="{00000000-0008-0000-0400-00004A040000}"/>
            </a:ext>
          </a:extLst>
        </xdr:cNvPr>
        <xdr:cNvSpPr txBox="1">
          <a:spLocks noChangeArrowheads="1"/>
        </xdr:cNvSpPr>
      </xdr:nvSpPr>
      <xdr:spPr bwMode="auto">
        <a:xfrm>
          <a:off x="4419600" y="25660350"/>
          <a:ext cx="5334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28574</xdr:rowOff>
    </xdr:to>
    <xdr:sp macro="" textlink="">
      <xdr:nvSpPr>
        <xdr:cNvPr id="1099" name="Text Box 2">
          <a:extLst>
            <a:ext uri="{FF2B5EF4-FFF2-40B4-BE49-F238E27FC236}">
              <a16:creationId xmlns:a16="http://schemas.microsoft.com/office/drawing/2014/main" id="{00000000-0008-0000-0400-00004B040000}"/>
            </a:ext>
          </a:extLst>
        </xdr:cNvPr>
        <xdr:cNvSpPr txBox="1">
          <a:spLocks noChangeArrowheads="1"/>
        </xdr:cNvSpPr>
      </xdr:nvSpPr>
      <xdr:spPr bwMode="auto">
        <a:xfrm>
          <a:off x="4419600" y="256603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28574</xdr:rowOff>
    </xdr:to>
    <xdr:sp macro="" textlink="">
      <xdr:nvSpPr>
        <xdr:cNvPr id="1100" name="Text Box 2">
          <a:extLst>
            <a:ext uri="{FF2B5EF4-FFF2-40B4-BE49-F238E27FC236}">
              <a16:creationId xmlns:a16="http://schemas.microsoft.com/office/drawing/2014/main" id="{00000000-0008-0000-0400-00004C040000}"/>
            </a:ext>
          </a:extLst>
        </xdr:cNvPr>
        <xdr:cNvSpPr txBox="1">
          <a:spLocks noChangeArrowheads="1"/>
        </xdr:cNvSpPr>
      </xdr:nvSpPr>
      <xdr:spPr bwMode="auto">
        <a:xfrm>
          <a:off x="4419600" y="256603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28573</xdr:rowOff>
    </xdr:to>
    <xdr:sp macro="" textlink="">
      <xdr:nvSpPr>
        <xdr:cNvPr id="1101" name="Text Box 2">
          <a:extLst>
            <a:ext uri="{FF2B5EF4-FFF2-40B4-BE49-F238E27FC236}">
              <a16:creationId xmlns:a16="http://schemas.microsoft.com/office/drawing/2014/main" id="{00000000-0008-0000-0400-00004D040000}"/>
            </a:ext>
          </a:extLst>
        </xdr:cNvPr>
        <xdr:cNvSpPr txBox="1">
          <a:spLocks noChangeArrowheads="1"/>
        </xdr:cNvSpPr>
      </xdr:nvSpPr>
      <xdr:spPr bwMode="auto">
        <a:xfrm>
          <a:off x="4419600" y="25660350"/>
          <a:ext cx="5334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28574</xdr:rowOff>
    </xdr:to>
    <xdr:sp macro="" textlink="">
      <xdr:nvSpPr>
        <xdr:cNvPr id="1102" name="Text Box 2">
          <a:extLst>
            <a:ext uri="{FF2B5EF4-FFF2-40B4-BE49-F238E27FC236}">
              <a16:creationId xmlns:a16="http://schemas.microsoft.com/office/drawing/2014/main" id="{00000000-0008-0000-0400-00004E040000}"/>
            </a:ext>
          </a:extLst>
        </xdr:cNvPr>
        <xdr:cNvSpPr txBox="1">
          <a:spLocks noChangeArrowheads="1"/>
        </xdr:cNvSpPr>
      </xdr:nvSpPr>
      <xdr:spPr bwMode="auto">
        <a:xfrm>
          <a:off x="4419600" y="256603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4</xdr:col>
      <xdr:colOff>514350</xdr:colOff>
      <xdr:row>286</xdr:row>
      <xdr:rowOff>28574</xdr:rowOff>
    </xdr:to>
    <xdr:sp macro="" textlink="">
      <xdr:nvSpPr>
        <xdr:cNvPr id="1103" name="Text Box 2">
          <a:extLst>
            <a:ext uri="{FF2B5EF4-FFF2-40B4-BE49-F238E27FC236}">
              <a16:creationId xmlns:a16="http://schemas.microsoft.com/office/drawing/2014/main" id="{00000000-0008-0000-0400-00004F040000}"/>
            </a:ext>
          </a:extLst>
        </xdr:cNvPr>
        <xdr:cNvSpPr txBox="1">
          <a:spLocks noChangeArrowheads="1"/>
        </xdr:cNvSpPr>
      </xdr:nvSpPr>
      <xdr:spPr bwMode="auto">
        <a:xfrm>
          <a:off x="5314950" y="256603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28574</xdr:rowOff>
    </xdr:to>
    <xdr:sp macro="" textlink="">
      <xdr:nvSpPr>
        <xdr:cNvPr id="1104" name="Text Box 2">
          <a:extLst>
            <a:ext uri="{FF2B5EF4-FFF2-40B4-BE49-F238E27FC236}">
              <a16:creationId xmlns:a16="http://schemas.microsoft.com/office/drawing/2014/main" id="{00000000-0008-0000-0400-000050040000}"/>
            </a:ext>
          </a:extLst>
        </xdr:cNvPr>
        <xdr:cNvSpPr txBox="1">
          <a:spLocks noChangeArrowheads="1"/>
        </xdr:cNvSpPr>
      </xdr:nvSpPr>
      <xdr:spPr bwMode="auto">
        <a:xfrm>
          <a:off x="4419600" y="256603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4</xdr:col>
      <xdr:colOff>514350</xdr:colOff>
      <xdr:row>286</xdr:row>
      <xdr:rowOff>28574</xdr:rowOff>
    </xdr:to>
    <xdr:sp macro="" textlink="">
      <xdr:nvSpPr>
        <xdr:cNvPr id="1105" name="Text Box 2">
          <a:extLst>
            <a:ext uri="{FF2B5EF4-FFF2-40B4-BE49-F238E27FC236}">
              <a16:creationId xmlns:a16="http://schemas.microsoft.com/office/drawing/2014/main" id="{00000000-0008-0000-0400-000051040000}"/>
            </a:ext>
          </a:extLst>
        </xdr:cNvPr>
        <xdr:cNvSpPr txBox="1">
          <a:spLocks noChangeArrowheads="1"/>
        </xdr:cNvSpPr>
      </xdr:nvSpPr>
      <xdr:spPr bwMode="auto">
        <a:xfrm>
          <a:off x="5314950" y="256603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4</xdr:col>
      <xdr:colOff>514350</xdr:colOff>
      <xdr:row>286</xdr:row>
      <xdr:rowOff>28573</xdr:rowOff>
    </xdr:to>
    <xdr:sp macro="" textlink="">
      <xdr:nvSpPr>
        <xdr:cNvPr id="1106" name="Text Box 2">
          <a:extLst>
            <a:ext uri="{FF2B5EF4-FFF2-40B4-BE49-F238E27FC236}">
              <a16:creationId xmlns:a16="http://schemas.microsoft.com/office/drawing/2014/main" id="{00000000-0008-0000-0400-000052040000}"/>
            </a:ext>
          </a:extLst>
        </xdr:cNvPr>
        <xdr:cNvSpPr txBox="1">
          <a:spLocks noChangeArrowheads="1"/>
        </xdr:cNvSpPr>
      </xdr:nvSpPr>
      <xdr:spPr bwMode="auto">
        <a:xfrm>
          <a:off x="5314950" y="25660350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4</xdr:col>
      <xdr:colOff>514350</xdr:colOff>
      <xdr:row>286</xdr:row>
      <xdr:rowOff>28574</xdr:rowOff>
    </xdr:to>
    <xdr:sp macro="" textlink="">
      <xdr:nvSpPr>
        <xdr:cNvPr id="1107" name="Text Box 2">
          <a:extLst>
            <a:ext uri="{FF2B5EF4-FFF2-40B4-BE49-F238E27FC236}">
              <a16:creationId xmlns:a16="http://schemas.microsoft.com/office/drawing/2014/main" id="{00000000-0008-0000-0400-000053040000}"/>
            </a:ext>
          </a:extLst>
        </xdr:cNvPr>
        <xdr:cNvSpPr txBox="1">
          <a:spLocks noChangeArrowheads="1"/>
        </xdr:cNvSpPr>
      </xdr:nvSpPr>
      <xdr:spPr bwMode="auto">
        <a:xfrm>
          <a:off x="5314950" y="256603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4</xdr:col>
      <xdr:colOff>514350</xdr:colOff>
      <xdr:row>286</xdr:row>
      <xdr:rowOff>28573</xdr:rowOff>
    </xdr:to>
    <xdr:sp macro="" textlink="">
      <xdr:nvSpPr>
        <xdr:cNvPr id="1108" name="Text Box 2">
          <a:extLst>
            <a:ext uri="{FF2B5EF4-FFF2-40B4-BE49-F238E27FC236}">
              <a16:creationId xmlns:a16="http://schemas.microsoft.com/office/drawing/2014/main" id="{00000000-0008-0000-0400-000054040000}"/>
            </a:ext>
          </a:extLst>
        </xdr:cNvPr>
        <xdr:cNvSpPr txBox="1">
          <a:spLocks noChangeArrowheads="1"/>
        </xdr:cNvSpPr>
      </xdr:nvSpPr>
      <xdr:spPr bwMode="auto">
        <a:xfrm>
          <a:off x="5314950" y="25660350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28574</xdr:rowOff>
    </xdr:to>
    <xdr:sp macro="" textlink="">
      <xdr:nvSpPr>
        <xdr:cNvPr id="1109" name="Text Box 2">
          <a:extLst>
            <a:ext uri="{FF2B5EF4-FFF2-40B4-BE49-F238E27FC236}">
              <a16:creationId xmlns:a16="http://schemas.microsoft.com/office/drawing/2014/main" id="{00000000-0008-0000-0400-000055040000}"/>
            </a:ext>
          </a:extLst>
        </xdr:cNvPr>
        <xdr:cNvSpPr txBox="1">
          <a:spLocks noChangeArrowheads="1"/>
        </xdr:cNvSpPr>
      </xdr:nvSpPr>
      <xdr:spPr bwMode="auto">
        <a:xfrm>
          <a:off x="4419600" y="256603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28573</xdr:rowOff>
    </xdr:to>
    <xdr:sp macro="" textlink="">
      <xdr:nvSpPr>
        <xdr:cNvPr id="1110" name="Text Box 2">
          <a:extLst>
            <a:ext uri="{FF2B5EF4-FFF2-40B4-BE49-F238E27FC236}">
              <a16:creationId xmlns:a16="http://schemas.microsoft.com/office/drawing/2014/main" id="{00000000-0008-0000-0400-000056040000}"/>
            </a:ext>
          </a:extLst>
        </xdr:cNvPr>
        <xdr:cNvSpPr txBox="1">
          <a:spLocks noChangeArrowheads="1"/>
        </xdr:cNvSpPr>
      </xdr:nvSpPr>
      <xdr:spPr bwMode="auto">
        <a:xfrm>
          <a:off x="4419600" y="25660350"/>
          <a:ext cx="5334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28574</xdr:rowOff>
    </xdr:to>
    <xdr:sp macro="" textlink="">
      <xdr:nvSpPr>
        <xdr:cNvPr id="1111" name="Text Box 2">
          <a:extLst>
            <a:ext uri="{FF2B5EF4-FFF2-40B4-BE49-F238E27FC236}">
              <a16:creationId xmlns:a16="http://schemas.microsoft.com/office/drawing/2014/main" id="{00000000-0008-0000-0400-000057040000}"/>
            </a:ext>
          </a:extLst>
        </xdr:cNvPr>
        <xdr:cNvSpPr txBox="1">
          <a:spLocks noChangeArrowheads="1"/>
        </xdr:cNvSpPr>
      </xdr:nvSpPr>
      <xdr:spPr bwMode="auto">
        <a:xfrm>
          <a:off x="4419600" y="256603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28574</xdr:rowOff>
    </xdr:to>
    <xdr:sp macro="" textlink="">
      <xdr:nvSpPr>
        <xdr:cNvPr id="1112" name="Text Box 2">
          <a:extLst>
            <a:ext uri="{FF2B5EF4-FFF2-40B4-BE49-F238E27FC236}">
              <a16:creationId xmlns:a16="http://schemas.microsoft.com/office/drawing/2014/main" id="{00000000-0008-0000-0400-000058040000}"/>
            </a:ext>
          </a:extLst>
        </xdr:cNvPr>
        <xdr:cNvSpPr txBox="1">
          <a:spLocks noChangeArrowheads="1"/>
        </xdr:cNvSpPr>
      </xdr:nvSpPr>
      <xdr:spPr bwMode="auto">
        <a:xfrm>
          <a:off x="4419600" y="256603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28573</xdr:rowOff>
    </xdr:to>
    <xdr:sp macro="" textlink="">
      <xdr:nvSpPr>
        <xdr:cNvPr id="1113" name="Text Box 2">
          <a:extLst>
            <a:ext uri="{FF2B5EF4-FFF2-40B4-BE49-F238E27FC236}">
              <a16:creationId xmlns:a16="http://schemas.microsoft.com/office/drawing/2014/main" id="{00000000-0008-0000-0400-000059040000}"/>
            </a:ext>
          </a:extLst>
        </xdr:cNvPr>
        <xdr:cNvSpPr txBox="1">
          <a:spLocks noChangeArrowheads="1"/>
        </xdr:cNvSpPr>
      </xdr:nvSpPr>
      <xdr:spPr bwMode="auto">
        <a:xfrm>
          <a:off x="4419600" y="25660350"/>
          <a:ext cx="5334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28574</xdr:rowOff>
    </xdr:to>
    <xdr:sp macro="" textlink="">
      <xdr:nvSpPr>
        <xdr:cNvPr id="1114" name="Text Box 2">
          <a:extLst>
            <a:ext uri="{FF2B5EF4-FFF2-40B4-BE49-F238E27FC236}">
              <a16:creationId xmlns:a16="http://schemas.microsoft.com/office/drawing/2014/main" id="{00000000-0008-0000-0400-00005A040000}"/>
            </a:ext>
          </a:extLst>
        </xdr:cNvPr>
        <xdr:cNvSpPr txBox="1">
          <a:spLocks noChangeArrowheads="1"/>
        </xdr:cNvSpPr>
      </xdr:nvSpPr>
      <xdr:spPr bwMode="auto">
        <a:xfrm>
          <a:off x="5314950" y="256603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28574</xdr:rowOff>
    </xdr:to>
    <xdr:sp macro="" textlink="">
      <xdr:nvSpPr>
        <xdr:cNvPr id="1115" name="Text Box 2">
          <a:extLst>
            <a:ext uri="{FF2B5EF4-FFF2-40B4-BE49-F238E27FC236}">
              <a16:creationId xmlns:a16="http://schemas.microsoft.com/office/drawing/2014/main" id="{00000000-0008-0000-0400-00005B040000}"/>
            </a:ext>
          </a:extLst>
        </xdr:cNvPr>
        <xdr:cNvSpPr txBox="1">
          <a:spLocks noChangeArrowheads="1"/>
        </xdr:cNvSpPr>
      </xdr:nvSpPr>
      <xdr:spPr bwMode="auto">
        <a:xfrm>
          <a:off x="5314950" y="256603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28574</xdr:rowOff>
    </xdr:to>
    <xdr:sp macro="" textlink="">
      <xdr:nvSpPr>
        <xdr:cNvPr id="1116" name="Text Box 2">
          <a:extLst>
            <a:ext uri="{FF2B5EF4-FFF2-40B4-BE49-F238E27FC236}">
              <a16:creationId xmlns:a16="http://schemas.microsoft.com/office/drawing/2014/main" id="{00000000-0008-0000-0400-00005C040000}"/>
            </a:ext>
          </a:extLst>
        </xdr:cNvPr>
        <xdr:cNvSpPr txBox="1">
          <a:spLocks noChangeArrowheads="1"/>
        </xdr:cNvSpPr>
      </xdr:nvSpPr>
      <xdr:spPr bwMode="auto">
        <a:xfrm>
          <a:off x="5314950" y="256603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28573</xdr:rowOff>
    </xdr:to>
    <xdr:sp macro="" textlink="">
      <xdr:nvSpPr>
        <xdr:cNvPr id="1117" name="Text Box 2">
          <a:extLst>
            <a:ext uri="{FF2B5EF4-FFF2-40B4-BE49-F238E27FC236}">
              <a16:creationId xmlns:a16="http://schemas.microsoft.com/office/drawing/2014/main" id="{00000000-0008-0000-0400-00005D040000}"/>
            </a:ext>
          </a:extLst>
        </xdr:cNvPr>
        <xdr:cNvSpPr txBox="1">
          <a:spLocks noChangeArrowheads="1"/>
        </xdr:cNvSpPr>
      </xdr:nvSpPr>
      <xdr:spPr bwMode="auto">
        <a:xfrm>
          <a:off x="5314950" y="25660350"/>
          <a:ext cx="5334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28574</xdr:rowOff>
    </xdr:to>
    <xdr:sp macro="" textlink="">
      <xdr:nvSpPr>
        <xdr:cNvPr id="1118" name="Text Box 2">
          <a:extLst>
            <a:ext uri="{FF2B5EF4-FFF2-40B4-BE49-F238E27FC236}">
              <a16:creationId xmlns:a16="http://schemas.microsoft.com/office/drawing/2014/main" id="{00000000-0008-0000-0400-00005E040000}"/>
            </a:ext>
          </a:extLst>
        </xdr:cNvPr>
        <xdr:cNvSpPr txBox="1">
          <a:spLocks noChangeArrowheads="1"/>
        </xdr:cNvSpPr>
      </xdr:nvSpPr>
      <xdr:spPr bwMode="auto">
        <a:xfrm>
          <a:off x="5314950" y="256603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28574</xdr:rowOff>
    </xdr:to>
    <xdr:sp macro="" textlink="">
      <xdr:nvSpPr>
        <xdr:cNvPr id="1119" name="Text Box 2">
          <a:extLst>
            <a:ext uri="{FF2B5EF4-FFF2-40B4-BE49-F238E27FC236}">
              <a16:creationId xmlns:a16="http://schemas.microsoft.com/office/drawing/2014/main" id="{00000000-0008-0000-0400-00005F040000}"/>
            </a:ext>
          </a:extLst>
        </xdr:cNvPr>
        <xdr:cNvSpPr txBox="1">
          <a:spLocks noChangeArrowheads="1"/>
        </xdr:cNvSpPr>
      </xdr:nvSpPr>
      <xdr:spPr bwMode="auto">
        <a:xfrm>
          <a:off x="5314950" y="256603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28573</xdr:rowOff>
    </xdr:to>
    <xdr:sp macro="" textlink="">
      <xdr:nvSpPr>
        <xdr:cNvPr id="1120" name="Text Box 2">
          <a:extLst>
            <a:ext uri="{FF2B5EF4-FFF2-40B4-BE49-F238E27FC236}">
              <a16:creationId xmlns:a16="http://schemas.microsoft.com/office/drawing/2014/main" id="{00000000-0008-0000-0400-000060040000}"/>
            </a:ext>
          </a:extLst>
        </xdr:cNvPr>
        <xdr:cNvSpPr txBox="1">
          <a:spLocks noChangeArrowheads="1"/>
        </xdr:cNvSpPr>
      </xdr:nvSpPr>
      <xdr:spPr bwMode="auto">
        <a:xfrm>
          <a:off x="5314950" y="25660350"/>
          <a:ext cx="5334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286</xdr:row>
      <xdr:rowOff>0</xdr:rowOff>
    </xdr:from>
    <xdr:to>
      <xdr:col>3</xdr:col>
      <xdr:colOff>76200</xdr:colOff>
      <xdr:row>287</xdr:row>
      <xdr:rowOff>28575</xdr:rowOff>
    </xdr:to>
    <xdr:sp macro="" textlink="">
      <xdr:nvSpPr>
        <xdr:cNvPr id="1121" name="Text Box 2">
          <a:extLst>
            <a:ext uri="{FF2B5EF4-FFF2-40B4-BE49-F238E27FC236}">
              <a16:creationId xmlns:a16="http://schemas.microsoft.com/office/drawing/2014/main" id="{00000000-0008-0000-0400-000061040000}"/>
            </a:ext>
          </a:extLst>
        </xdr:cNvPr>
        <xdr:cNvSpPr txBox="1">
          <a:spLocks noChangeArrowheads="1"/>
        </xdr:cNvSpPr>
      </xdr:nvSpPr>
      <xdr:spPr bwMode="auto">
        <a:xfrm>
          <a:off x="3981450" y="2582227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3</xdr:col>
      <xdr:colOff>514350</xdr:colOff>
      <xdr:row>287</xdr:row>
      <xdr:rowOff>28575</xdr:rowOff>
    </xdr:to>
    <xdr:sp macro="" textlink="">
      <xdr:nvSpPr>
        <xdr:cNvPr id="1122" name="Text Box 2">
          <a:extLst>
            <a:ext uri="{FF2B5EF4-FFF2-40B4-BE49-F238E27FC236}">
              <a16:creationId xmlns:a16="http://schemas.microsoft.com/office/drawing/2014/main" id="{00000000-0008-0000-0400-000062040000}"/>
            </a:ext>
          </a:extLst>
        </xdr:cNvPr>
        <xdr:cNvSpPr txBox="1">
          <a:spLocks noChangeArrowheads="1"/>
        </xdr:cNvSpPr>
      </xdr:nvSpPr>
      <xdr:spPr bwMode="auto">
        <a:xfrm>
          <a:off x="4419600" y="2582227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286</xdr:row>
      <xdr:rowOff>0</xdr:rowOff>
    </xdr:from>
    <xdr:to>
      <xdr:col>3</xdr:col>
      <xdr:colOff>76200</xdr:colOff>
      <xdr:row>287</xdr:row>
      <xdr:rowOff>28575</xdr:rowOff>
    </xdr:to>
    <xdr:sp macro="" textlink="">
      <xdr:nvSpPr>
        <xdr:cNvPr id="1123" name="Text Box 2">
          <a:extLst>
            <a:ext uri="{FF2B5EF4-FFF2-40B4-BE49-F238E27FC236}">
              <a16:creationId xmlns:a16="http://schemas.microsoft.com/office/drawing/2014/main" id="{00000000-0008-0000-0400-000063040000}"/>
            </a:ext>
          </a:extLst>
        </xdr:cNvPr>
        <xdr:cNvSpPr txBox="1">
          <a:spLocks noChangeArrowheads="1"/>
        </xdr:cNvSpPr>
      </xdr:nvSpPr>
      <xdr:spPr bwMode="auto">
        <a:xfrm>
          <a:off x="3981450" y="2582227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3</xdr:col>
      <xdr:colOff>514350</xdr:colOff>
      <xdr:row>287</xdr:row>
      <xdr:rowOff>28575</xdr:rowOff>
    </xdr:to>
    <xdr:sp macro="" textlink="">
      <xdr:nvSpPr>
        <xdr:cNvPr id="1124" name="Text Box 2">
          <a:extLst>
            <a:ext uri="{FF2B5EF4-FFF2-40B4-BE49-F238E27FC236}">
              <a16:creationId xmlns:a16="http://schemas.microsoft.com/office/drawing/2014/main" id="{00000000-0008-0000-0400-000064040000}"/>
            </a:ext>
          </a:extLst>
        </xdr:cNvPr>
        <xdr:cNvSpPr txBox="1">
          <a:spLocks noChangeArrowheads="1"/>
        </xdr:cNvSpPr>
      </xdr:nvSpPr>
      <xdr:spPr bwMode="auto">
        <a:xfrm>
          <a:off x="4419600" y="2582227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3</xdr:col>
      <xdr:colOff>514350</xdr:colOff>
      <xdr:row>287</xdr:row>
      <xdr:rowOff>28574</xdr:rowOff>
    </xdr:to>
    <xdr:sp macro="" textlink="">
      <xdr:nvSpPr>
        <xdr:cNvPr id="1125" name="Text Box 2">
          <a:extLst>
            <a:ext uri="{FF2B5EF4-FFF2-40B4-BE49-F238E27FC236}">
              <a16:creationId xmlns:a16="http://schemas.microsoft.com/office/drawing/2014/main" id="{00000000-0008-0000-0400-000065040000}"/>
            </a:ext>
          </a:extLst>
        </xdr:cNvPr>
        <xdr:cNvSpPr txBox="1">
          <a:spLocks noChangeArrowheads="1"/>
        </xdr:cNvSpPr>
      </xdr:nvSpPr>
      <xdr:spPr bwMode="auto">
        <a:xfrm>
          <a:off x="4419600" y="25822275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3</xdr:col>
      <xdr:colOff>514350</xdr:colOff>
      <xdr:row>287</xdr:row>
      <xdr:rowOff>28575</xdr:rowOff>
    </xdr:to>
    <xdr:sp macro="" textlink="">
      <xdr:nvSpPr>
        <xdr:cNvPr id="1126" name="Text Box 2">
          <a:extLst>
            <a:ext uri="{FF2B5EF4-FFF2-40B4-BE49-F238E27FC236}">
              <a16:creationId xmlns:a16="http://schemas.microsoft.com/office/drawing/2014/main" id="{00000000-0008-0000-0400-000066040000}"/>
            </a:ext>
          </a:extLst>
        </xdr:cNvPr>
        <xdr:cNvSpPr txBox="1">
          <a:spLocks noChangeArrowheads="1"/>
        </xdr:cNvSpPr>
      </xdr:nvSpPr>
      <xdr:spPr bwMode="auto">
        <a:xfrm>
          <a:off x="4419600" y="2582227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3</xdr:col>
      <xdr:colOff>514350</xdr:colOff>
      <xdr:row>287</xdr:row>
      <xdr:rowOff>28574</xdr:rowOff>
    </xdr:to>
    <xdr:sp macro="" textlink="">
      <xdr:nvSpPr>
        <xdr:cNvPr id="1127" name="Text Box 2">
          <a:extLst>
            <a:ext uri="{FF2B5EF4-FFF2-40B4-BE49-F238E27FC236}">
              <a16:creationId xmlns:a16="http://schemas.microsoft.com/office/drawing/2014/main" id="{00000000-0008-0000-0400-000067040000}"/>
            </a:ext>
          </a:extLst>
        </xdr:cNvPr>
        <xdr:cNvSpPr txBox="1">
          <a:spLocks noChangeArrowheads="1"/>
        </xdr:cNvSpPr>
      </xdr:nvSpPr>
      <xdr:spPr bwMode="auto">
        <a:xfrm>
          <a:off x="4419600" y="25822275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286</xdr:row>
      <xdr:rowOff>0</xdr:rowOff>
    </xdr:from>
    <xdr:to>
      <xdr:col>3</xdr:col>
      <xdr:colOff>76200</xdr:colOff>
      <xdr:row>287</xdr:row>
      <xdr:rowOff>28575</xdr:rowOff>
    </xdr:to>
    <xdr:sp macro="" textlink="">
      <xdr:nvSpPr>
        <xdr:cNvPr id="1128" name="Text Box 2">
          <a:extLst>
            <a:ext uri="{FF2B5EF4-FFF2-40B4-BE49-F238E27FC236}">
              <a16:creationId xmlns:a16="http://schemas.microsoft.com/office/drawing/2014/main" id="{00000000-0008-0000-0400-000068040000}"/>
            </a:ext>
          </a:extLst>
        </xdr:cNvPr>
        <xdr:cNvSpPr txBox="1">
          <a:spLocks noChangeArrowheads="1"/>
        </xdr:cNvSpPr>
      </xdr:nvSpPr>
      <xdr:spPr bwMode="auto">
        <a:xfrm>
          <a:off x="3981450" y="2582227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286</xdr:row>
      <xdr:rowOff>0</xdr:rowOff>
    </xdr:from>
    <xdr:to>
      <xdr:col>3</xdr:col>
      <xdr:colOff>76200</xdr:colOff>
      <xdr:row>287</xdr:row>
      <xdr:rowOff>28574</xdr:rowOff>
    </xdr:to>
    <xdr:sp macro="" textlink="">
      <xdr:nvSpPr>
        <xdr:cNvPr id="1129" name="Text Box 2">
          <a:extLst>
            <a:ext uri="{FF2B5EF4-FFF2-40B4-BE49-F238E27FC236}">
              <a16:creationId xmlns:a16="http://schemas.microsoft.com/office/drawing/2014/main" id="{00000000-0008-0000-0400-000069040000}"/>
            </a:ext>
          </a:extLst>
        </xdr:cNvPr>
        <xdr:cNvSpPr txBox="1">
          <a:spLocks noChangeArrowheads="1"/>
        </xdr:cNvSpPr>
      </xdr:nvSpPr>
      <xdr:spPr bwMode="auto">
        <a:xfrm>
          <a:off x="3981450" y="25822275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286</xdr:row>
      <xdr:rowOff>0</xdr:rowOff>
    </xdr:from>
    <xdr:to>
      <xdr:col>3</xdr:col>
      <xdr:colOff>76200</xdr:colOff>
      <xdr:row>287</xdr:row>
      <xdr:rowOff>28575</xdr:rowOff>
    </xdr:to>
    <xdr:sp macro="" textlink="">
      <xdr:nvSpPr>
        <xdr:cNvPr id="1130" name="Text Box 2">
          <a:extLst>
            <a:ext uri="{FF2B5EF4-FFF2-40B4-BE49-F238E27FC236}">
              <a16:creationId xmlns:a16="http://schemas.microsoft.com/office/drawing/2014/main" id="{00000000-0008-0000-0400-00006A040000}"/>
            </a:ext>
          </a:extLst>
        </xdr:cNvPr>
        <xdr:cNvSpPr txBox="1">
          <a:spLocks noChangeArrowheads="1"/>
        </xdr:cNvSpPr>
      </xdr:nvSpPr>
      <xdr:spPr bwMode="auto">
        <a:xfrm>
          <a:off x="3981450" y="2582227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286</xdr:row>
      <xdr:rowOff>0</xdr:rowOff>
    </xdr:from>
    <xdr:to>
      <xdr:col>3</xdr:col>
      <xdr:colOff>76200</xdr:colOff>
      <xdr:row>287</xdr:row>
      <xdr:rowOff>28575</xdr:rowOff>
    </xdr:to>
    <xdr:sp macro="" textlink="">
      <xdr:nvSpPr>
        <xdr:cNvPr id="1131" name="Text Box 2">
          <a:extLst>
            <a:ext uri="{FF2B5EF4-FFF2-40B4-BE49-F238E27FC236}">
              <a16:creationId xmlns:a16="http://schemas.microsoft.com/office/drawing/2014/main" id="{00000000-0008-0000-0400-00006B040000}"/>
            </a:ext>
          </a:extLst>
        </xdr:cNvPr>
        <xdr:cNvSpPr txBox="1">
          <a:spLocks noChangeArrowheads="1"/>
        </xdr:cNvSpPr>
      </xdr:nvSpPr>
      <xdr:spPr bwMode="auto">
        <a:xfrm>
          <a:off x="3981450" y="2582227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286</xdr:row>
      <xdr:rowOff>0</xdr:rowOff>
    </xdr:from>
    <xdr:to>
      <xdr:col>3</xdr:col>
      <xdr:colOff>76200</xdr:colOff>
      <xdr:row>287</xdr:row>
      <xdr:rowOff>28574</xdr:rowOff>
    </xdr:to>
    <xdr:sp macro="" textlink="">
      <xdr:nvSpPr>
        <xdr:cNvPr id="1132" name="Text Box 2">
          <a:extLst>
            <a:ext uri="{FF2B5EF4-FFF2-40B4-BE49-F238E27FC236}">
              <a16:creationId xmlns:a16="http://schemas.microsoft.com/office/drawing/2014/main" id="{00000000-0008-0000-0400-00006C040000}"/>
            </a:ext>
          </a:extLst>
        </xdr:cNvPr>
        <xdr:cNvSpPr txBox="1">
          <a:spLocks noChangeArrowheads="1"/>
        </xdr:cNvSpPr>
      </xdr:nvSpPr>
      <xdr:spPr bwMode="auto">
        <a:xfrm>
          <a:off x="3981450" y="25822275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28575</xdr:rowOff>
    </xdr:to>
    <xdr:sp macro="" textlink="">
      <xdr:nvSpPr>
        <xdr:cNvPr id="1133" name="Text Box 2">
          <a:extLst>
            <a:ext uri="{FF2B5EF4-FFF2-40B4-BE49-F238E27FC236}">
              <a16:creationId xmlns:a16="http://schemas.microsoft.com/office/drawing/2014/main" id="{00000000-0008-0000-0400-00006D040000}"/>
            </a:ext>
          </a:extLst>
        </xdr:cNvPr>
        <xdr:cNvSpPr txBox="1">
          <a:spLocks noChangeArrowheads="1"/>
        </xdr:cNvSpPr>
      </xdr:nvSpPr>
      <xdr:spPr bwMode="auto">
        <a:xfrm>
          <a:off x="4419600" y="2582227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286</xdr:row>
      <xdr:rowOff>0</xdr:rowOff>
    </xdr:from>
    <xdr:to>
      <xdr:col>5</xdr:col>
      <xdr:colOff>514350</xdr:colOff>
      <xdr:row>287</xdr:row>
      <xdr:rowOff>28575</xdr:rowOff>
    </xdr:to>
    <xdr:sp macro="" textlink="">
      <xdr:nvSpPr>
        <xdr:cNvPr id="1134" name="Text Box 2">
          <a:extLst>
            <a:ext uri="{FF2B5EF4-FFF2-40B4-BE49-F238E27FC236}">
              <a16:creationId xmlns:a16="http://schemas.microsoft.com/office/drawing/2014/main" id="{00000000-0008-0000-0400-00006E040000}"/>
            </a:ext>
          </a:extLst>
        </xdr:cNvPr>
        <xdr:cNvSpPr txBox="1">
          <a:spLocks noChangeArrowheads="1"/>
        </xdr:cNvSpPr>
      </xdr:nvSpPr>
      <xdr:spPr bwMode="auto">
        <a:xfrm>
          <a:off x="6210300" y="2582227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28575</xdr:rowOff>
    </xdr:to>
    <xdr:sp macro="" textlink="">
      <xdr:nvSpPr>
        <xdr:cNvPr id="1135" name="Text Box 2">
          <a:extLst>
            <a:ext uri="{FF2B5EF4-FFF2-40B4-BE49-F238E27FC236}">
              <a16:creationId xmlns:a16="http://schemas.microsoft.com/office/drawing/2014/main" id="{00000000-0008-0000-0400-00006F040000}"/>
            </a:ext>
          </a:extLst>
        </xdr:cNvPr>
        <xdr:cNvSpPr txBox="1">
          <a:spLocks noChangeArrowheads="1"/>
        </xdr:cNvSpPr>
      </xdr:nvSpPr>
      <xdr:spPr bwMode="auto">
        <a:xfrm>
          <a:off x="4419600" y="2582227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286</xdr:row>
      <xdr:rowOff>0</xdr:rowOff>
    </xdr:from>
    <xdr:to>
      <xdr:col>5</xdr:col>
      <xdr:colOff>514350</xdr:colOff>
      <xdr:row>287</xdr:row>
      <xdr:rowOff>28575</xdr:rowOff>
    </xdr:to>
    <xdr:sp macro="" textlink="">
      <xdr:nvSpPr>
        <xdr:cNvPr id="1136" name="Text Box 2">
          <a:extLst>
            <a:ext uri="{FF2B5EF4-FFF2-40B4-BE49-F238E27FC236}">
              <a16:creationId xmlns:a16="http://schemas.microsoft.com/office/drawing/2014/main" id="{00000000-0008-0000-0400-000070040000}"/>
            </a:ext>
          </a:extLst>
        </xdr:cNvPr>
        <xdr:cNvSpPr txBox="1">
          <a:spLocks noChangeArrowheads="1"/>
        </xdr:cNvSpPr>
      </xdr:nvSpPr>
      <xdr:spPr bwMode="auto">
        <a:xfrm>
          <a:off x="6210300" y="2582227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286</xdr:row>
      <xdr:rowOff>0</xdr:rowOff>
    </xdr:from>
    <xdr:to>
      <xdr:col>5</xdr:col>
      <xdr:colOff>514350</xdr:colOff>
      <xdr:row>287</xdr:row>
      <xdr:rowOff>28574</xdr:rowOff>
    </xdr:to>
    <xdr:sp macro="" textlink="">
      <xdr:nvSpPr>
        <xdr:cNvPr id="1137" name="Text Box 2">
          <a:extLst>
            <a:ext uri="{FF2B5EF4-FFF2-40B4-BE49-F238E27FC236}">
              <a16:creationId xmlns:a16="http://schemas.microsoft.com/office/drawing/2014/main" id="{00000000-0008-0000-0400-000071040000}"/>
            </a:ext>
          </a:extLst>
        </xdr:cNvPr>
        <xdr:cNvSpPr txBox="1">
          <a:spLocks noChangeArrowheads="1"/>
        </xdr:cNvSpPr>
      </xdr:nvSpPr>
      <xdr:spPr bwMode="auto">
        <a:xfrm>
          <a:off x="6210300" y="25822275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286</xdr:row>
      <xdr:rowOff>0</xdr:rowOff>
    </xdr:from>
    <xdr:to>
      <xdr:col>5</xdr:col>
      <xdr:colOff>514350</xdr:colOff>
      <xdr:row>287</xdr:row>
      <xdr:rowOff>28575</xdr:rowOff>
    </xdr:to>
    <xdr:sp macro="" textlink="">
      <xdr:nvSpPr>
        <xdr:cNvPr id="1138" name="Text Box 2">
          <a:extLst>
            <a:ext uri="{FF2B5EF4-FFF2-40B4-BE49-F238E27FC236}">
              <a16:creationId xmlns:a16="http://schemas.microsoft.com/office/drawing/2014/main" id="{00000000-0008-0000-0400-000072040000}"/>
            </a:ext>
          </a:extLst>
        </xdr:cNvPr>
        <xdr:cNvSpPr txBox="1">
          <a:spLocks noChangeArrowheads="1"/>
        </xdr:cNvSpPr>
      </xdr:nvSpPr>
      <xdr:spPr bwMode="auto">
        <a:xfrm>
          <a:off x="6210300" y="2582227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286</xdr:row>
      <xdr:rowOff>0</xdr:rowOff>
    </xdr:from>
    <xdr:to>
      <xdr:col>5</xdr:col>
      <xdr:colOff>514350</xdr:colOff>
      <xdr:row>287</xdr:row>
      <xdr:rowOff>28574</xdr:rowOff>
    </xdr:to>
    <xdr:sp macro="" textlink="">
      <xdr:nvSpPr>
        <xdr:cNvPr id="1139" name="Text Box 2">
          <a:extLst>
            <a:ext uri="{FF2B5EF4-FFF2-40B4-BE49-F238E27FC236}">
              <a16:creationId xmlns:a16="http://schemas.microsoft.com/office/drawing/2014/main" id="{00000000-0008-0000-0400-000073040000}"/>
            </a:ext>
          </a:extLst>
        </xdr:cNvPr>
        <xdr:cNvSpPr txBox="1">
          <a:spLocks noChangeArrowheads="1"/>
        </xdr:cNvSpPr>
      </xdr:nvSpPr>
      <xdr:spPr bwMode="auto">
        <a:xfrm>
          <a:off x="6210300" y="25822275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28575</xdr:rowOff>
    </xdr:to>
    <xdr:sp macro="" textlink="">
      <xdr:nvSpPr>
        <xdr:cNvPr id="1140" name="Text Box 2">
          <a:extLst>
            <a:ext uri="{FF2B5EF4-FFF2-40B4-BE49-F238E27FC236}">
              <a16:creationId xmlns:a16="http://schemas.microsoft.com/office/drawing/2014/main" id="{00000000-0008-0000-0400-000074040000}"/>
            </a:ext>
          </a:extLst>
        </xdr:cNvPr>
        <xdr:cNvSpPr txBox="1">
          <a:spLocks noChangeArrowheads="1"/>
        </xdr:cNvSpPr>
      </xdr:nvSpPr>
      <xdr:spPr bwMode="auto">
        <a:xfrm>
          <a:off x="4419600" y="2582227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28574</xdr:rowOff>
    </xdr:to>
    <xdr:sp macro="" textlink="">
      <xdr:nvSpPr>
        <xdr:cNvPr id="1141" name="Text Box 2">
          <a:extLst>
            <a:ext uri="{FF2B5EF4-FFF2-40B4-BE49-F238E27FC236}">
              <a16:creationId xmlns:a16="http://schemas.microsoft.com/office/drawing/2014/main" id="{00000000-0008-0000-0400-000075040000}"/>
            </a:ext>
          </a:extLst>
        </xdr:cNvPr>
        <xdr:cNvSpPr txBox="1">
          <a:spLocks noChangeArrowheads="1"/>
        </xdr:cNvSpPr>
      </xdr:nvSpPr>
      <xdr:spPr bwMode="auto">
        <a:xfrm>
          <a:off x="4419600" y="25822275"/>
          <a:ext cx="5334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28575</xdr:rowOff>
    </xdr:to>
    <xdr:sp macro="" textlink="">
      <xdr:nvSpPr>
        <xdr:cNvPr id="1142" name="Text Box 2">
          <a:extLst>
            <a:ext uri="{FF2B5EF4-FFF2-40B4-BE49-F238E27FC236}">
              <a16:creationId xmlns:a16="http://schemas.microsoft.com/office/drawing/2014/main" id="{00000000-0008-0000-0400-000076040000}"/>
            </a:ext>
          </a:extLst>
        </xdr:cNvPr>
        <xdr:cNvSpPr txBox="1">
          <a:spLocks noChangeArrowheads="1"/>
        </xdr:cNvSpPr>
      </xdr:nvSpPr>
      <xdr:spPr bwMode="auto">
        <a:xfrm>
          <a:off x="4419600" y="2582227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28575</xdr:rowOff>
    </xdr:to>
    <xdr:sp macro="" textlink="">
      <xdr:nvSpPr>
        <xdr:cNvPr id="1143" name="Text Box 2">
          <a:extLst>
            <a:ext uri="{FF2B5EF4-FFF2-40B4-BE49-F238E27FC236}">
              <a16:creationId xmlns:a16="http://schemas.microsoft.com/office/drawing/2014/main" id="{00000000-0008-0000-0400-000077040000}"/>
            </a:ext>
          </a:extLst>
        </xdr:cNvPr>
        <xdr:cNvSpPr txBox="1">
          <a:spLocks noChangeArrowheads="1"/>
        </xdr:cNvSpPr>
      </xdr:nvSpPr>
      <xdr:spPr bwMode="auto">
        <a:xfrm>
          <a:off x="4419600" y="2582227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28574</xdr:rowOff>
    </xdr:to>
    <xdr:sp macro="" textlink="">
      <xdr:nvSpPr>
        <xdr:cNvPr id="1144" name="Text Box 2">
          <a:extLst>
            <a:ext uri="{FF2B5EF4-FFF2-40B4-BE49-F238E27FC236}">
              <a16:creationId xmlns:a16="http://schemas.microsoft.com/office/drawing/2014/main" id="{00000000-0008-0000-0400-000078040000}"/>
            </a:ext>
          </a:extLst>
        </xdr:cNvPr>
        <xdr:cNvSpPr txBox="1">
          <a:spLocks noChangeArrowheads="1"/>
        </xdr:cNvSpPr>
      </xdr:nvSpPr>
      <xdr:spPr bwMode="auto">
        <a:xfrm>
          <a:off x="4419600" y="25822275"/>
          <a:ext cx="5334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28575</xdr:rowOff>
    </xdr:to>
    <xdr:sp macro="" textlink="">
      <xdr:nvSpPr>
        <xdr:cNvPr id="1145" name="Text Box 2">
          <a:extLst>
            <a:ext uri="{FF2B5EF4-FFF2-40B4-BE49-F238E27FC236}">
              <a16:creationId xmlns:a16="http://schemas.microsoft.com/office/drawing/2014/main" id="{00000000-0008-0000-0400-000079040000}"/>
            </a:ext>
          </a:extLst>
        </xdr:cNvPr>
        <xdr:cNvSpPr txBox="1">
          <a:spLocks noChangeArrowheads="1"/>
        </xdr:cNvSpPr>
      </xdr:nvSpPr>
      <xdr:spPr bwMode="auto">
        <a:xfrm>
          <a:off x="4419600" y="2582227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4</xdr:col>
      <xdr:colOff>514350</xdr:colOff>
      <xdr:row>287</xdr:row>
      <xdr:rowOff>28575</xdr:rowOff>
    </xdr:to>
    <xdr:sp macro="" textlink="">
      <xdr:nvSpPr>
        <xdr:cNvPr id="1146" name="Text Box 2">
          <a:extLst>
            <a:ext uri="{FF2B5EF4-FFF2-40B4-BE49-F238E27FC236}">
              <a16:creationId xmlns:a16="http://schemas.microsoft.com/office/drawing/2014/main" id="{00000000-0008-0000-0400-00007A040000}"/>
            </a:ext>
          </a:extLst>
        </xdr:cNvPr>
        <xdr:cNvSpPr txBox="1">
          <a:spLocks noChangeArrowheads="1"/>
        </xdr:cNvSpPr>
      </xdr:nvSpPr>
      <xdr:spPr bwMode="auto">
        <a:xfrm>
          <a:off x="5314950" y="2582227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28575</xdr:rowOff>
    </xdr:to>
    <xdr:sp macro="" textlink="">
      <xdr:nvSpPr>
        <xdr:cNvPr id="1147" name="Text Box 2">
          <a:extLst>
            <a:ext uri="{FF2B5EF4-FFF2-40B4-BE49-F238E27FC236}">
              <a16:creationId xmlns:a16="http://schemas.microsoft.com/office/drawing/2014/main" id="{00000000-0008-0000-0400-00007B040000}"/>
            </a:ext>
          </a:extLst>
        </xdr:cNvPr>
        <xdr:cNvSpPr txBox="1">
          <a:spLocks noChangeArrowheads="1"/>
        </xdr:cNvSpPr>
      </xdr:nvSpPr>
      <xdr:spPr bwMode="auto">
        <a:xfrm>
          <a:off x="4419600" y="2582227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4</xdr:col>
      <xdr:colOff>514350</xdr:colOff>
      <xdr:row>287</xdr:row>
      <xdr:rowOff>28575</xdr:rowOff>
    </xdr:to>
    <xdr:sp macro="" textlink="">
      <xdr:nvSpPr>
        <xdr:cNvPr id="1148" name="Text Box 2">
          <a:extLst>
            <a:ext uri="{FF2B5EF4-FFF2-40B4-BE49-F238E27FC236}">
              <a16:creationId xmlns:a16="http://schemas.microsoft.com/office/drawing/2014/main" id="{00000000-0008-0000-0400-00007C040000}"/>
            </a:ext>
          </a:extLst>
        </xdr:cNvPr>
        <xdr:cNvSpPr txBox="1">
          <a:spLocks noChangeArrowheads="1"/>
        </xdr:cNvSpPr>
      </xdr:nvSpPr>
      <xdr:spPr bwMode="auto">
        <a:xfrm>
          <a:off x="5314950" y="2582227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4</xdr:col>
      <xdr:colOff>514350</xdr:colOff>
      <xdr:row>287</xdr:row>
      <xdr:rowOff>28574</xdr:rowOff>
    </xdr:to>
    <xdr:sp macro="" textlink="">
      <xdr:nvSpPr>
        <xdr:cNvPr id="1149" name="Text Box 2">
          <a:extLst>
            <a:ext uri="{FF2B5EF4-FFF2-40B4-BE49-F238E27FC236}">
              <a16:creationId xmlns:a16="http://schemas.microsoft.com/office/drawing/2014/main" id="{00000000-0008-0000-0400-00007D040000}"/>
            </a:ext>
          </a:extLst>
        </xdr:cNvPr>
        <xdr:cNvSpPr txBox="1">
          <a:spLocks noChangeArrowheads="1"/>
        </xdr:cNvSpPr>
      </xdr:nvSpPr>
      <xdr:spPr bwMode="auto">
        <a:xfrm>
          <a:off x="5314950" y="25822275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4</xdr:col>
      <xdr:colOff>514350</xdr:colOff>
      <xdr:row>287</xdr:row>
      <xdr:rowOff>28575</xdr:rowOff>
    </xdr:to>
    <xdr:sp macro="" textlink="">
      <xdr:nvSpPr>
        <xdr:cNvPr id="1150" name="Text Box 2">
          <a:extLst>
            <a:ext uri="{FF2B5EF4-FFF2-40B4-BE49-F238E27FC236}">
              <a16:creationId xmlns:a16="http://schemas.microsoft.com/office/drawing/2014/main" id="{00000000-0008-0000-0400-00007E040000}"/>
            </a:ext>
          </a:extLst>
        </xdr:cNvPr>
        <xdr:cNvSpPr txBox="1">
          <a:spLocks noChangeArrowheads="1"/>
        </xdr:cNvSpPr>
      </xdr:nvSpPr>
      <xdr:spPr bwMode="auto">
        <a:xfrm>
          <a:off x="5314950" y="2582227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4</xdr:col>
      <xdr:colOff>514350</xdr:colOff>
      <xdr:row>287</xdr:row>
      <xdr:rowOff>28574</xdr:rowOff>
    </xdr:to>
    <xdr:sp macro="" textlink="">
      <xdr:nvSpPr>
        <xdr:cNvPr id="1151" name="Text Box 2">
          <a:extLst>
            <a:ext uri="{FF2B5EF4-FFF2-40B4-BE49-F238E27FC236}">
              <a16:creationId xmlns:a16="http://schemas.microsoft.com/office/drawing/2014/main" id="{00000000-0008-0000-0400-00007F040000}"/>
            </a:ext>
          </a:extLst>
        </xdr:cNvPr>
        <xdr:cNvSpPr txBox="1">
          <a:spLocks noChangeArrowheads="1"/>
        </xdr:cNvSpPr>
      </xdr:nvSpPr>
      <xdr:spPr bwMode="auto">
        <a:xfrm>
          <a:off x="5314950" y="25822275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28575</xdr:rowOff>
    </xdr:to>
    <xdr:sp macro="" textlink="">
      <xdr:nvSpPr>
        <xdr:cNvPr id="1152" name="Text Box 2">
          <a:extLst>
            <a:ext uri="{FF2B5EF4-FFF2-40B4-BE49-F238E27FC236}">
              <a16:creationId xmlns:a16="http://schemas.microsoft.com/office/drawing/2014/main" id="{00000000-0008-0000-0400-000080040000}"/>
            </a:ext>
          </a:extLst>
        </xdr:cNvPr>
        <xdr:cNvSpPr txBox="1">
          <a:spLocks noChangeArrowheads="1"/>
        </xdr:cNvSpPr>
      </xdr:nvSpPr>
      <xdr:spPr bwMode="auto">
        <a:xfrm>
          <a:off x="4419600" y="2582227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28574</xdr:rowOff>
    </xdr:to>
    <xdr:sp macro="" textlink="">
      <xdr:nvSpPr>
        <xdr:cNvPr id="1153" name="Text Box 2">
          <a:extLst>
            <a:ext uri="{FF2B5EF4-FFF2-40B4-BE49-F238E27FC236}">
              <a16:creationId xmlns:a16="http://schemas.microsoft.com/office/drawing/2014/main" id="{00000000-0008-0000-0400-000081040000}"/>
            </a:ext>
          </a:extLst>
        </xdr:cNvPr>
        <xdr:cNvSpPr txBox="1">
          <a:spLocks noChangeArrowheads="1"/>
        </xdr:cNvSpPr>
      </xdr:nvSpPr>
      <xdr:spPr bwMode="auto">
        <a:xfrm>
          <a:off x="4419600" y="25822275"/>
          <a:ext cx="5334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28575</xdr:rowOff>
    </xdr:to>
    <xdr:sp macro="" textlink="">
      <xdr:nvSpPr>
        <xdr:cNvPr id="1154" name="Text Box 2">
          <a:extLst>
            <a:ext uri="{FF2B5EF4-FFF2-40B4-BE49-F238E27FC236}">
              <a16:creationId xmlns:a16="http://schemas.microsoft.com/office/drawing/2014/main" id="{00000000-0008-0000-0400-000082040000}"/>
            </a:ext>
          </a:extLst>
        </xdr:cNvPr>
        <xdr:cNvSpPr txBox="1">
          <a:spLocks noChangeArrowheads="1"/>
        </xdr:cNvSpPr>
      </xdr:nvSpPr>
      <xdr:spPr bwMode="auto">
        <a:xfrm>
          <a:off x="4419600" y="2582227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28575</xdr:rowOff>
    </xdr:to>
    <xdr:sp macro="" textlink="">
      <xdr:nvSpPr>
        <xdr:cNvPr id="1155" name="Text Box 2">
          <a:extLst>
            <a:ext uri="{FF2B5EF4-FFF2-40B4-BE49-F238E27FC236}">
              <a16:creationId xmlns:a16="http://schemas.microsoft.com/office/drawing/2014/main" id="{00000000-0008-0000-0400-000083040000}"/>
            </a:ext>
          </a:extLst>
        </xdr:cNvPr>
        <xdr:cNvSpPr txBox="1">
          <a:spLocks noChangeArrowheads="1"/>
        </xdr:cNvSpPr>
      </xdr:nvSpPr>
      <xdr:spPr bwMode="auto">
        <a:xfrm>
          <a:off x="4419600" y="2582227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28574</xdr:rowOff>
    </xdr:to>
    <xdr:sp macro="" textlink="">
      <xdr:nvSpPr>
        <xdr:cNvPr id="1156" name="Text Box 2">
          <a:extLst>
            <a:ext uri="{FF2B5EF4-FFF2-40B4-BE49-F238E27FC236}">
              <a16:creationId xmlns:a16="http://schemas.microsoft.com/office/drawing/2014/main" id="{00000000-0008-0000-0400-000084040000}"/>
            </a:ext>
          </a:extLst>
        </xdr:cNvPr>
        <xdr:cNvSpPr txBox="1">
          <a:spLocks noChangeArrowheads="1"/>
        </xdr:cNvSpPr>
      </xdr:nvSpPr>
      <xdr:spPr bwMode="auto">
        <a:xfrm>
          <a:off x="4419600" y="25822275"/>
          <a:ext cx="5334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28575</xdr:rowOff>
    </xdr:to>
    <xdr:sp macro="" textlink="">
      <xdr:nvSpPr>
        <xdr:cNvPr id="1157" name="Text Box 2">
          <a:extLst>
            <a:ext uri="{FF2B5EF4-FFF2-40B4-BE49-F238E27FC236}">
              <a16:creationId xmlns:a16="http://schemas.microsoft.com/office/drawing/2014/main" id="{00000000-0008-0000-0400-000085040000}"/>
            </a:ext>
          </a:extLst>
        </xdr:cNvPr>
        <xdr:cNvSpPr txBox="1">
          <a:spLocks noChangeArrowheads="1"/>
        </xdr:cNvSpPr>
      </xdr:nvSpPr>
      <xdr:spPr bwMode="auto">
        <a:xfrm>
          <a:off x="5314950" y="2582227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28575</xdr:rowOff>
    </xdr:to>
    <xdr:sp macro="" textlink="">
      <xdr:nvSpPr>
        <xdr:cNvPr id="1158" name="Text Box 2">
          <a:extLst>
            <a:ext uri="{FF2B5EF4-FFF2-40B4-BE49-F238E27FC236}">
              <a16:creationId xmlns:a16="http://schemas.microsoft.com/office/drawing/2014/main" id="{00000000-0008-0000-0400-000086040000}"/>
            </a:ext>
          </a:extLst>
        </xdr:cNvPr>
        <xdr:cNvSpPr txBox="1">
          <a:spLocks noChangeArrowheads="1"/>
        </xdr:cNvSpPr>
      </xdr:nvSpPr>
      <xdr:spPr bwMode="auto">
        <a:xfrm>
          <a:off x="5314950" y="2582227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28575</xdr:rowOff>
    </xdr:to>
    <xdr:sp macro="" textlink="">
      <xdr:nvSpPr>
        <xdr:cNvPr id="1159" name="Text Box 2">
          <a:extLst>
            <a:ext uri="{FF2B5EF4-FFF2-40B4-BE49-F238E27FC236}">
              <a16:creationId xmlns:a16="http://schemas.microsoft.com/office/drawing/2014/main" id="{00000000-0008-0000-0400-000087040000}"/>
            </a:ext>
          </a:extLst>
        </xdr:cNvPr>
        <xdr:cNvSpPr txBox="1">
          <a:spLocks noChangeArrowheads="1"/>
        </xdr:cNvSpPr>
      </xdr:nvSpPr>
      <xdr:spPr bwMode="auto">
        <a:xfrm>
          <a:off x="5314950" y="2582227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28574</xdr:rowOff>
    </xdr:to>
    <xdr:sp macro="" textlink="">
      <xdr:nvSpPr>
        <xdr:cNvPr id="1160" name="Text Box 2">
          <a:extLst>
            <a:ext uri="{FF2B5EF4-FFF2-40B4-BE49-F238E27FC236}">
              <a16:creationId xmlns:a16="http://schemas.microsoft.com/office/drawing/2014/main" id="{00000000-0008-0000-0400-000088040000}"/>
            </a:ext>
          </a:extLst>
        </xdr:cNvPr>
        <xdr:cNvSpPr txBox="1">
          <a:spLocks noChangeArrowheads="1"/>
        </xdr:cNvSpPr>
      </xdr:nvSpPr>
      <xdr:spPr bwMode="auto">
        <a:xfrm>
          <a:off x="5314950" y="25822275"/>
          <a:ext cx="5334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28575</xdr:rowOff>
    </xdr:to>
    <xdr:sp macro="" textlink="">
      <xdr:nvSpPr>
        <xdr:cNvPr id="1161" name="Text Box 2">
          <a:extLst>
            <a:ext uri="{FF2B5EF4-FFF2-40B4-BE49-F238E27FC236}">
              <a16:creationId xmlns:a16="http://schemas.microsoft.com/office/drawing/2014/main" id="{00000000-0008-0000-0400-000089040000}"/>
            </a:ext>
          </a:extLst>
        </xdr:cNvPr>
        <xdr:cNvSpPr txBox="1">
          <a:spLocks noChangeArrowheads="1"/>
        </xdr:cNvSpPr>
      </xdr:nvSpPr>
      <xdr:spPr bwMode="auto">
        <a:xfrm>
          <a:off x="5314950" y="2582227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28575</xdr:rowOff>
    </xdr:to>
    <xdr:sp macro="" textlink="">
      <xdr:nvSpPr>
        <xdr:cNvPr id="1162" name="Text Box 2">
          <a:extLst>
            <a:ext uri="{FF2B5EF4-FFF2-40B4-BE49-F238E27FC236}">
              <a16:creationId xmlns:a16="http://schemas.microsoft.com/office/drawing/2014/main" id="{00000000-0008-0000-0400-00008A040000}"/>
            </a:ext>
          </a:extLst>
        </xdr:cNvPr>
        <xdr:cNvSpPr txBox="1">
          <a:spLocks noChangeArrowheads="1"/>
        </xdr:cNvSpPr>
      </xdr:nvSpPr>
      <xdr:spPr bwMode="auto">
        <a:xfrm>
          <a:off x="5314950" y="2582227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28574</xdr:rowOff>
    </xdr:to>
    <xdr:sp macro="" textlink="">
      <xdr:nvSpPr>
        <xdr:cNvPr id="1163" name="Text Box 2">
          <a:extLst>
            <a:ext uri="{FF2B5EF4-FFF2-40B4-BE49-F238E27FC236}">
              <a16:creationId xmlns:a16="http://schemas.microsoft.com/office/drawing/2014/main" id="{00000000-0008-0000-0400-00008B040000}"/>
            </a:ext>
          </a:extLst>
        </xdr:cNvPr>
        <xdr:cNvSpPr txBox="1">
          <a:spLocks noChangeArrowheads="1"/>
        </xdr:cNvSpPr>
      </xdr:nvSpPr>
      <xdr:spPr bwMode="auto">
        <a:xfrm>
          <a:off x="5314950" y="25822275"/>
          <a:ext cx="5334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287</xdr:row>
      <xdr:rowOff>0</xdr:rowOff>
    </xdr:from>
    <xdr:to>
      <xdr:col>3</xdr:col>
      <xdr:colOff>76200</xdr:colOff>
      <xdr:row>288</xdr:row>
      <xdr:rowOff>28576</xdr:rowOff>
    </xdr:to>
    <xdr:sp macro="" textlink="">
      <xdr:nvSpPr>
        <xdr:cNvPr id="1164" name="Text Box 2">
          <a:extLst>
            <a:ext uri="{FF2B5EF4-FFF2-40B4-BE49-F238E27FC236}">
              <a16:creationId xmlns:a16="http://schemas.microsoft.com/office/drawing/2014/main" id="{00000000-0008-0000-0400-00008C040000}"/>
            </a:ext>
          </a:extLst>
        </xdr:cNvPr>
        <xdr:cNvSpPr txBox="1">
          <a:spLocks noChangeArrowheads="1"/>
        </xdr:cNvSpPr>
      </xdr:nvSpPr>
      <xdr:spPr bwMode="auto">
        <a:xfrm>
          <a:off x="3981450" y="259842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3</xdr:col>
      <xdr:colOff>514350</xdr:colOff>
      <xdr:row>288</xdr:row>
      <xdr:rowOff>28576</xdr:rowOff>
    </xdr:to>
    <xdr:sp macro="" textlink="">
      <xdr:nvSpPr>
        <xdr:cNvPr id="1165" name="Text Box 2">
          <a:extLst>
            <a:ext uri="{FF2B5EF4-FFF2-40B4-BE49-F238E27FC236}">
              <a16:creationId xmlns:a16="http://schemas.microsoft.com/office/drawing/2014/main" id="{00000000-0008-0000-0400-00008D04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287</xdr:row>
      <xdr:rowOff>0</xdr:rowOff>
    </xdr:from>
    <xdr:to>
      <xdr:col>3</xdr:col>
      <xdr:colOff>76200</xdr:colOff>
      <xdr:row>288</xdr:row>
      <xdr:rowOff>28576</xdr:rowOff>
    </xdr:to>
    <xdr:sp macro="" textlink="">
      <xdr:nvSpPr>
        <xdr:cNvPr id="1166" name="Text Box 2">
          <a:extLst>
            <a:ext uri="{FF2B5EF4-FFF2-40B4-BE49-F238E27FC236}">
              <a16:creationId xmlns:a16="http://schemas.microsoft.com/office/drawing/2014/main" id="{00000000-0008-0000-0400-00008E040000}"/>
            </a:ext>
          </a:extLst>
        </xdr:cNvPr>
        <xdr:cNvSpPr txBox="1">
          <a:spLocks noChangeArrowheads="1"/>
        </xdr:cNvSpPr>
      </xdr:nvSpPr>
      <xdr:spPr bwMode="auto">
        <a:xfrm>
          <a:off x="3981450" y="259842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3</xdr:col>
      <xdr:colOff>514350</xdr:colOff>
      <xdr:row>288</xdr:row>
      <xdr:rowOff>28576</xdr:rowOff>
    </xdr:to>
    <xdr:sp macro="" textlink="">
      <xdr:nvSpPr>
        <xdr:cNvPr id="1167" name="Text Box 2">
          <a:extLst>
            <a:ext uri="{FF2B5EF4-FFF2-40B4-BE49-F238E27FC236}">
              <a16:creationId xmlns:a16="http://schemas.microsoft.com/office/drawing/2014/main" id="{00000000-0008-0000-0400-00008F04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3</xdr:col>
      <xdr:colOff>514350</xdr:colOff>
      <xdr:row>288</xdr:row>
      <xdr:rowOff>28575</xdr:rowOff>
    </xdr:to>
    <xdr:sp macro="" textlink="">
      <xdr:nvSpPr>
        <xdr:cNvPr id="1168" name="Text Box 2">
          <a:extLst>
            <a:ext uri="{FF2B5EF4-FFF2-40B4-BE49-F238E27FC236}">
              <a16:creationId xmlns:a16="http://schemas.microsoft.com/office/drawing/2014/main" id="{00000000-0008-0000-0400-00009004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3</xdr:col>
      <xdr:colOff>514350</xdr:colOff>
      <xdr:row>288</xdr:row>
      <xdr:rowOff>28576</xdr:rowOff>
    </xdr:to>
    <xdr:sp macro="" textlink="">
      <xdr:nvSpPr>
        <xdr:cNvPr id="1169" name="Text Box 2">
          <a:extLst>
            <a:ext uri="{FF2B5EF4-FFF2-40B4-BE49-F238E27FC236}">
              <a16:creationId xmlns:a16="http://schemas.microsoft.com/office/drawing/2014/main" id="{00000000-0008-0000-0400-00009104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3</xdr:col>
      <xdr:colOff>514350</xdr:colOff>
      <xdr:row>288</xdr:row>
      <xdr:rowOff>28575</xdr:rowOff>
    </xdr:to>
    <xdr:sp macro="" textlink="">
      <xdr:nvSpPr>
        <xdr:cNvPr id="1170" name="Text Box 2">
          <a:extLst>
            <a:ext uri="{FF2B5EF4-FFF2-40B4-BE49-F238E27FC236}">
              <a16:creationId xmlns:a16="http://schemas.microsoft.com/office/drawing/2014/main" id="{00000000-0008-0000-0400-00009204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287</xdr:row>
      <xdr:rowOff>0</xdr:rowOff>
    </xdr:from>
    <xdr:to>
      <xdr:col>3</xdr:col>
      <xdr:colOff>76200</xdr:colOff>
      <xdr:row>288</xdr:row>
      <xdr:rowOff>28576</xdr:rowOff>
    </xdr:to>
    <xdr:sp macro="" textlink="">
      <xdr:nvSpPr>
        <xdr:cNvPr id="1171" name="Text Box 2">
          <a:extLst>
            <a:ext uri="{FF2B5EF4-FFF2-40B4-BE49-F238E27FC236}">
              <a16:creationId xmlns:a16="http://schemas.microsoft.com/office/drawing/2014/main" id="{00000000-0008-0000-0400-000093040000}"/>
            </a:ext>
          </a:extLst>
        </xdr:cNvPr>
        <xdr:cNvSpPr txBox="1">
          <a:spLocks noChangeArrowheads="1"/>
        </xdr:cNvSpPr>
      </xdr:nvSpPr>
      <xdr:spPr bwMode="auto">
        <a:xfrm>
          <a:off x="3981450" y="259842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287</xdr:row>
      <xdr:rowOff>0</xdr:rowOff>
    </xdr:from>
    <xdr:to>
      <xdr:col>3</xdr:col>
      <xdr:colOff>76200</xdr:colOff>
      <xdr:row>288</xdr:row>
      <xdr:rowOff>28575</xdr:rowOff>
    </xdr:to>
    <xdr:sp macro="" textlink="">
      <xdr:nvSpPr>
        <xdr:cNvPr id="1172" name="Text Box 2">
          <a:extLst>
            <a:ext uri="{FF2B5EF4-FFF2-40B4-BE49-F238E27FC236}">
              <a16:creationId xmlns:a16="http://schemas.microsoft.com/office/drawing/2014/main" id="{00000000-0008-0000-0400-000094040000}"/>
            </a:ext>
          </a:extLst>
        </xdr:cNvPr>
        <xdr:cNvSpPr txBox="1">
          <a:spLocks noChangeArrowheads="1"/>
        </xdr:cNvSpPr>
      </xdr:nvSpPr>
      <xdr:spPr bwMode="auto">
        <a:xfrm>
          <a:off x="3981450" y="25984200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287</xdr:row>
      <xdr:rowOff>0</xdr:rowOff>
    </xdr:from>
    <xdr:to>
      <xdr:col>3</xdr:col>
      <xdr:colOff>76200</xdr:colOff>
      <xdr:row>288</xdr:row>
      <xdr:rowOff>28576</xdr:rowOff>
    </xdr:to>
    <xdr:sp macro="" textlink="">
      <xdr:nvSpPr>
        <xdr:cNvPr id="1173" name="Text Box 2">
          <a:extLst>
            <a:ext uri="{FF2B5EF4-FFF2-40B4-BE49-F238E27FC236}">
              <a16:creationId xmlns:a16="http://schemas.microsoft.com/office/drawing/2014/main" id="{00000000-0008-0000-0400-000095040000}"/>
            </a:ext>
          </a:extLst>
        </xdr:cNvPr>
        <xdr:cNvSpPr txBox="1">
          <a:spLocks noChangeArrowheads="1"/>
        </xdr:cNvSpPr>
      </xdr:nvSpPr>
      <xdr:spPr bwMode="auto">
        <a:xfrm>
          <a:off x="3981450" y="259842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287</xdr:row>
      <xdr:rowOff>0</xdr:rowOff>
    </xdr:from>
    <xdr:to>
      <xdr:col>3</xdr:col>
      <xdr:colOff>76200</xdr:colOff>
      <xdr:row>288</xdr:row>
      <xdr:rowOff>28576</xdr:rowOff>
    </xdr:to>
    <xdr:sp macro="" textlink="">
      <xdr:nvSpPr>
        <xdr:cNvPr id="1174" name="Text Box 2">
          <a:extLst>
            <a:ext uri="{FF2B5EF4-FFF2-40B4-BE49-F238E27FC236}">
              <a16:creationId xmlns:a16="http://schemas.microsoft.com/office/drawing/2014/main" id="{00000000-0008-0000-0400-000096040000}"/>
            </a:ext>
          </a:extLst>
        </xdr:cNvPr>
        <xdr:cNvSpPr txBox="1">
          <a:spLocks noChangeArrowheads="1"/>
        </xdr:cNvSpPr>
      </xdr:nvSpPr>
      <xdr:spPr bwMode="auto">
        <a:xfrm>
          <a:off x="3981450" y="259842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287</xdr:row>
      <xdr:rowOff>0</xdr:rowOff>
    </xdr:from>
    <xdr:to>
      <xdr:col>3</xdr:col>
      <xdr:colOff>76200</xdr:colOff>
      <xdr:row>288</xdr:row>
      <xdr:rowOff>28575</xdr:rowOff>
    </xdr:to>
    <xdr:sp macro="" textlink="">
      <xdr:nvSpPr>
        <xdr:cNvPr id="1175" name="Text Box 2">
          <a:extLst>
            <a:ext uri="{FF2B5EF4-FFF2-40B4-BE49-F238E27FC236}">
              <a16:creationId xmlns:a16="http://schemas.microsoft.com/office/drawing/2014/main" id="{00000000-0008-0000-0400-000097040000}"/>
            </a:ext>
          </a:extLst>
        </xdr:cNvPr>
        <xdr:cNvSpPr txBox="1">
          <a:spLocks noChangeArrowheads="1"/>
        </xdr:cNvSpPr>
      </xdr:nvSpPr>
      <xdr:spPr bwMode="auto">
        <a:xfrm>
          <a:off x="3981450" y="25984200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28576</xdr:rowOff>
    </xdr:to>
    <xdr:sp macro="" textlink="">
      <xdr:nvSpPr>
        <xdr:cNvPr id="1176" name="Text Box 2">
          <a:extLst>
            <a:ext uri="{FF2B5EF4-FFF2-40B4-BE49-F238E27FC236}">
              <a16:creationId xmlns:a16="http://schemas.microsoft.com/office/drawing/2014/main" id="{00000000-0008-0000-0400-00009804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288</xdr:row>
      <xdr:rowOff>28576</xdr:rowOff>
    </xdr:to>
    <xdr:sp macro="" textlink="">
      <xdr:nvSpPr>
        <xdr:cNvPr id="1177" name="Text Box 2">
          <a:extLst>
            <a:ext uri="{FF2B5EF4-FFF2-40B4-BE49-F238E27FC236}">
              <a16:creationId xmlns:a16="http://schemas.microsoft.com/office/drawing/2014/main" id="{00000000-0008-0000-0400-000099040000}"/>
            </a:ext>
          </a:extLst>
        </xdr:cNvPr>
        <xdr:cNvSpPr txBox="1">
          <a:spLocks noChangeArrowheads="1"/>
        </xdr:cNvSpPr>
      </xdr:nvSpPr>
      <xdr:spPr bwMode="auto">
        <a:xfrm>
          <a:off x="6210300" y="259842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28576</xdr:rowOff>
    </xdr:to>
    <xdr:sp macro="" textlink="">
      <xdr:nvSpPr>
        <xdr:cNvPr id="1178" name="Text Box 2">
          <a:extLst>
            <a:ext uri="{FF2B5EF4-FFF2-40B4-BE49-F238E27FC236}">
              <a16:creationId xmlns:a16="http://schemas.microsoft.com/office/drawing/2014/main" id="{00000000-0008-0000-0400-00009A04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288</xdr:row>
      <xdr:rowOff>28576</xdr:rowOff>
    </xdr:to>
    <xdr:sp macro="" textlink="">
      <xdr:nvSpPr>
        <xdr:cNvPr id="1179" name="Text Box 2">
          <a:extLst>
            <a:ext uri="{FF2B5EF4-FFF2-40B4-BE49-F238E27FC236}">
              <a16:creationId xmlns:a16="http://schemas.microsoft.com/office/drawing/2014/main" id="{00000000-0008-0000-0400-00009B040000}"/>
            </a:ext>
          </a:extLst>
        </xdr:cNvPr>
        <xdr:cNvSpPr txBox="1">
          <a:spLocks noChangeArrowheads="1"/>
        </xdr:cNvSpPr>
      </xdr:nvSpPr>
      <xdr:spPr bwMode="auto">
        <a:xfrm>
          <a:off x="6210300" y="259842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288</xdr:row>
      <xdr:rowOff>28575</xdr:rowOff>
    </xdr:to>
    <xdr:sp macro="" textlink="">
      <xdr:nvSpPr>
        <xdr:cNvPr id="1180" name="Text Box 2">
          <a:extLst>
            <a:ext uri="{FF2B5EF4-FFF2-40B4-BE49-F238E27FC236}">
              <a16:creationId xmlns:a16="http://schemas.microsoft.com/office/drawing/2014/main" id="{00000000-0008-0000-0400-00009C040000}"/>
            </a:ext>
          </a:extLst>
        </xdr:cNvPr>
        <xdr:cNvSpPr txBox="1">
          <a:spLocks noChangeArrowheads="1"/>
        </xdr:cNvSpPr>
      </xdr:nvSpPr>
      <xdr:spPr bwMode="auto">
        <a:xfrm>
          <a:off x="6210300" y="25984200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288</xdr:row>
      <xdr:rowOff>28576</xdr:rowOff>
    </xdr:to>
    <xdr:sp macro="" textlink="">
      <xdr:nvSpPr>
        <xdr:cNvPr id="1181" name="Text Box 2">
          <a:extLst>
            <a:ext uri="{FF2B5EF4-FFF2-40B4-BE49-F238E27FC236}">
              <a16:creationId xmlns:a16="http://schemas.microsoft.com/office/drawing/2014/main" id="{00000000-0008-0000-0400-00009D040000}"/>
            </a:ext>
          </a:extLst>
        </xdr:cNvPr>
        <xdr:cNvSpPr txBox="1">
          <a:spLocks noChangeArrowheads="1"/>
        </xdr:cNvSpPr>
      </xdr:nvSpPr>
      <xdr:spPr bwMode="auto">
        <a:xfrm>
          <a:off x="6210300" y="259842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288</xdr:row>
      <xdr:rowOff>28575</xdr:rowOff>
    </xdr:to>
    <xdr:sp macro="" textlink="">
      <xdr:nvSpPr>
        <xdr:cNvPr id="1182" name="Text Box 2">
          <a:extLst>
            <a:ext uri="{FF2B5EF4-FFF2-40B4-BE49-F238E27FC236}">
              <a16:creationId xmlns:a16="http://schemas.microsoft.com/office/drawing/2014/main" id="{00000000-0008-0000-0400-00009E040000}"/>
            </a:ext>
          </a:extLst>
        </xdr:cNvPr>
        <xdr:cNvSpPr txBox="1">
          <a:spLocks noChangeArrowheads="1"/>
        </xdr:cNvSpPr>
      </xdr:nvSpPr>
      <xdr:spPr bwMode="auto">
        <a:xfrm>
          <a:off x="6210300" y="25984200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28576</xdr:rowOff>
    </xdr:to>
    <xdr:sp macro="" textlink="">
      <xdr:nvSpPr>
        <xdr:cNvPr id="1183" name="Text Box 2">
          <a:extLst>
            <a:ext uri="{FF2B5EF4-FFF2-40B4-BE49-F238E27FC236}">
              <a16:creationId xmlns:a16="http://schemas.microsoft.com/office/drawing/2014/main" id="{00000000-0008-0000-0400-00009F04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28575</xdr:rowOff>
    </xdr:to>
    <xdr:sp macro="" textlink="">
      <xdr:nvSpPr>
        <xdr:cNvPr id="1184" name="Text Box 2">
          <a:extLst>
            <a:ext uri="{FF2B5EF4-FFF2-40B4-BE49-F238E27FC236}">
              <a16:creationId xmlns:a16="http://schemas.microsoft.com/office/drawing/2014/main" id="{00000000-0008-0000-0400-0000A004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5334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28576</xdr:rowOff>
    </xdr:to>
    <xdr:sp macro="" textlink="">
      <xdr:nvSpPr>
        <xdr:cNvPr id="1185" name="Text Box 2">
          <a:extLst>
            <a:ext uri="{FF2B5EF4-FFF2-40B4-BE49-F238E27FC236}">
              <a16:creationId xmlns:a16="http://schemas.microsoft.com/office/drawing/2014/main" id="{00000000-0008-0000-0400-0000A104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28576</xdr:rowOff>
    </xdr:to>
    <xdr:sp macro="" textlink="">
      <xdr:nvSpPr>
        <xdr:cNvPr id="1186" name="Text Box 2">
          <a:extLst>
            <a:ext uri="{FF2B5EF4-FFF2-40B4-BE49-F238E27FC236}">
              <a16:creationId xmlns:a16="http://schemas.microsoft.com/office/drawing/2014/main" id="{00000000-0008-0000-0400-0000A204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28575</xdr:rowOff>
    </xdr:to>
    <xdr:sp macro="" textlink="">
      <xdr:nvSpPr>
        <xdr:cNvPr id="1187" name="Text Box 2">
          <a:extLst>
            <a:ext uri="{FF2B5EF4-FFF2-40B4-BE49-F238E27FC236}">
              <a16:creationId xmlns:a16="http://schemas.microsoft.com/office/drawing/2014/main" id="{00000000-0008-0000-0400-0000A304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5334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28576</xdr:rowOff>
    </xdr:to>
    <xdr:sp macro="" textlink="">
      <xdr:nvSpPr>
        <xdr:cNvPr id="1188" name="Text Box 2">
          <a:extLst>
            <a:ext uri="{FF2B5EF4-FFF2-40B4-BE49-F238E27FC236}">
              <a16:creationId xmlns:a16="http://schemas.microsoft.com/office/drawing/2014/main" id="{00000000-0008-0000-0400-0000A404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4</xdr:col>
      <xdr:colOff>514350</xdr:colOff>
      <xdr:row>288</xdr:row>
      <xdr:rowOff>28576</xdr:rowOff>
    </xdr:to>
    <xdr:sp macro="" textlink="">
      <xdr:nvSpPr>
        <xdr:cNvPr id="1189" name="Text Box 2">
          <a:extLst>
            <a:ext uri="{FF2B5EF4-FFF2-40B4-BE49-F238E27FC236}">
              <a16:creationId xmlns:a16="http://schemas.microsoft.com/office/drawing/2014/main" id="{00000000-0008-0000-0400-0000A5040000}"/>
            </a:ext>
          </a:extLst>
        </xdr:cNvPr>
        <xdr:cNvSpPr txBox="1">
          <a:spLocks noChangeArrowheads="1"/>
        </xdr:cNvSpPr>
      </xdr:nvSpPr>
      <xdr:spPr bwMode="auto">
        <a:xfrm>
          <a:off x="5314950" y="259842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28576</xdr:rowOff>
    </xdr:to>
    <xdr:sp macro="" textlink="">
      <xdr:nvSpPr>
        <xdr:cNvPr id="1190" name="Text Box 2">
          <a:extLst>
            <a:ext uri="{FF2B5EF4-FFF2-40B4-BE49-F238E27FC236}">
              <a16:creationId xmlns:a16="http://schemas.microsoft.com/office/drawing/2014/main" id="{00000000-0008-0000-0400-0000A604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4</xdr:col>
      <xdr:colOff>514350</xdr:colOff>
      <xdr:row>288</xdr:row>
      <xdr:rowOff>28576</xdr:rowOff>
    </xdr:to>
    <xdr:sp macro="" textlink="">
      <xdr:nvSpPr>
        <xdr:cNvPr id="1191" name="Text Box 2">
          <a:extLst>
            <a:ext uri="{FF2B5EF4-FFF2-40B4-BE49-F238E27FC236}">
              <a16:creationId xmlns:a16="http://schemas.microsoft.com/office/drawing/2014/main" id="{00000000-0008-0000-0400-0000A7040000}"/>
            </a:ext>
          </a:extLst>
        </xdr:cNvPr>
        <xdr:cNvSpPr txBox="1">
          <a:spLocks noChangeArrowheads="1"/>
        </xdr:cNvSpPr>
      </xdr:nvSpPr>
      <xdr:spPr bwMode="auto">
        <a:xfrm>
          <a:off x="5314950" y="259842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4</xdr:col>
      <xdr:colOff>514350</xdr:colOff>
      <xdr:row>288</xdr:row>
      <xdr:rowOff>28575</xdr:rowOff>
    </xdr:to>
    <xdr:sp macro="" textlink="">
      <xdr:nvSpPr>
        <xdr:cNvPr id="1192" name="Text Box 2">
          <a:extLst>
            <a:ext uri="{FF2B5EF4-FFF2-40B4-BE49-F238E27FC236}">
              <a16:creationId xmlns:a16="http://schemas.microsoft.com/office/drawing/2014/main" id="{00000000-0008-0000-0400-0000A8040000}"/>
            </a:ext>
          </a:extLst>
        </xdr:cNvPr>
        <xdr:cNvSpPr txBox="1">
          <a:spLocks noChangeArrowheads="1"/>
        </xdr:cNvSpPr>
      </xdr:nvSpPr>
      <xdr:spPr bwMode="auto">
        <a:xfrm>
          <a:off x="5314950" y="25984200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4</xdr:col>
      <xdr:colOff>514350</xdr:colOff>
      <xdr:row>288</xdr:row>
      <xdr:rowOff>28576</xdr:rowOff>
    </xdr:to>
    <xdr:sp macro="" textlink="">
      <xdr:nvSpPr>
        <xdr:cNvPr id="1193" name="Text Box 2">
          <a:extLst>
            <a:ext uri="{FF2B5EF4-FFF2-40B4-BE49-F238E27FC236}">
              <a16:creationId xmlns:a16="http://schemas.microsoft.com/office/drawing/2014/main" id="{00000000-0008-0000-0400-0000A9040000}"/>
            </a:ext>
          </a:extLst>
        </xdr:cNvPr>
        <xdr:cNvSpPr txBox="1">
          <a:spLocks noChangeArrowheads="1"/>
        </xdr:cNvSpPr>
      </xdr:nvSpPr>
      <xdr:spPr bwMode="auto">
        <a:xfrm>
          <a:off x="5314950" y="259842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4</xdr:col>
      <xdr:colOff>514350</xdr:colOff>
      <xdr:row>288</xdr:row>
      <xdr:rowOff>28575</xdr:rowOff>
    </xdr:to>
    <xdr:sp macro="" textlink="">
      <xdr:nvSpPr>
        <xdr:cNvPr id="1194" name="Text Box 2">
          <a:extLst>
            <a:ext uri="{FF2B5EF4-FFF2-40B4-BE49-F238E27FC236}">
              <a16:creationId xmlns:a16="http://schemas.microsoft.com/office/drawing/2014/main" id="{00000000-0008-0000-0400-0000AA040000}"/>
            </a:ext>
          </a:extLst>
        </xdr:cNvPr>
        <xdr:cNvSpPr txBox="1">
          <a:spLocks noChangeArrowheads="1"/>
        </xdr:cNvSpPr>
      </xdr:nvSpPr>
      <xdr:spPr bwMode="auto">
        <a:xfrm>
          <a:off x="5314950" y="25984200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28576</xdr:rowOff>
    </xdr:to>
    <xdr:sp macro="" textlink="">
      <xdr:nvSpPr>
        <xdr:cNvPr id="1195" name="Text Box 2">
          <a:extLst>
            <a:ext uri="{FF2B5EF4-FFF2-40B4-BE49-F238E27FC236}">
              <a16:creationId xmlns:a16="http://schemas.microsoft.com/office/drawing/2014/main" id="{00000000-0008-0000-0400-0000AB04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28575</xdr:rowOff>
    </xdr:to>
    <xdr:sp macro="" textlink="">
      <xdr:nvSpPr>
        <xdr:cNvPr id="1196" name="Text Box 2">
          <a:extLst>
            <a:ext uri="{FF2B5EF4-FFF2-40B4-BE49-F238E27FC236}">
              <a16:creationId xmlns:a16="http://schemas.microsoft.com/office/drawing/2014/main" id="{00000000-0008-0000-0400-0000AC04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5334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28576</xdr:rowOff>
    </xdr:to>
    <xdr:sp macro="" textlink="">
      <xdr:nvSpPr>
        <xdr:cNvPr id="1197" name="Text Box 2">
          <a:extLst>
            <a:ext uri="{FF2B5EF4-FFF2-40B4-BE49-F238E27FC236}">
              <a16:creationId xmlns:a16="http://schemas.microsoft.com/office/drawing/2014/main" id="{00000000-0008-0000-0400-0000AD04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28576</xdr:rowOff>
    </xdr:to>
    <xdr:sp macro="" textlink="">
      <xdr:nvSpPr>
        <xdr:cNvPr id="1198" name="Text Box 2">
          <a:extLst>
            <a:ext uri="{FF2B5EF4-FFF2-40B4-BE49-F238E27FC236}">
              <a16:creationId xmlns:a16="http://schemas.microsoft.com/office/drawing/2014/main" id="{00000000-0008-0000-0400-0000AE04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28575</xdr:rowOff>
    </xdr:to>
    <xdr:sp macro="" textlink="">
      <xdr:nvSpPr>
        <xdr:cNvPr id="1199" name="Text Box 2">
          <a:extLst>
            <a:ext uri="{FF2B5EF4-FFF2-40B4-BE49-F238E27FC236}">
              <a16:creationId xmlns:a16="http://schemas.microsoft.com/office/drawing/2014/main" id="{00000000-0008-0000-0400-0000AF04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5334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28576</xdr:rowOff>
    </xdr:to>
    <xdr:sp macro="" textlink="">
      <xdr:nvSpPr>
        <xdr:cNvPr id="1200" name="Text Box 2">
          <a:extLst>
            <a:ext uri="{FF2B5EF4-FFF2-40B4-BE49-F238E27FC236}">
              <a16:creationId xmlns:a16="http://schemas.microsoft.com/office/drawing/2014/main" id="{00000000-0008-0000-0400-0000B0040000}"/>
            </a:ext>
          </a:extLst>
        </xdr:cNvPr>
        <xdr:cNvSpPr txBox="1">
          <a:spLocks noChangeArrowheads="1"/>
        </xdr:cNvSpPr>
      </xdr:nvSpPr>
      <xdr:spPr bwMode="auto">
        <a:xfrm>
          <a:off x="5314950" y="2598420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28576</xdr:rowOff>
    </xdr:to>
    <xdr:sp macro="" textlink="">
      <xdr:nvSpPr>
        <xdr:cNvPr id="1201" name="Text Box 2">
          <a:extLst>
            <a:ext uri="{FF2B5EF4-FFF2-40B4-BE49-F238E27FC236}">
              <a16:creationId xmlns:a16="http://schemas.microsoft.com/office/drawing/2014/main" id="{00000000-0008-0000-0400-0000B1040000}"/>
            </a:ext>
          </a:extLst>
        </xdr:cNvPr>
        <xdr:cNvSpPr txBox="1">
          <a:spLocks noChangeArrowheads="1"/>
        </xdr:cNvSpPr>
      </xdr:nvSpPr>
      <xdr:spPr bwMode="auto">
        <a:xfrm>
          <a:off x="5314950" y="2598420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28576</xdr:rowOff>
    </xdr:to>
    <xdr:sp macro="" textlink="">
      <xdr:nvSpPr>
        <xdr:cNvPr id="1202" name="Text Box 2">
          <a:extLst>
            <a:ext uri="{FF2B5EF4-FFF2-40B4-BE49-F238E27FC236}">
              <a16:creationId xmlns:a16="http://schemas.microsoft.com/office/drawing/2014/main" id="{00000000-0008-0000-0400-0000B2040000}"/>
            </a:ext>
          </a:extLst>
        </xdr:cNvPr>
        <xdr:cNvSpPr txBox="1">
          <a:spLocks noChangeArrowheads="1"/>
        </xdr:cNvSpPr>
      </xdr:nvSpPr>
      <xdr:spPr bwMode="auto">
        <a:xfrm>
          <a:off x="5314950" y="2598420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28575</xdr:rowOff>
    </xdr:to>
    <xdr:sp macro="" textlink="">
      <xdr:nvSpPr>
        <xdr:cNvPr id="1203" name="Text Box 2">
          <a:extLst>
            <a:ext uri="{FF2B5EF4-FFF2-40B4-BE49-F238E27FC236}">
              <a16:creationId xmlns:a16="http://schemas.microsoft.com/office/drawing/2014/main" id="{00000000-0008-0000-0400-0000B3040000}"/>
            </a:ext>
          </a:extLst>
        </xdr:cNvPr>
        <xdr:cNvSpPr txBox="1">
          <a:spLocks noChangeArrowheads="1"/>
        </xdr:cNvSpPr>
      </xdr:nvSpPr>
      <xdr:spPr bwMode="auto">
        <a:xfrm>
          <a:off x="5314950" y="25984200"/>
          <a:ext cx="5334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28576</xdr:rowOff>
    </xdr:to>
    <xdr:sp macro="" textlink="">
      <xdr:nvSpPr>
        <xdr:cNvPr id="1204" name="Text Box 2">
          <a:extLst>
            <a:ext uri="{FF2B5EF4-FFF2-40B4-BE49-F238E27FC236}">
              <a16:creationId xmlns:a16="http://schemas.microsoft.com/office/drawing/2014/main" id="{00000000-0008-0000-0400-0000B4040000}"/>
            </a:ext>
          </a:extLst>
        </xdr:cNvPr>
        <xdr:cNvSpPr txBox="1">
          <a:spLocks noChangeArrowheads="1"/>
        </xdr:cNvSpPr>
      </xdr:nvSpPr>
      <xdr:spPr bwMode="auto">
        <a:xfrm>
          <a:off x="5314950" y="2598420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28576</xdr:rowOff>
    </xdr:to>
    <xdr:sp macro="" textlink="">
      <xdr:nvSpPr>
        <xdr:cNvPr id="1205" name="Text Box 2">
          <a:extLst>
            <a:ext uri="{FF2B5EF4-FFF2-40B4-BE49-F238E27FC236}">
              <a16:creationId xmlns:a16="http://schemas.microsoft.com/office/drawing/2014/main" id="{00000000-0008-0000-0400-0000B5040000}"/>
            </a:ext>
          </a:extLst>
        </xdr:cNvPr>
        <xdr:cNvSpPr txBox="1">
          <a:spLocks noChangeArrowheads="1"/>
        </xdr:cNvSpPr>
      </xdr:nvSpPr>
      <xdr:spPr bwMode="auto">
        <a:xfrm>
          <a:off x="5314950" y="2598420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28575</xdr:rowOff>
    </xdr:to>
    <xdr:sp macro="" textlink="">
      <xdr:nvSpPr>
        <xdr:cNvPr id="1206" name="Text Box 2">
          <a:extLst>
            <a:ext uri="{FF2B5EF4-FFF2-40B4-BE49-F238E27FC236}">
              <a16:creationId xmlns:a16="http://schemas.microsoft.com/office/drawing/2014/main" id="{00000000-0008-0000-0400-0000B6040000}"/>
            </a:ext>
          </a:extLst>
        </xdr:cNvPr>
        <xdr:cNvSpPr txBox="1">
          <a:spLocks noChangeArrowheads="1"/>
        </xdr:cNvSpPr>
      </xdr:nvSpPr>
      <xdr:spPr bwMode="auto">
        <a:xfrm>
          <a:off x="5314950" y="25984200"/>
          <a:ext cx="5334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288</xdr:row>
      <xdr:rowOff>0</xdr:rowOff>
    </xdr:from>
    <xdr:to>
      <xdr:col>3</xdr:col>
      <xdr:colOff>76200</xdr:colOff>
      <xdr:row>289</xdr:row>
      <xdr:rowOff>28574</xdr:rowOff>
    </xdr:to>
    <xdr:sp macro="" textlink="">
      <xdr:nvSpPr>
        <xdr:cNvPr id="1207" name="Text Box 2">
          <a:extLst>
            <a:ext uri="{FF2B5EF4-FFF2-40B4-BE49-F238E27FC236}">
              <a16:creationId xmlns:a16="http://schemas.microsoft.com/office/drawing/2014/main" id="{00000000-0008-0000-0400-0000B7040000}"/>
            </a:ext>
          </a:extLst>
        </xdr:cNvPr>
        <xdr:cNvSpPr txBox="1">
          <a:spLocks noChangeArrowheads="1"/>
        </xdr:cNvSpPr>
      </xdr:nvSpPr>
      <xdr:spPr bwMode="auto">
        <a:xfrm>
          <a:off x="3981450" y="261461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3</xdr:col>
      <xdr:colOff>514350</xdr:colOff>
      <xdr:row>289</xdr:row>
      <xdr:rowOff>28574</xdr:rowOff>
    </xdr:to>
    <xdr:sp macro="" textlink="">
      <xdr:nvSpPr>
        <xdr:cNvPr id="1208" name="Text Box 2">
          <a:extLst>
            <a:ext uri="{FF2B5EF4-FFF2-40B4-BE49-F238E27FC236}">
              <a16:creationId xmlns:a16="http://schemas.microsoft.com/office/drawing/2014/main" id="{00000000-0008-0000-0400-0000B804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288</xdr:row>
      <xdr:rowOff>0</xdr:rowOff>
    </xdr:from>
    <xdr:to>
      <xdr:col>3</xdr:col>
      <xdr:colOff>76200</xdr:colOff>
      <xdr:row>289</xdr:row>
      <xdr:rowOff>28574</xdr:rowOff>
    </xdr:to>
    <xdr:sp macro="" textlink="">
      <xdr:nvSpPr>
        <xdr:cNvPr id="1209" name="Text Box 2">
          <a:extLst>
            <a:ext uri="{FF2B5EF4-FFF2-40B4-BE49-F238E27FC236}">
              <a16:creationId xmlns:a16="http://schemas.microsoft.com/office/drawing/2014/main" id="{00000000-0008-0000-0400-0000B9040000}"/>
            </a:ext>
          </a:extLst>
        </xdr:cNvPr>
        <xdr:cNvSpPr txBox="1">
          <a:spLocks noChangeArrowheads="1"/>
        </xdr:cNvSpPr>
      </xdr:nvSpPr>
      <xdr:spPr bwMode="auto">
        <a:xfrm>
          <a:off x="3981450" y="261461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3</xdr:col>
      <xdr:colOff>514350</xdr:colOff>
      <xdr:row>289</xdr:row>
      <xdr:rowOff>28574</xdr:rowOff>
    </xdr:to>
    <xdr:sp macro="" textlink="">
      <xdr:nvSpPr>
        <xdr:cNvPr id="1210" name="Text Box 2">
          <a:extLst>
            <a:ext uri="{FF2B5EF4-FFF2-40B4-BE49-F238E27FC236}">
              <a16:creationId xmlns:a16="http://schemas.microsoft.com/office/drawing/2014/main" id="{00000000-0008-0000-0400-0000BA04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3</xdr:col>
      <xdr:colOff>514350</xdr:colOff>
      <xdr:row>289</xdr:row>
      <xdr:rowOff>28573</xdr:rowOff>
    </xdr:to>
    <xdr:sp macro="" textlink="">
      <xdr:nvSpPr>
        <xdr:cNvPr id="1211" name="Text Box 2">
          <a:extLst>
            <a:ext uri="{FF2B5EF4-FFF2-40B4-BE49-F238E27FC236}">
              <a16:creationId xmlns:a16="http://schemas.microsoft.com/office/drawing/2014/main" id="{00000000-0008-0000-0400-0000BB04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3</xdr:col>
      <xdr:colOff>514350</xdr:colOff>
      <xdr:row>289</xdr:row>
      <xdr:rowOff>28574</xdr:rowOff>
    </xdr:to>
    <xdr:sp macro="" textlink="">
      <xdr:nvSpPr>
        <xdr:cNvPr id="1212" name="Text Box 2">
          <a:extLst>
            <a:ext uri="{FF2B5EF4-FFF2-40B4-BE49-F238E27FC236}">
              <a16:creationId xmlns:a16="http://schemas.microsoft.com/office/drawing/2014/main" id="{00000000-0008-0000-0400-0000BC04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3</xdr:col>
      <xdr:colOff>514350</xdr:colOff>
      <xdr:row>289</xdr:row>
      <xdr:rowOff>28573</xdr:rowOff>
    </xdr:to>
    <xdr:sp macro="" textlink="">
      <xdr:nvSpPr>
        <xdr:cNvPr id="1213" name="Text Box 2">
          <a:extLst>
            <a:ext uri="{FF2B5EF4-FFF2-40B4-BE49-F238E27FC236}">
              <a16:creationId xmlns:a16="http://schemas.microsoft.com/office/drawing/2014/main" id="{00000000-0008-0000-0400-0000BD04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288</xdr:row>
      <xdr:rowOff>0</xdr:rowOff>
    </xdr:from>
    <xdr:to>
      <xdr:col>3</xdr:col>
      <xdr:colOff>76200</xdr:colOff>
      <xdr:row>289</xdr:row>
      <xdr:rowOff>28574</xdr:rowOff>
    </xdr:to>
    <xdr:sp macro="" textlink="">
      <xdr:nvSpPr>
        <xdr:cNvPr id="1214" name="Text Box 2">
          <a:extLst>
            <a:ext uri="{FF2B5EF4-FFF2-40B4-BE49-F238E27FC236}">
              <a16:creationId xmlns:a16="http://schemas.microsoft.com/office/drawing/2014/main" id="{00000000-0008-0000-0400-0000BE040000}"/>
            </a:ext>
          </a:extLst>
        </xdr:cNvPr>
        <xdr:cNvSpPr txBox="1">
          <a:spLocks noChangeArrowheads="1"/>
        </xdr:cNvSpPr>
      </xdr:nvSpPr>
      <xdr:spPr bwMode="auto">
        <a:xfrm>
          <a:off x="3981450" y="261461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288</xdr:row>
      <xdr:rowOff>0</xdr:rowOff>
    </xdr:from>
    <xdr:to>
      <xdr:col>3</xdr:col>
      <xdr:colOff>76200</xdr:colOff>
      <xdr:row>289</xdr:row>
      <xdr:rowOff>28573</xdr:rowOff>
    </xdr:to>
    <xdr:sp macro="" textlink="">
      <xdr:nvSpPr>
        <xdr:cNvPr id="1215" name="Text Box 2">
          <a:extLst>
            <a:ext uri="{FF2B5EF4-FFF2-40B4-BE49-F238E27FC236}">
              <a16:creationId xmlns:a16="http://schemas.microsoft.com/office/drawing/2014/main" id="{00000000-0008-0000-0400-0000BF040000}"/>
            </a:ext>
          </a:extLst>
        </xdr:cNvPr>
        <xdr:cNvSpPr txBox="1">
          <a:spLocks noChangeArrowheads="1"/>
        </xdr:cNvSpPr>
      </xdr:nvSpPr>
      <xdr:spPr bwMode="auto">
        <a:xfrm>
          <a:off x="3981450" y="26146125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288</xdr:row>
      <xdr:rowOff>0</xdr:rowOff>
    </xdr:from>
    <xdr:to>
      <xdr:col>3</xdr:col>
      <xdr:colOff>76200</xdr:colOff>
      <xdr:row>289</xdr:row>
      <xdr:rowOff>28574</xdr:rowOff>
    </xdr:to>
    <xdr:sp macro="" textlink="">
      <xdr:nvSpPr>
        <xdr:cNvPr id="1216" name="Text Box 2">
          <a:extLst>
            <a:ext uri="{FF2B5EF4-FFF2-40B4-BE49-F238E27FC236}">
              <a16:creationId xmlns:a16="http://schemas.microsoft.com/office/drawing/2014/main" id="{00000000-0008-0000-0400-0000C0040000}"/>
            </a:ext>
          </a:extLst>
        </xdr:cNvPr>
        <xdr:cNvSpPr txBox="1">
          <a:spLocks noChangeArrowheads="1"/>
        </xdr:cNvSpPr>
      </xdr:nvSpPr>
      <xdr:spPr bwMode="auto">
        <a:xfrm>
          <a:off x="3981450" y="261461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288</xdr:row>
      <xdr:rowOff>0</xdr:rowOff>
    </xdr:from>
    <xdr:to>
      <xdr:col>3</xdr:col>
      <xdr:colOff>76200</xdr:colOff>
      <xdr:row>289</xdr:row>
      <xdr:rowOff>28574</xdr:rowOff>
    </xdr:to>
    <xdr:sp macro="" textlink="">
      <xdr:nvSpPr>
        <xdr:cNvPr id="1217" name="Text Box 2">
          <a:extLst>
            <a:ext uri="{FF2B5EF4-FFF2-40B4-BE49-F238E27FC236}">
              <a16:creationId xmlns:a16="http://schemas.microsoft.com/office/drawing/2014/main" id="{00000000-0008-0000-0400-0000C1040000}"/>
            </a:ext>
          </a:extLst>
        </xdr:cNvPr>
        <xdr:cNvSpPr txBox="1">
          <a:spLocks noChangeArrowheads="1"/>
        </xdr:cNvSpPr>
      </xdr:nvSpPr>
      <xdr:spPr bwMode="auto">
        <a:xfrm>
          <a:off x="3981450" y="261461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288</xdr:row>
      <xdr:rowOff>0</xdr:rowOff>
    </xdr:from>
    <xdr:to>
      <xdr:col>3</xdr:col>
      <xdr:colOff>76200</xdr:colOff>
      <xdr:row>289</xdr:row>
      <xdr:rowOff>28573</xdr:rowOff>
    </xdr:to>
    <xdr:sp macro="" textlink="">
      <xdr:nvSpPr>
        <xdr:cNvPr id="1218" name="Text Box 2">
          <a:extLst>
            <a:ext uri="{FF2B5EF4-FFF2-40B4-BE49-F238E27FC236}">
              <a16:creationId xmlns:a16="http://schemas.microsoft.com/office/drawing/2014/main" id="{00000000-0008-0000-0400-0000C2040000}"/>
            </a:ext>
          </a:extLst>
        </xdr:cNvPr>
        <xdr:cNvSpPr txBox="1">
          <a:spLocks noChangeArrowheads="1"/>
        </xdr:cNvSpPr>
      </xdr:nvSpPr>
      <xdr:spPr bwMode="auto">
        <a:xfrm>
          <a:off x="3981450" y="26146125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28574</xdr:rowOff>
    </xdr:to>
    <xdr:sp macro="" textlink="">
      <xdr:nvSpPr>
        <xdr:cNvPr id="1219" name="Text Box 2">
          <a:extLst>
            <a:ext uri="{FF2B5EF4-FFF2-40B4-BE49-F238E27FC236}">
              <a16:creationId xmlns:a16="http://schemas.microsoft.com/office/drawing/2014/main" id="{00000000-0008-0000-0400-0000C304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289</xdr:row>
      <xdr:rowOff>28574</xdr:rowOff>
    </xdr:to>
    <xdr:sp macro="" textlink="">
      <xdr:nvSpPr>
        <xdr:cNvPr id="1220" name="Text Box 2">
          <a:extLst>
            <a:ext uri="{FF2B5EF4-FFF2-40B4-BE49-F238E27FC236}">
              <a16:creationId xmlns:a16="http://schemas.microsoft.com/office/drawing/2014/main" id="{00000000-0008-0000-0400-0000C4040000}"/>
            </a:ext>
          </a:extLst>
        </xdr:cNvPr>
        <xdr:cNvSpPr txBox="1">
          <a:spLocks noChangeArrowheads="1"/>
        </xdr:cNvSpPr>
      </xdr:nvSpPr>
      <xdr:spPr bwMode="auto">
        <a:xfrm>
          <a:off x="6210300" y="261461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28574</xdr:rowOff>
    </xdr:to>
    <xdr:sp macro="" textlink="">
      <xdr:nvSpPr>
        <xdr:cNvPr id="1221" name="Text Box 2">
          <a:extLst>
            <a:ext uri="{FF2B5EF4-FFF2-40B4-BE49-F238E27FC236}">
              <a16:creationId xmlns:a16="http://schemas.microsoft.com/office/drawing/2014/main" id="{00000000-0008-0000-0400-0000C504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289</xdr:row>
      <xdr:rowOff>28574</xdr:rowOff>
    </xdr:to>
    <xdr:sp macro="" textlink="">
      <xdr:nvSpPr>
        <xdr:cNvPr id="1222" name="Text Box 2">
          <a:extLst>
            <a:ext uri="{FF2B5EF4-FFF2-40B4-BE49-F238E27FC236}">
              <a16:creationId xmlns:a16="http://schemas.microsoft.com/office/drawing/2014/main" id="{00000000-0008-0000-0400-0000C6040000}"/>
            </a:ext>
          </a:extLst>
        </xdr:cNvPr>
        <xdr:cNvSpPr txBox="1">
          <a:spLocks noChangeArrowheads="1"/>
        </xdr:cNvSpPr>
      </xdr:nvSpPr>
      <xdr:spPr bwMode="auto">
        <a:xfrm>
          <a:off x="6210300" y="261461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289</xdr:row>
      <xdr:rowOff>28573</xdr:rowOff>
    </xdr:to>
    <xdr:sp macro="" textlink="">
      <xdr:nvSpPr>
        <xdr:cNvPr id="1223" name="Text Box 2">
          <a:extLst>
            <a:ext uri="{FF2B5EF4-FFF2-40B4-BE49-F238E27FC236}">
              <a16:creationId xmlns:a16="http://schemas.microsoft.com/office/drawing/2014/main" id="{00000000-0008-0000-0400-0000C7040000}"/>
            </a:ext>
          </a:extLst>
        </xdr:cNvPr>
        <xdr:cNvSpPr txBox="1">
          <a:spLocks noChangeArrowheads="1"/>
        </xdr:cNvSpPr>
      </xdr:nvSpPr>
      <xdr:spPr bwMode="auto">
        <a:xfrm>
          <a:off x="6210300" y="26146125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289</xdr:row>
      <xdr:rowOff>28574</xdr:rowOff>
    </xdr:to>
    <xdr:sp macro="" textlink="">
      <xdr:nvSpPr>
        <xdr:cNvPr id="1224" name="Text Box 2">
          <a:extLst>
            <a:ext uri="{FF2B5EF4-FFF2-40B4-BE49-F238E27FC236}">
              <a16:creationId xmlns:a16="http://schemas.microsoft.com/office/drawing/2014/main" id="{00000000-0008-0000-0400-0000C8040000}"/>
            </a:ext>
          </a:extLst>
        </xdr:cNvPr>
        <xdr:cNvSpPr txBox="1">
          <a:spLocks noChangeArrowheads="1"/>
        </xdr:cNvSpPr>
      </xdr:nvSpPr>
      <xdr:spPr bwMode="auto">
        <a:xfrm>
          <a:off x="6210300" y="261461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289</xdr:row>
      <xdr:rowOff>28573</xdr:rowOff>
    </xdr:to>
    <xdr:sp macro="" textlink="">
      <xdr:nvSpPr>
        <xdr:cNvPr id="1225" name="Text Box 2">
          <a:extLst>
            <a:ext uri="{FF2B5EF4-FFF2-40B4-BE49-F238E27FC236}">
              <a16:creationId xmlns:a16="http://schemas.microsoft.com/office/drawing/2014/main" id="{00000000-0008-0000-0400-0000C9040000}"/>
            </a:ext>
          </a:extLst>
        </xdr:cNvPr>
        <xdr:cNvSpPr txBox="1">
          <a:spLocks noChangeArrowheads="1"/>
        </xdr:cNvSpPr>
      </xdr:nvSpPr>
      <xdr:spPr bwMode="auto">
        <a:xfrm>
          <a:off x="6210300" y="26146125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28574</xdr:rowOff>
    </xdr:to>
    <xdr:sp macro="" textlink="">
      <xdr:nvSpPr>
        <xdr:cNvPr id="1226" name="Text Box 2">
          <a:extLst>
            <a:ext uri="{FF2B5EF4-FFF2-40B4-BE49-F238E27FC236}">
              <a16:creationId xmlns:a16="http://schemas.microsoft.com/office/drawing/2014/main" id="{00000000-0008-0000-0400-0000CA04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28573</xdr:rowOff>
    </xdr:to>
    <xdr:sp macro="" textlink="">
      <xdr:nvSpPr>
        <xdr:cNvPr id="1227" name="Text Box 2">
          <a:extLst>
            <a:ext uri="{FF2B5EF4-FFF2-40B4-BE49-F238E27FC236}">
              <a16:creationId xmlns:a16="http://schemas.microsoft.com/office/drawing/2014/main" id="{00000000-0008-0000-0400-0000CB04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28574</xdr:rowOff>
    </xdr:to>
    <xdr:sp macro="" textlink="">
      <xdr:nvSpPr>
        <xdr:cNvPr id="1228" name="Text Box 2">
          <a:extLst>
            <a:ext uri="{FF2B5EF4-FFF2-40B4-BE49-F238E27FC236}">
              <a16:creationId xmlns:a16="http://schemas.microsoft.com/office/drawing/2014/main" id="{00000000-0008-0000-0400-0000CC04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28574</xdr:rowOff>
    </xdr:to>
    <xdr:sp macro="" textlink="">
      <xdr:nvSpPr>
        <xdr:cNvPr id="1229" name="Text Box 2">
          <a:extLst>
            <a:ext uri="{FF2B5EF4-FFF2-40B4-BE49-F238E27FC236}">
              <a16:creationId xmlns:a16="http://schemas.microsoft.com/office/drawing/2014/main" id="{00000000-0008-0000-0400-0000CD04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28573</xdr:rowOff>
    </xdr:to>
    <xdr:sp macro="" textlink="">
      <xdr:nvSpPr>
        <xdr:cNvPr id="1230" name="Text Box 2">
          <a:extLst>
            <a:ext uri="{FF2B5EF4-FFF2-40B4-BE49-F238E27FC236}">
              <a16:creationId xmlns:a16="http://schemas.microsoft.com/office/drawing/2014/main" id="{00000000-0008-0000-0400-0000CE04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28574</xdr:rowOff>
    </xdr:to>
    <xdr:sp macro="" textlink="">
      <xdr:nvSpPr>
        <xdr:cNvPr id="1231" name="Text Box 2">
          <a:extLst>
            <a:ext uri="{FF2B5EF4-FFF2-40B4-BE49-F238E27FC236}">
              <a16:creationId xmlns:a16="http://schemas.microsoft.com/office/drawing/2014/main" id="{00000000-0008-0000-0400-0000CF04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4</xdr:col>
      <xdr:colOff>514350</xdr:colOff>
      <xdr:row>289</xdr:row>
      <xdr:rowOff>28574</xdr:rowOff>
    </xdr:to>
    <xdr:sp macro="" textlink="">
      <xdr:nvSpPr>
        <xdr:cNvPr id="1232" name="Text Box 2">
          <a:extLst>
            <a:ext uri="{FF2B5EF4-FFF2-40B4-BE49-F238E27FC236}">
              <a16:creationId xmlns:a16="http://schemas.microsoft.com/office/drawing/2014/main" id="{00000000-0008-0000-0400-0000D004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28574</xdr:rowOff>
    </xdr:to>
    <xdr:sp macro="" textlink="">
      <xdr:nvSpPr>
        <xdr:cNvPr id="1233" name="Text Box 2">
          <a:extLst>
            <a:ext uri="{FF2B5EF4-FFF2-40B4-BE49-F238E27FC236}">
              <a16:creationId xmlns:a16="http://schemas.microsoft.com/office/drawing/2014/main" id="{00000000-0008-0000-0400-0000D104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4</xdr:col>
      <xdr:colOff>514350</xdr:colOff>
      <xdr:row>289</xdr:row>
      <xdr:rowOff>28574</xdr:rowOff>
    </xdr:to>
    <xdr:sp macro="" textlink="">
      <xdr:nvSpPr>
        <xdr:cNvPr id="1234" name="Text Box 2">
          <a:extLst>
            <a:ext uri="{FF2B5EF4-FFF2-40B4-BE49-F238E27FC236}">
              <a16:creationId xmlns:a16="http://schemas.microsoft.com/office/drawing/2014/main" id="{00000000-0008-0000-0400-0000D204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4</xdr:col>
      <xdr:colOff>514350</xdr:colOff>
      <xdr:row>289</xdr:row>
      <xdr:rowOff>28573</xdr:rowOff>
    </xdr:to>
    <xdr:sp macro="" textlink="">
      <xdr:nvSpPr>
        <xdr:cNvPr id="1235" name="Text Box 2">
          <a:extLst>
            <a:ext uri="{FF2B5EF4-FFF2-40B4-BE49-F238E27FC236}">
              <a16:creationId xmlns:a16="http://schemas.microsoft.com/office/drawing/2014/main" id="{00000000-0008-0000-0400-0000D304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4</xdr:col>
      <xdr:colOff>514350</xdr:colOff>
      <xdr:row>289</xdr:row>
      <xdr:rowOff>28574</xdr:rowOff>
    </xdr:to>
    <xdr:sp macro="" textlink="">
      <xdr:nvSpPr>
        <xdr:cNvPr id="1236" name="Text Box 2">
          <a:extLst>
            <a:ext uri="{FF2B5EF4-FFF2-40B4-BE49-F238E27FC236}">
              <a16:creationId xmlns:a16="http://schemas.microsoft.com/office/drawing/2014/main" id="{00000000-0008-0000-0400-0000D404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4</xdr:col>
      <xdr:colOff>514350</xdr:colOff>
      <xdr:row>289</xdr:row>
      <xdr:rowOff>28573</xdr:rowOff>
    </xdr:to>
    <xdr:sp macro="" textlink="">
      <xdr:nvSpPr>
        <xdr:cNvPr id="1237" name="Text Box 2">
          <a:extLst>
            <a:ext uri="{FF2B5EF4-FFF2-40B4-BE49-F238E27FC236}">
              <a16:creationId xmlns:a16="http://schemas.microsoft.com/office/drawing/2014/main" id="{00000000-0008-0000-0400-0000D504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28574</xdr:rowOff>
    </xdr:to>
    <xdr:sp macro="" textlink="">
      <xdr:nvSpPr>
        <xdr:cNvPr id="1238" name="Text Box 2">
          <a:extLst>
            <a:ext uri="{FF2B5EF4-FFF2-40B4-BE49-F238E27FC236}">
              <a16:creationId xmlns:a16="http://schemas.microsoft.com/office/drawing/2014/main" id="{00000000-0008-0000-0400-0000D604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28573</xdr:rowOff>
    </xdr:to>
    <xdr:sp macro="" textlink="">
      <xdr:nvSpPr>
        <xdr:cNvPr id="1239" name="Text Box 2">
          <a:extLst>
            <a:ext uri="{FF2B5EF4-FFF2-40B4-BE49-F238E27FC236}">
              <a16:creationId xmlns:a16="http://schemas.microsoft.com/office/drawing/2014/main" id="{00000000-0008-0000-0400-0000D704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28574</xdr:rowOff>
    </xdr:to>
    <xdr:sp macro="" textlink="">
      <xdr:nvSpPr>
        <xdr:cNvPr id="1240" name="Text Box 2">
          <a:extLst>
            <a:ext uri="{FF2B5EF4-FFF2-40B4-BE49-F238E27FC236}">
              <a16:creationId xmlns:a16="http://schemas.microsoft.com/office/drawing/2014/main" id="{00000000-0008-0000-0400-0000D804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28574</xdr:rowOff>
    </xdr:to>
    <xdr:sp macro="" textlink="">
      <xdr:nvSpPr>
        <xdr:cNvPr id="1241" name="Text Box 2">
          <a:extLst>
            <a:ext uri="{FF2B5EF4-FFF2-40B4-BE49-F238E27FC236}">
              <a16:creationId xmlns:a16="http://schemas.microsoft.com/office/drawing/2014/main" id="{00000000-0008-0000-0400-0000D904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28573</xdr:rowOff>
    </xdr:to>
    <xdr:sp macro="" textlink="">
      <xdr:nvSpPr>
        <xdr:cNvPr id="1242" name="Text Box 2">
          <a:extLst>
            <a:ext uri="{FF2B5EF4-FFF2-40B4-BE49-F238E27FC236}">
              <a16:creationId xmlns:a16="http://schemas.microsoft.com/office/drawing/2014/main" id="{00000000-0008-0000-0400-0000DA04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28574</xdr:rowOff>
    </xdr:to>
    <xdr:sp macro="" textlink="">
      <xdr:nvSpPr>
        <xdr:cNvPr id="1243" name="Text Box 2">
          <a:extLst>
            <a:ext uri="{FF2B5EF4-FFF2-40B4-BE49-F238E27FC236}">
              <a16:creationId xmlns:a16="http://schemas.microsoft.com/office/drawing/2014/main" id="{00000000-0008-0000-0400-0000DB04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28574</xdr:rowOff>
    </xdr:to>
    <xdr:sp macro="" textlink="">
      <xdr:nvSpPr>
        <xdr:cNvPr id="1244" name="Text Box 2">
          <a:extLst>
            <a:ext uri="{FF2B5EF4-FFF2-40B4-BE49-F238E27FC236}">
              <a16:creationId xmlns:a16="http://schemas.microsoft.com/office/drawing/2014/main" id="{00000000-0008-0000-0400-0000DC04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28574</xdr:rowOff>
    </xdr:to>
    <xdr:sp macro="" textlink="">
      <xdr:nvSpPr>
        <xdr:cNvPr id="1245" name="Text Box 2">
          <a:extLst>
            <a:ext uri="{FF2B5EF4-FFF2-40B4-BE49-F238E27FC236}">
              <a16:creationId xmlns:a16="http://schemas.microsoft.com/office/drawing/2014/main" id="{00000000-0008-0000-0400-0000DD04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28573</xdr:rowOff>
    </xdr:to>
    <xdr:sp macro="" textlink="">
      <xdr:nvSpPr>
        <xdr:cNvPr id="1246" name="Text Box 2">
          <a:extLst>
            <a:ext uri="{FF2B5EF4-FFF2-40B4-BE49-F238E27FC236}">
              <a16:creationId xmlns:a16="http://schemas.microsoft.com/office/drawing/2014/main" id="{00000000-0008-0000-0400-0000DE04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5334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28574</xdr:rowOff>
    </xdr:to>
    <xdr:sp macro="" textlink="">
      <xdr:nvSpPr>
        <xdr:cNvPr id="1247" name="Text Box 2">
          <a:extLst>
            <a:ext uri="{FF2B5EF4-FFF2-40B4-BE49-F238E27FC236}">
              <a16:creationId xmlns:a16="http://schemas.microsoft.com/office/drawing/2014/main" id="{00000000-0008-0000-0400-0000DF04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28574</xdr:rowOff>
    </xdr:to>
    <xdr:sp macro="" textlink="">
      <xdr:nvSpPr>
        <xdr:cNvPr id="1248" name="Text Box 2">
          <a:extLst>
            <a:ext uri="{FF2B5EF4-FFF2-40B4-BE49-F238E27FC236}">
              <a16:creationId xmlns:a16="http://schemas.microsoft.com/office/drawing/2014/main" id="{00000000-0008-0000-0400-0000E004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28573</xdr:rowOff>
    </xdr:to>
    <xdr:sp macro="" textlink="">
      <xdr:nvSpPr>
        <xdr:cNvPr id="1249" name="Text Box 2">
          <a:extLst>
            <a:ext uri="{FF2B5EF4-FFF2-40B4-BE49-F238E27FC236}">
              <a16:creationId xmlns:a16="http://schemas.microsoft.com/office/drawing/2014/main" id="{00000000-0008-0000-0400-0000E104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5334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289</xdr:row>
      <xdr:rowOff>0</xdr:rowOff>
    </xdr:from>
    <xdr:to>
      <xdr:col>3</xdr:col>
      <xdr:colOff>76200</xdr:colOff>
      <xdr:row>290</xdr:row>
      <xdr:rowOff>28576</xdr:rowOff>
    </xdr:to>
    <xdr:sp macro="" textlink="">
      <xdr:nvSpPr>
        <xdr:cNvPr id="1250" name="Text Box 2">
          <a:extLst>
            <a:ext uri="{FF2B5EF4-FFF2-40B4-BE49-F238E27FC236}">
              <a16:creationId xmlns:a16="http://schemas.microsoft.com/office/drawing/2014/main" id="{00000000-0008-0000-0400-0000E2040000}"/>
            </a:ext>
          </a:extLst>
        </xdr:cNvPr>
        <xdr:cNvSpPr txBox="1">
          <a:spLocks noChangeArrowheads="1"/>
        </xdr:cNvSpPr>
      </xdr:nvSpPr>
      <xdr:spPr bwMode="auto">
        <a:xfrm>
          <a:off x="3981450" y="263080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3</xdr:col>
      <xdr:colOff>514350</xdr:colOff>
      <xdr:row>290</xdr:row>
      <xdr:rowOff>28576</xdr:rowOff>
    </xdr:to>
    <xdr:sp macro="" textlink="">
      <xdr:nvSpPr>
        <xdr:cNvPr id="1251" name="Text Box 2">
          <a:extLst>
            <a:ext uri="{FF2B5EF4-FFF2-40B4-BE49-F238E27FC236}">
              <a16:creationId xmlns:a16="http://schemas.microsoft.com/office/drawing/2014/main" id="{00000000-0008-0000-0400-0000E304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289</xdr:row>
      <xdr:rowOff>0</xdr:rowOff>
    </xdr:from>
    <xdr:to>
      <xdr:col>3</xdr:col>
      <xdr:colOff>76200</xdr:colOff>
      <xdr:row>290</xdr:row>
      <xdr:rowOff>28576</xdr:rowOff>
    </xdr:to>
    <xdr:sp macro="" textlink="">
      <xdr:nvSpPr>
        <xdr:cNvPr id="1252" name="Text Box 2">
          <a:extLst>
            <a:ext uri="{FF2B5EF4-FFF2-40B4-BE49-F238E27FC236}">
              <a16:creationId xmlns:a16="http://schemas.microsoft.com/office/drawing/2014/main" id="{00000000-0008-0000-0400-0000E4040000}"/>
            </a:ext>
          </a:extLst>
        </xdr:cNvPr>
        <xdr:cNvSpPr txBox="1">
          <a:spLocks noChangeArrowheads="1"/>
        </xdr:cNvSpPr>
      </xdr:nvSpPr>
      <xdr:spPr bwMode="auto">
        <a:xfrm>
          <a:off x="3981450" y="263080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3</xdr:col>
      <xdr:colOff>514350</xdr:colOff>
      <xdr:row>290</xdr:row>
      <xdr:rowOff>28576</xdr:rowOff>
    </xdr:to>
    <xdr:sp macro="" textlink="">
      <xdr:nvSpPr>
        <xdr:cNvPr id="1253" name="Text Box 2">
          <a:extLst>
            <a:ext uri="{FF2B5EF4-FFF2-40B4-BE49-F238E27FC236}">
              <a16:creationId xmlns:a16="http://schemas.microsoft.com/office/drawing/2014/main" id="{00000000-0008-0000-0400-0000E504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3</xdr:col>
      <xdr:colOff>514350</xdr:colOff>
      <xdr:row>290</xdr:row>
      <xdr:rowOff>28575</xdr:rowOff>
    </xdr:to>
    <xdr:sp macro="" textlink="">
      <xdr:nvSpPr>
        <xdr:cNvPr id="1254" name="Text Box 2">
          <a:extLst>
            <a:ext uri="{FF2B5EF4-FFF2-40B4-BE49-F238E27FC236}">
              <a16:creationId xmlns:a16="http://schemas.microsoft.com/office/drawing/2014/main" id="{00000000-0008-0000-0400-0000E604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3</xdr:col>
      <xdr:colOff>514350</xdr:colOff>
      <xdr:row>290</xdr:row>
      <xdr:rowOff>28576</xdr:rowOff>
    </xdr:to>
    <xdr:sp macro="" textlink="">
      <xdr:nvSpPr>
        <xdr:cNvPr id="1255" name="Text Box 2">
          <a:extLst>
            <a:ext uri="{FF2B5EF4-FFF2-40B4-BE49-F238E27FC236}">
              <a16:creationId xmlns:a16="http://schemas.microsoft.com/office/drawing/2014/main" id="{00000000-0008-0000-0400-0000E704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3</xdr:col>
      <xdr:colOff>514350</xdr:colOff>
      <xdr:row>290</xdr:row>
      <xdr:rowOff>28575</xdr:rowOff>
    </xdr:to>
    <xdr:sp macro="" textlink="">
      <xdr:nvSpPr>
        <xdr:cNvPr id="1256" name="Text Box 2">
          <a:extLst>
            <a:ext uri="{FF2B5EF4-FFF2-40B4-BE49-F238E27FC236}">
              <a16:creationId xmlns:a16="http://schemas.microsoft.com/office/drawing/2014/main" id="{00000000-0008-0000-0400-0000E804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289</xdr:row>
      <xdr:rowOff>0</xdr:rowOff>
    </xdr:from>
    <xdr:to>
      <xdr:col>3</xdr:col>
      <xdr:colOff>76200</xdr:colOff>
      <xdr:row>290</xdr:row>
      <xdr:rowOff>28576</xdr:rowOff>
    </xdr:to>
    <xdr:sp macro="" textlink="">
      <xdr:nvSpPr>
        <xdr:cNvPr id="1257" name="Text Box 2">
          <a:extLst>
            <a:ext uri="{FF2B5EF4-FFF2-40B4-BE49-F238E27FC236}">
              <a16:creationId xmlns:a16="http://schemas.microsoft.com/office/drawing/2014/main" id="{00000000-0008-0000-0400-0000E9040000}"/>
            </a:ext>
          </a:extLst>
        </xdr:cNvPr>
        <xdr:cNvSpPr txBox="1">
          <a:spLocks noChangeArrowheads="1"/>
        </xdr:cNvSpPr>
      </xdr:nvSpPr>
      <xdr:spPr bwMode="auto">
        <a:xfrm>
          <a:off x="3981450" y="263080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289</xdr:row>
      <xdr:rowOff>0</xdr:rowOff>
    </xdr:from>
    <xdr:to>
      <xdr:col>3</xdr:col>
      <xdr:colOff>76200</xdr:colOff>
      <xdr:row>290</xdr:row>
      <xdr:rowOff>28575</xdr:rowOff>
    </xdr:to>
    <xdr:sp macro="" textlink="">
      <xdr:nvSpPr>
        <xdr:cNvPr id="1258" name="Text Box 2">
          <a:extLst>
            <a:ext uri="{FF2B5EF4-FFF2-40B4-BE49-F238E27FC236}">
              <a16:creationId xmlns:a16="http://schemas.microsoft.com/office/drawing/2014/main" id="{00000000-0008-0000-0400-0000EA040000}"/>
            </a:ext>
          </a:extLst>
        </xdr:cNvPr>
        <xdr:cNvSpPr txBox="1">
          <a:spLocks noChangeArrowheads="1"/>
        </xdr:cNvSpPr>
      </xdr:nvSpPr>
      <xdr:spPr bwMode="auto">
        <a:xfrm>
          <a:off x="3981450" y="26308050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289</xdr:row>
      <xdr:rowOff>0</xdr:rowOff>
    </xdr:from>
    <xdr:to>
      <xdr:col>3</xdr:col>
      <xdr:colOff>76200</xdr:colOff>
      <xdr:row>290</xdr:row>
      <xdr:rowOff>28576</xdr:rowOff>
    </xdr:to>
    <xdr:sp macro="" textlink="">
      <xdr:nvSpPr>
        <xdr:cNvPr id="1259" name="Text Box 2">
          <a:extLst>
            <a:ext uri="{FF2B5EF4-FFF2-40B4-BE49-F238E27FC236}">
              <a16:creationId xmlns:a16="http://schemas.microsoft.com/office/drawing/2014/main" id="{00000000-0008-0000-0400-0000EB040000}"/>
            </a:ext>
          </a:extLst>
        </xdr:cNvPr>
        <xdr:cNvSpPr txBox="1">
          <a:spLocks noChangeArrowheads="1"/>
        </xdr:cNvSpPr>
      </xdr:nvSpPr>
      <xdr:spPr bwMode="auto">
        <a:xfrm>
          <a:off x="3981450" y="263080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289</xdr:row>
      <xdr:rowOff>0</xdr:rowOff>
    </xdr:from>
    <xdr:to>
      <xdr:col>3</xdr:col>
      <xdr:colOff>76200</xdr:colOff>
      <xdr:row>290</xdr:row>
      <xdr:rowOff>28576</xdr:rowOff>
    </xdr:to>
    <xdr:sp macro="" textlink="">
      <xdr:nvSpPr>
        <xdr:cNvPr id="1260" name="Text Box 2">
          <a:extLst>
            <a:ext uri="{FF2B5EF4-FFF2-40B4-BE49-F238E27FC236}">
              <a16:creationId xmlns:a16="http://schemas.microsoft.com/office/drawing/2014/main" id="{00000000-0008-0000-0400-0000EC040000}"/>
            </a:ext>
          </a:extLst>
        </xdr:cNvPr>
        <xdr:cNvSpPr txBox="1">
          <a:spLocks noChangeArrowheads="1"/>
        </xdr:cNvSpPr>
      </xdr:nvSpPr>
      <xdr:spPr bwMode="auto">
        <a:xfrm>
          <a:off x="3981450" y="263080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289</xdr:row>
      <xdr:rowOff>0</xdr:rowOff>
    </xdr:from>
    <xdr:to>
      <xdr:col>3</xdr:col>
      <xdr:colOff>76200</xdr:colOff>
      <xdr:row>290</xdr:row>
      <xdr:rowOff>28575</xdr:rowOff>
    </xdr:to>
    <xdr:sp macro="" textlink="">
      <xdr:nvSpPr>
        <xdr:cNvPr id="1261" name="Text Box 2">
          <a:extLst>
            <a:ext uri="{FF2B5EF4-FFF2-40B4-BE49-F238E27FC236}">
              <a16:creationId xmlns:a16="http://schemas.microsoft.com/office/drawing/2014/main" id="{00000000-0008-0000-0400-0000ED040000}"/>
            </a:ext>
          </a:extLst>
        </xdr:cNvPr>
        <xdr:cNvSpPr txBox="1">
          <a:spLocks noChangeArrowheads="1"/>
        </xdr:cNvSpPr>
      </xdr:nvSpPr>
      <xdr:spPr bwMode="auto">
        <a:xfrm>
          <a:off x="3981450" y="26308050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28576</xdr:rowOff>
    </xdr:to>
    <xdr:sp macro="" textlink="">
      <xdr:nvSpPr>
        <xdr:cNvPr id="1262" name="Text Box 2">
          <a:extLst>
            <a:ext uri="{FF2B5EF4-FFF2-40B4-BE49-F238E27FC236}">
              <a16:creationId xmlns:a16="http://schemas.microsoft.com/office/drawing/2014/main" id="{00000000-0008-0000-0400-0000EE04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289</xdr:row>
      <xdr:rowOff>0</xdr:rowOff>
    </xdr:from>
    <xdr:to>
      <xdr:col>5</xdr:col>
      <xdr:colOff>514350</xdr:colOff>
      <xdr:row>290</xdr:row>
      <xdr:rowOff>28576</xdr:rowOff>
    </xdr:to>
    <xdr:sp macro="" textlink="">
      <xdr:nvSpPr>
        <xdr:cNvPr id="1263" name="Text Box 2">
          <a:extLst>
            <a:ext uri="{FF2B5EF4-FFF2-40B4-BE49-F238E27FC236}">
              <a16:creationId xmlns:a16="http://schemas.microsoft.com/office/drawing/2014/main" id="{00000000-0008-0000-0400-0000EF040000}"/>
            </a:ext>
          </a:extLst>
        </xdr:cNvPr>
        <xdr:cNvSpPr txBox="1">
          <a:spLocks noChangeArrowheads="1"/>
        </xdr:cNvSpPr>
      </xdr:nvSpPr>
      <xdr:spPr bwMode="auto">
        <a:xfrm>
          <a:off x="6210300" y="263080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28576</xdr:rowOff>
    </xdr:to>
    <xdr:sp macro="" textlink="">
      <xdr:nvSpPr>
        <xdr:cNvPr id="1264" name="Text Box 2">
          <a:extLst>
            <a:ext uri="{FF2B5EF4-FFF2-40B4-BE49-F238E27FC236}">
              <a16:creationId xmlns:a16="http://schemas.microsoft.com/office/drawing/2014/main" id="{00000000-0008-0000-0400-0000F004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289</xdr:row>
      <xdr:rowOff>0</xdr:rowOff>
    </xdr:from>
    <xdr:to>
      <xdr:col>5</xdr:col>
      <xdr:colOff>514350</xdr:colOff>
      <xdr:row>290</xdr:row>
      <xdr:rowOff>28576</xdr:rowOff>
    </xdr:to>
    <xdr:sp macro="" textlink="">
      <xdr:nvSpPr>
        <xdr:cNvPr id="1265" name="Text Box 2">
          <a:extLst>
            <a:ext uri="{FF2B5EF4-FFF2-40B4-BE49-F238E27FC236}">
              <a16:creationId xmlns:a16="http://schemas.microsoft.com/office/drawing/2014/main" id="{00000000-0008-0000-0400-0000F1040000}"/>
            </a:ext>
          </a:extLst>
        </xdr:cNvPr>
        <xdr:cNvSpPr txBox="1">
          <a:spLocks noChangeArrowheads="1"/>
        </xdr:cNvSpPr>
      </xdr:nvSpPr>
      <xdr:spPr bwMode="auto">
        <a:xfrm>
          <a:off x="6210300" y="263080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289</xdr:row>
      <xdr:rowOff>0</xdr:rowOff>
    </xdr:from>
    <xdr:to>
      <xdr:col>5</xdr:col>
      <xdr:colOff>514350</xdr:colOff>
      <xdr:row>290</xdr:row>
      <xdr:rowOff>28575</xdr:rowOff>
    </xdr:to>
    <xdr:sp macro="" textlink="">
      <xdr:nvSpPr>
        <xdr:cNvPr id="1266" name="Text Box 2">
          <a:extLst>
            <a:ext uri="{FF2B5EF4-FFF2-40B4-BE49-F238E27FC236}">
              <a16:creationId xmlns:a16="http://schemas.microsoft.com/office/drawing/2014/main" id="{00000000-0008-0000-0400-0000F2040000}"/>
            </a:ext>
          </a:extLst>
        </xdr:cNvPr>
        <xdr:cNvSpPr txBox="1">
          <a:spLocks noChangeArrowheads="1"/>
        </xdr:cNvSpPr>
      </xdr:nvSpPr>
      <xdr:spPr bwMode="auto">
        <a:xfrm>
          <a:off x="6210300" y="26308050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289</xdr:row>
      <xdr:rowOff>0</xdr:rowOff>
    </xdr:from>
    <xdr:to>
      <xdr:col>5</xdr:col>
      <xdr:colOff>514350</xdr:colOff>
      <xdr:row>290</xdr:row>
      <xdr:rowOff>28576</xdr:rowOff>
    </xdr:to>
    <xdr:sp macro="" textlink="">
      <xdr:nvSpPr>
        <xdr:cNvPr id="1267" name="Text Box 2">
          <a:extLst>
            <a:ext uri="{FF2B5EF4-FFF2-40B4-BE49-F238E27FC236}">
              <a16:creationId xmlns:a16="http://schemas.microsoft.com/office/drawing/2014/main" id="{00000000-0008-0000-0400-0000F3040000}"/>
            </a:ext>
          </a:extLst>
        </xdr:cNvPr>
        <xdr:cNvSpPr txBox="1">
          <a:spLocks noChangeArrowheads="1"/>
        </xdr:cNvSpPr>
      </xdr:nvSpPr>
      <xdr:spPr bwMode="auto">
        <a:xfrm>
          <a:off x="6210300" y="263080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289</xdr:row>
      <xdr:rowOff>0</xdr:rowOff>
    </xdr:from>
    <xdr:to>
      <xdr:col>5</xdr:col>
      <xdr:colOff>514350</xdr:colOff>
      <xdr:row>290</xdr:row>
      <xdr:rowOff>28575</xdr:rowOff>
    </xdr:to>
    <xdr:sp macro="" textlink="">
      <xdr:nvSpPr>
        <xdr:cNvPr id="1268" name="Text Box 2">
          <a:extLst>
            <a:ext uri="{FF2B5EF4-FFF2-40B4-BE49-F238E27FC236}">
              <a16:creationId xmlns:a16="http://schemas.microsoft.com/office/drawing/2014/main" id="{00000000-0008-0000-0400-0000F4040000}"/>
            </a:ext>
          </a:extLst>
        </xdr:cNvPr>
        <xdr:cNvSpPr txBox="1">
          <a:spLocks noChangeArrowheads="1"/>
        </xdr:cNvSpPr>
      </xdr:nvSpPr>
      <xdr:spPr bwMode="auto">
        <a:xfrm>
          <a:off x="6210300" y="26308050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28576</xdr:rowOff>
    </xdr:to>
    <xdr:sp macro="" textlink="">
      <xdr:nvSpPr>
        <xdr:cNvPr id="1269" name="Text Box 2">
          <a:extLst>
            <a:ext uri="{FF2B5EF4-FFF2-40B4-BE49-F238E27FC236}">
              <a16:creationId xmlns:a16="http://schemas.microsoft.com/office/drawing/2014/main" id="{00000000-0008-0000-0400-0000F504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28575</xdr:rowOff>
    </xdr:to>
    <xdr:sp macro="" textlink="">
      <xdr:nvSpPr>
        <xdr:cNvPr id="1270" name="Text Box 2">
          <a:extLst>
            <a:ext uri="{FF2B5EF4-FFF2-40B4-BE49-F238E27FC236}">
              <a16:creationId xmlns:a16="http://schemas.microsoft.com/office/drawing/2014/main" id="{00000000-0008-0000-0400-0000F604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5334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28576</xdr:rowOff>
    </xdr:to>
    <xdr:sp macro="" textlink="">
      <xdr:nvSpPr>
        <xdr:cNvPr id="1271" name="Text Box 2">
          <a:extLst>
            <a:ext uri="{FF2B5EF4-FFF2-40B4-BE49-F238E27FC236}">
              <a16:creationId xmlns:a16="http://schemas.microsoft.com/office/drawing/2014/main" id="{00000000-0008-0000-0400-0000F704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28576</xdr:rowOff>
    </xdr:to>
    <xdr:sp macro="" textlink="">
      <xdr:nvSpPr>
        <xdr:cNvPr id="1272" name="Text Box 2">
          <a:extLst>
            <a:ext uri="{FF2B5EF4-FFF2-40B4-BE49-F238E27FC236}">
              <a16:creationId xmlns:a16="http://schemas.microsoft.com/office/drawing/2014/main" id="{00000000-0008-0000-0400-0000F804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28575</xdr:rowOff>
    </xdr:to>
    <xdr:sp macro="" textlink="">
      <xdr:nvSpPr>
        <xdr:cNvPr id="1273" name="Text Box 2">
          <a:extLst>
            <a:ext uri="{FF2B5EF4-FFF2-40B4-BE49-F238E27FC236}">
              <a16:creationId xmlns:a16="http://schemas.microsoft.com/office/drawing/2014/main" id="{00000000-0008-0000-0400-0000F904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5334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28576</xdr:rowOff>
    </xdr:to>
    <xdr:sp macro="" textlink="">
      <xdr:nvSpPr>
        <xdr:cNvPr id="1274" name="Text Box 2">
          <a:extLst>
            <a:ext uri="{FF2B5EF4-FFF2-40B4-BE49-F238E27FC236}">
              <a16:creationId xmlns:a16="http://schemas.microsoft.com/office/drawing/2014/main" id="{00000000-0008-0000-0400-0000FA04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4</xdr:col>
      <xdr:colOff>514350</xdr:colOff>
      <xdr:row>290</xdr:row>
      <xdr:rowOff>28576</xdr:rowOff>
    </xdr:to>
    <xdr:sp macro="" textlink="">
      <xdr:nvSpPr>
        <xdr:cNvPr id="1275" name="Text Box 2">
          <a:extLst>
            <a:ext uri="{FF2B5EF4-FFF2-40B4-BE49-F238E27FC236}">
              <a16:creationId xmlns:a16="http://schemas.microsoft.com/office/drawing/2014/main" id="{00000000-0008-0000-0400-0000FB040000}"/>
            </a:ext>
          </a:extLst>
        </xdr:cNvPr>
        <xdr:cNvSpPr txBox="1">
          <a:spLocks noChangeArrowheads="1"/>
        </xdr:cNvSpPr>
      </xdr:nvSpPr>
      <xdr:spPr bwMode="auto">
        <a:xfrm>
          <a:off x="5314950" y="263080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28576</xdr:rowOff>
    </xdr:to>
    <xdr:sp macro="" textlink="">
      <xdr:nvSpPr>
        <xdr:cNvPr id="1276" name="Text Box 2">
          <a:extLst>
            <a:ext uri="{FF2B5EF4-FFF2-40B4-BE49-F238E27FC236}">
              <a16:creationId xmlns:a16="http://schemas.microsoft.com/office/drawing/2014/main" id="{00000000-0008-0000-0400-0000FC04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4</xdr:col>
      <xdr:colOff>514350</xdr:colOff>
      <xdr:row>290</xdr:row>
      <xdr:rowOff>28576</xdr:rowOff>
    </xdr:to>
    <xdr:sp macro="" textlink="">
      <xdr:nvSpPr>
        <xdr:cNvPr id="1277" name="Text Box 2">
          <a:extLst>
            <a:ext uri="{FF2B5EF4-FFF2-40B4-BE49-F238E27FC236}">
              <a16:creationId xmlns:a16="http://schemas.microsoft.com/office/drawing/2014/main" id="{00000000-0008-0000-0400-0000FD040000}"/>
            </a:ext>
          </a:extLst>
        </xdr:cNvPr>
        <xdr:cNvSpPr txBox="1">
          <a:spLocks noChangeArrowheads="1"/>
        </xdr:cNvSpPr>
      </xdr:nvSpPr>
      <xdr:spPr bwMode="auto">
        <a:xfrm>
          <a:off x="5314950" y="263080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4</xdr:col>
      <xdr:colOff>514350</xdr:colOff>
      <xdr:row>290</xdr:row>
      <xdr:rowOff>28575</xdr:rowOff>
    </xdr:to>
    <xdr:sp macro="" textlink="">
      <xdr:nvSpPr>
        <xdr:cNvPr id="1278" name="Text Box 2">
          <a:extLst>
            <a:ext uri="{FF2B5EF4-FFF2-40B4-BE49-F238E27FC236}">
              <a16:creationId xmlns:a16="http://schemas.microsoft.com/office/drawing/2014/main" id="{00000000-0008-0000-0400-0000FE040000}"/>
            </a:ext>
          </a:extLst>
        </xdr:cNvPr>
        <xdr:cNvSpPr txBox="1">
          <a:spLocks noChangeArrowheads="1"/>
        </xdr:cNvSpPr>
      </xdr:nvSpPr>
      <xdr:spPr bwMode="auto">
        <a:xfrm>
          <a:off x="5314950" y="26308050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4</xdr:col>
      <xdr:colOff>514350</xdr:colOff>
      <xdr:row>290</xdr:row>
      <xdr:rowOff>28576</xdr:rowOff>
    </xdr:to>
    <xdr:sp macro="" textlink="">
      <xdr:nvSpPr>
        <xdr:cNvPr id="1279" name="Text Box 2">
          <a:extLst>
            <a:ext uri="{FF2B5EF4-FFF2-40B4-BE49-F238E27FC236}">
              <a16:creationId xmlns:a16="http://schemas.microsoft.com/office/drawing/2014/main" id="{00000000-0008-0000-0400-0000FF040000}"/>
            </a:ext>
          </a:extLst>
        </xdr:cNvPr>
        <xdr:cNvSpPr txBox="1">
          <a:spLocks noChangeArrowheads="1"/>
        </xdr:cNvSpPr>
      </xdr:nvSpPr>
      <xdr:spPr bwMode="auto">
        <a:xfrm>
          <a:off x="5314950" y="263080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4</xdr:col>
      <xdr:colOff>514350</xdr:colOff>
      <xdr:row>290</xdr:row>
      <xdr:rowOff>28575</xdr:rowOff>
    </xdr:to>
    <xdr:sp macro="" textlink="">
      <xdr:nvSpPr>
        <xdr:cNvPr id="1280" name="Text Box 2">
          <a:extLst>
            <a:ext uri="{FF2B5EF4-FFF2-40B4-BE49-F238E27FC236}">
              <a16:creationId xmlns:a16="http://schemas.microsoft.com/office/drawing/2014/main" id="{00000000-0008-0000-0400-000000050000}"/>
            </a:ext>
          </a:extLst>
        </xdr:cNvPr>
        <xdr:cNvSpPr txBox="1">
          <a:spLocks noChangeArrowheads="1"/>
        </xdr:cNvSpPr>
      </xdr:nvSpPr>
      <xdr:spPr bwMode="auto">
        <a:xfrm>
          <a:off x="5314950" y="26308050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28576</xdr:rowOff>
    </xdr:to>
    <xdr:sp macro="" textlink="">
      <xdr:nvSpPr>
        <xdr:cNvPr id="1281" name="Text Box 2">
          <a:extLst>
            <a:ext uri="{FF2B5EF4-FFF2-40B4-BE49-F238E27FC236}">
              <a16:creationId xmlns:a16="http://schemas.microsoft.com/office/drawing/2014/main" id="{00000000-0008-0000-0400-00000105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28575</xdr:rowOff>
    </xdr:to>
    <xdr:sp macro="" textlink="">
      <xdr:nvSpPr>
        <xdr:cNvPr id="1282" name="Text Box 2">
          <a:extLst>
            <a:ext uri="{FF2B5EF4-FFF2-40B4-BE49-F238E27FC236}">
              <a16:creationId xmlns:a16="http://schemas.microsoft.com/office/drawing/2014/main" id="{00000000-0008-0000-0400-00000205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5334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28576</xdr:rowOff>
    </xdr:to>
    <xdr:sp macro="" textlink="">
      <xdr:nvSpPr>
        <xdr:cNvPr id="1283" name="Text Box 2">
          <a:extLst>
            <a:ext uri="{FF2B5EF4-FFF2-40B4-BE49-F238E27FC236}">
              <a16:creationId xmlns:a16="http://schemas.microsoft.com/office/drawing/2014/main" id="{00000000-0008-0000-0400-00000305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28576</xdr:rowOff>
    </xdr:to>
    <xdr:sp macro="" textlink="">
      <xdr:nvSpPr>
        <xdr:cNvPr id="1284" name="Text Box 2">
          <a:extLst>
            <a:ext uri="{FF2B5EF4-FFF2-40B4-BE49-F238E27FC236}">
              <a16:creationId xmlns:a16="http://schemas.microsoft.com/office/drawing/2014/main" id="{00000000-0008-0000-0400-00000405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28575</xdr:rowOff>
    </xdr:to>
    <xdr:sp macro="" textlink="">
      <xdr:nvSpPr>
        <xdr:cNvPr id="1285" name="Text Box 2">
          <a:extLst>
            <a:ext uri="{FF2B5EF4-FFF2-40B4-BE49-F238E27FC236}">
              <a16:creationId xmlns:a16="http://schemas.microsoft.com/office/drawing/2014/main" id="{00000000-0008-0000-0400-00000505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5334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5</xdr:col>
      <xdr:colOff>76200</xdr:colOff>
      <xdr:row>290</xdr:row>
      <xdr:rowOff>28576</xdr:rowOff>
    </xdr:to>
    <xdr:sp macro="" textlink="">
      <xdr:nvSpPr>
        <xdr:cNvPr id="1286" name="Text Box 2">
          <a:extLst>
            <a:ext uri="{FF2B5EF4-FFF2-40B4-BE49-F238E27FC236}">
              <a16:creationId xmlns:a16="http://schemas.microsoft.com/office/drawing/2014/main" id="{00000000-0008-0000-0400-000006050000}"/>
            </a:ext>
          </a:extLst>
        </xdr:cNvPr>
        <xdr:cNvSpPr txBox="1">
          <a:spLocks noChangeArrowheads="1"/>
        </xdr:cNvSpPr>
      </xdr:nvSpPr>
      <xdr:spPr bwMode="auto">
        <a:xfrm>
          <a:off x="5314950" y="263080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5</xdr:col>
      <xdr:colOff>76200</xdr:colOff>
      <xdr:row>290</xdr:row>
      <xdr:rowOff>28576</xdr:rowOff>
    </xdr:to>
    <xdr:sp macro="" textlink="">
      <xdr:nvSpPr>
        <xdr:cNvPr id="1287" name="Text Box 2">
          <a:extLst>
            <a:ext uri="{FF2B5EF4-FFF2-40B4-BE49-F238E27FC236}">
              <a16:creationId xmlns:a16="http://schemas.microsoft.com/office/drawing/2014/main" id="{00000000-0008-0000-0400-000007050000}"/>
            </a:ext>
          </a:extLst>
        </xdr:cNvPr>
        <xdr:cNvSpPr txBox="1">
          <a:spLocks noChangeArrowheads="1"/>
        </xdr:cNvSpPr>
      </xdr:nvSpPr>
      <xdr:spPr bwMode="auto">
        <a:xfrm>
          <a:off x="5314950" y="263080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5</xdr:col>
      <xdr:colOff>76200</xdr:colOff>
      <xdr:row>290</xdr:row>
      <xdr:rowOff>28576</xdr:rowOff>
    </xdr:to>
    <xdr:sp macro="" textlink="">
      <xdr:nvSpPr>
        <xdr:cNvPr id="1288" name="Text Box 2">
          <a:extLst>
            <a:ext uri="{FF2B5EF4-FFF2-40B4-BE49-F238E27FC236}">
              <a16:creationId xmlns:a16="http://schemas.microsoft.com/office/drawing/2014/main" id="{00000000-0008-0000-0400-000008050000}"/>
            </a:ext>
          </a:extLst>
        </xdr:cNvPr>
        <xdr:cNvSpPr txBox="1">
          <a:spLocks noChangeArrowheads="1"/>
        </xdr:cNvSpPr>
      </xdr:nvSpPr>
      <xdr:spPr bwMode="auto">
        <a:xfrm>
          <a:off x="5314950" y="263080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5</xdr:col>
      <xdr:colOff>76200</xdr:colOff>
      <xdr:row>290</xdr:row>
      <xdr:rowOff>28575</xdr:rowOff>
    </xdr:to>
    <xdr:sp macro="" textlink="">
      <xdr:nvSpPr>
        <xdr:cNvPr id="1289" name="Text Box 2">
          <a:extLst>
            <a:ext uri="{FF2B5EF4-FFF2-40B4-BE49-F238E27FC236}">
              <a16:creationId xmlns:a16="http://schemas.microsoft.com/office/drawing/2014/main" id="{00000000-0008-0000-0400-000009050000}"/>
            </a:ext>
          </a:extLst>
        </xdr:cNvPr>
        <xdr:cNvSpPr txBox="1">
          <a:spLocks noChangeArrowheads="1"/>
        </xdr:cNvSpPr>
      </xdr:nvSpPr>
      <xdr:spPr bwMode="auto">
        <a:xfrm>
          <a:off x="5314950" y="26308050"/>
          <a:ext cx="5334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5</xdr:col>
      <xdr:colOff>76200</xdr:colOff>
      <xdr:row>290</xdr:row>
      <xdr:rowOff>28576</xdr:rowOff>
    </xdr:to>
    <xdr:sp macro="" textlink="">
      <xdr:nvSpPr>
        <xdr:cNvPr id="1290" name="Text Box 2">
          <a:extLst>
            <a:ext uri="{FF2B5EF4-FFF2-40B4-BE49-F238E27FC236}">
              <a16:creationId xmlns:a16="http://schemas.microsoft.com/office/drawing/2014/main" id="{00000000-0008-0000-0400-00000A050000}"/>
            </a:ext>
          </a:extLst>
        </xdr:cNvPr>
        <xdr:cNvSpPr txBox="1">
          <a:spLocks noChangeArrowheads="1"/>
        </xdr:cNvSpPr>
      </xdr:nvSpPr>
      <xdr:spPr bwMode="auto">
        <a:xfrm>
          <a:off x="5314950" y="263080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5</xdr:col>
      <xdr:colOff>76200</xdr:colOff>
      <xdr:row>290</xdr:row>
      <xdr:rowOff>28576</xdr:rowOff>
    </xdr:to>
    <xdr:sp macro="" textlink="">
      <xdr:nvSpPr>
        <xdr:cNvPr id="1291" name="Text Box 2">
          <a:extLst>
            <a:ext uri="{FF2B5EF4-FFF2-40B4-BE49-F238E27FC236}">
              <a16:creationId xmlns:a16="http://schemas.microsoft.com/office/drawing/2014/main" id="{00000000-0008-0000-0400-00000B050000}"/>
            </a:ext>
          </a:extLst>
        </xdr:cNvPr>
        <xdr:cNvSpPr txBox="1">
          <a:spLocks noChangeArrowheads="1"/>
        </xdr:cNvSpPr>
      </xdr:nvSpPr>
      <xdr:spPr bwMode="auto">
        <a:xfrm>
          <a:off x="5314950" y="263080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5</xdr:col>
      <xdr:colOff>76200</xdr:colOff>
      <xdr:row>290</xdr:row>
      <xdr:rowOff>28575</xdr:rowOff>
    </xdr:to>
    <xdr:sp macro="" textlink="">
      <xdr:nvSpPr>
        <xdr:cNvPr id="1292" name="Text Box 2">
          <a:extLst>
            <a:ext uri="{FF2B5EF4-FFF2-40B4-BE49-F238E27FC236}">
              <a16:creationId xmlns:a16="http://schemas.microsoft.com/office/drawing/2014/main" id="{00000000-0008-0000-0400-00000C050000}"/>
            </a:ext>
          </a:extLst>
        </xdr:cNvPr>
        <xdr:cNvSpPr txBox="1">
          <a:spLocks noChangeArrowheads="1"/>
        </xdr:cNvSpPr>
      </xdr:nvSpPr>
      <xdr:spPr bwMode="auto">
        <a:xfrm>
          <a:off x="5314950" y="26308050"/>
          <a:ext cx="5334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290</xdr:row>
      <xdr:rowOff>0</xdr:rowOff>
    </xdr:from>
    <xdr:to>
      <xdr:col>3</xdr:col>
      <xdr:colOff>76200</xdr:colOff>
      <xdr:row>291</xdr:row>
      <xdr:rowOff>12700</xdr:rowOff>
    </xdr:to>
    <xdr:sp macro="" textlink="">
      <xdr:nvSpPr>
        <xdr:cNvPr id="1293" name="Text Box 2">
          <a:extLst>
            <a:ext uri="{FF2B5EF4-FFF2-40B4-BE49-F238E27FC236}">
              <a16:creationId xmlns:a16="http://schemas.microsoft.com/office/drawing/2014/main" id="{00000000-0008-0000-0400-00000D050000}"/>
            </a:ext>
          </a:extLst>
        </xdr:cNvPr>
        <xdr:cNvSpPr txBox="1">
          <a:spLocks noChangeArrowheads="1"/>
        </xdr:cNvSpPr>
      </xdr:nvSpPr>
      <xdr:spPr bwMode="auto">
        <a:xfrm>
          <a:off x="3981450" y="26469975"/>
          <a:ext cx="762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290</xdr:row>
      <xdr:rowOff>0</xdr:rowOff>
    </xdr:from>
    <xdr:to>
      <xdr:col>3</xdr:col>
      <xdr:colOff>514350</xdr:colOff>
      <xdr:row>291</xdr:row>
      <xdr:rowOff>12700</xdr:rowOff>
    </xdr:to>
    <xdr:sp macro="" textlink="">
      <xdr:nvSpPr>
        <xdr:cNvPr id="1294" name="Text Box 2">
          <a:extLst>
            <a:ext uri="{FF2B5EF4-FFF2-40B4-BE49-F238E27FC236}">
              <a16:creationId xmlns:a16="http://schemas.microsoft.com/office/drawing/2014/main" id="{00000000-0008-0000-0400-00000E050000}"/>
            </a:ext>
          </a:extLst>
        </xdr:cNvPr>
        <xdr:cNvSpPr txBox="1">
          <a:spLocks noChangeArrowheads="1"/>
        </xdr:cNvSpPr>
      </xdr:nvSpPr>
      <xdr:spPr bwMode="auto">
        <a:xfrm>
          <a:off x="4419600" y="26469975"/>
          <a:ext cx="762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290</xdr:row>
      <xdr:rowOff>0</xdr:rowOff>
    </xdr:from>
    <xdr:to>
      <xdr:col>3</xdr:col>
      <xdr:colOff>76200</xdr:colOff>
      <xdr:row>291</xdr:row>
      <xdr:rowOff>12700</xdr:rowOff>
    </xdr:to>
    <xdr:sp macro="" textlink="">
      <xdr:nvSpPr>
        <xdr:cNvPr id="1295" name="Text Box 2">
          <a:extLst>
            <a:ext uri="{FF2B5EF4-FFF2-40B4-BE49-F238E27FC236}">
              <a16:creationId xmlns:a16="http://schemas.microsoft.com/office/drawing/2014/main" id="{00000000-0008-0000-0400-00000F050000}"/>
            </a:ext>
          </a:extLst>
        </xdr:cNvPr>
        <xdr:cNvSpPr txBox="1">
          <a:spLocks noChangeArrowheads="1"/>
        </xdr:cNvSpPr>
      </xdr:nvSpPr>
      <xdr:spPr bwMode="auto">
        <a:xfrm>
          <a:off x="3981450" y="26469975"/>
          <a:ext cx="762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290</xdr:row>
      <xdr:rowOff>0</xdr:rowOff>
    </xdr:from>
    <xdr:to>
      <xdr:col>3</xdr:col>
      <xdr:colOff>514350</xdr:colOff>
      <xdr:row>291</xdr:row>
      <xdr:rowOff>12700</xdr:rowOff>
    </xdr:to>
    <xdr:sp macro="" textlink="">
      <xdr:nvSpPr>
        <xdr:cNvPr id="1296" name="Text Box 2">
          <a:extLst>
            <a:ext uri="{FF2B5EF4-FFF2-40B4-BE49-F238E27FC236}">
              <a16:creationId xmlns:a16="http://schemas.microsoft.com/office/drawing/2014/main" id="{00000000-0008-0000-0400-000010050000}"/>
            </a:ext>
          </a:extLst>
        </xdr:cNvPr>
        <xdr:cNvSpPr txBox="1">
          <a:spLocks noChangeArrowheads="1"/>
        </xdr:cNvSpPr>
      </xdr:nvSpPr>
      <xdr:spPr bwMode="auto">
        <a:xfrm>
          <a:off x="4419600" y="26469975"/>
          <a:ext cx="762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290</xdr:row>
      <xdr:rowOff>0</xdr:rowOff>
    </xdr:from>
    <xdr:to>
      <xdr:col>3</xdr:col>
      <xdr:colOff>514350</xdr:colOff>
      <xdr:row>291</xdr:row>
      <xdr:rowOff>12699</xdr:rowOff>
    </xdr:to>
    <xdr:sp macro="" textlink="">
      <xdr:nvSpPr>
        <xdr:cNvPr id="1297" name="Text Box 2">
          <a:extLst>
            <a:ext uri="{FF2B5EF4-FFF2-40B4-BE49-F238E27FC236}">
              <a16:creationId xmlns:a16="http://schemas.microsoft.com/office/drawing/2014/main" id="{00000000-0008-0000-0400-000011050000}"/>
            </a:ext>
          </a:extLst>
        </xdr:cNvPr>
        <xdr:cNvSpPr txBox="1">
          <a:spLocks noChangeArrowheads="1"/>
        </xdr:cNvSpPr>
      </xdr:nvSpPr>
      <xdr:spPr bwMode="auto">
        <a:xfrm>
          <a:off x="4419600" y="26469975"/>
          <a:ext cx="76200" cy="1841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290</xdr:row>
      <xdr:rowOff>0</xdr:rowOff>
    </xdr:from>
    <xdr:to>
      <xdr:col>3</xdr:col>
      <xdr:colOff>514350</xdr:colOff>
      <xdr:row>291</xdr:row>
      <xdr:rowOff>12700</xdr:rowOff>
    </xdr:to>
    <xdr:sp macro="" textlink="">
      <xdr:nvSpPr>
        <xdr:cNvPr id="1298" name="Text Box 2">
          <a:extLst>
            <a:ext uri="{FF2B5EF4-FFF2-40B4-BE49-F238E27FC236}">
              <a16:creationId xmlns:a16="http://schemas.microsoft.com/office/drawing/2014/main" id="{00000000-0008-0000-0400-000012050000}"/>
            </a:ext>
          </a:extLst>
        </xdr:cNvPr>
        <xdr:cNvSpPr txBox="1">
          <a:spLocks noChangeArrowheads="1"/>
        </xdr:cNvSpPr>
      </xdr:nvSpPr>
      <xdr:spPr bwMode="auto">
        <a:xfrm>
          <a:off x="4419600" y="26469975"/>
          <a:ext cx="762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290</xdr:row>
      <xdr:rowOff>0</xdr:rowOff>
    </xdr:from>
    <xdr:to>
      <xdr:col>3</xdr:col>
      <xdr:colOff>514350</xdr:colOff>
      <xdr:row>291</xdr:row>
      <xdr:rowOff>12699</xdr:rowOff>
    </xdr:to>
    <xdr:sp macro="" textlink="">
      <xdr:nvSpPr>
        <xdr:cNvPr id="1299" name="Text Box 2">
          <a:extLst>
            <a:ext uri="{FF2B5EF4-FFF2-40B4-BE49-F238E27FC236}">
              <a16:creationId xmlns:a16="http://schemas.microsoft.com/office/drawing/2014/main" id="{00000000-0008-0000-0400-000013050000}"/>
            </a:ext>
          </a:extLst>
        </xdr:cNvPr>
        <xdr:cNvSpPr txBox="1">
          <a:spLocks noChangeArrowheads="1"/>
        </xdr:cNvSpPr>
      </xdr:nvSpPr>
      <xdr:spPr bwMode="auto">
        <a:xfrm>
          <a:off x="4419600" y="26469975"/>
          <a:ext cx="76200" cy="1841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290</xdr:row>
      <xdr:rowOff>0</xdr:rowOff>
    </xdr:from>
    <xdr:to>
      <xdr:col>3</xdr:col>
      <xdr:colOff>76200</xdr:colOff>
      <xdr:row>291</xdr:row>
      <xdr:rowOff>12700</xdr:rowOff>
    </xdr:to>
    <xdr:sp macro="" textlink="">
      <xdr:nvSpPr>
        <xdr:cNvPr id="1300" name="Text Box 2">
          <a:extLst>
            <a:ext uri="{FF2B5EF4-FFF2-40B4-BE49-F238E27FC236}">
              <a16:creationId xmlns:a16="http://schemas.microsoft.com/office/drawing/2014/main" id="{00000000-0008-0000-0400-000014050000}"/>
            </a:ext>
          </a:extLst>
        </xdr:cNvPr>
        <xdr:cNvSpPr txBox="1">
          <a:spLocks noChangeArrowheads="1"/>
        </xdr:cNvSpPr>
      </xdr:nvSpPr>
      <xdr:spPr bwMode="auto">
        <a:xfrm>
          <a:off x="3981450" y="26469975"/>
          <a:ext cx="762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290</xdr:row>
      <xdr:rowOff>0</xdr:rowOff>
    </xdr:from>
    <xdr:to>
      <xdr:col>3</xdr:col>
      <xdr:colOff>76200</xdr:colOff>
      <xdr:row>291</xdr:row>
      <xdr:rowOff>12699</xdr:rowOff>
    </xdr:to>
    <xdr:sp macro="" textlink="">
      <xdr:nvSpPr>
        <xdr:cNvPr id="1301" name="Text Box 2">
          <a:extLst>
            <a:ext uri="{FF2B5EF4-FFF2-40B4-BE49-F238E27FC236}">
              <a16:creationId xmlns:a16="http://schemas.microsoft.com/office/drawing/2014/main" id="{00000000-0008-0000-0400-000015050000}"/>
            </a:ext>
          </a:extLst>
        </xdr:cNvPr>
        <xdr:cNvSpPr txBox="1">
          <a:spLocks noChangeArrowheads="1"/>
        </xdr:cNvSpPr>
      </xdr:nvSpPr>
      <xdr:spPr bwMode="auto">
        <a:xfrm>
          <a:off x="3981450" y="26469975"/>
          <a:ext cx="76200" cy="1841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290</xdr:row>
      <xdr:rowOff>0</xdr:rowOff>
    </xdr:from>
    <xdr:to>
      <xdr:col>3</xdr:col>
      <xdr:colOff>76200</xdr:colOff>
      <xdr:row>291</xdr:row>
      <xdr:rowOff>12700</xdr:rowOff>
    </xdr:to>
    <xdr:sp macro="" textlink="">
      <xdr:nvSpPr>
        <xdr:cNvPr id="1302" name="Text Box 2">
          <a:extLst>
            <a:ext uri="{FF2B5EF4-FFF2-40B4-BE49-F238E27FC236}">
              <a16:creationId xmlns:a16="http://schemas.microsoft.com/office/drawing/2014/main" id="{00000000-0008-0000-0400-000016050000}"/>
            </a:ext>
          </a:extLst>
        </xdr:cNvPr>
        <xdr:cNvSpPr txBox="1">
          <a:spLocks noChangeArrowheads="1"/>
        </xdr:cNvSpPr>
      </xdr:nvSpPr>
      <xdr:spPr bwMode="auto">
        <a:xfrm>
          <a:off x="3981450" y="26469975"/>
          <a:ext cx="762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290</xdr:row>
      <xdr:rowOff>0</xdr:rowOff>
    </xdr:from>
    <xdr:to>
      <xdr:col>3</xdr:col>
      <xdr:colOff>76200</xdr:colOff>
      <xdr:row>291</xdr:row>
      <xdr:rowOff>12700</xdr:rowOff>
    </xdr:to>
    <xdr:sp macro="" textlink="">
      <xdr:nvSpPr>
        <xdr:cNvPr id="1303" name="Text Box 2">
          <a:extLst>
            <a:ext uri="{FF2B5EF4-FFF2-40B4-BE49-F238E27FC236}">
              <a16:creationId xmlns:a16="http://schemas.microsoft.com/office/drawing/2014/main" id="{00000000-0008-0000-0400-000017050000}"/>
            </a:ext>
          </a:extLst>
        </xdr:cNvPr>
        <xdr:cNvSpPr txBox="1">
          <a:spLocks noChangeArrowheads="1"/>
        </xdr:cNvSpPr>
      </xdr:nvSpPr>
      <xdr:spPr bwMode="auto">
        <a:xfrm>
          <a:off x="3981450" y="26469975"/>
          <a:ext cx="762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290</xdr:row>
      <xdr:rowOff>0</xdr:rowOff>
    </xdr:from>
    <xdr:to>
      <xdr:col>3</xdr:col>
      <xdr:colOff>76200</xdr:colOff>
      <xdr:row>291</xdr:row>
      <xdr:rowOff>12699</xdr:rowOff>
    </xdr:to>
    <xdr:sp macro="" textlink="">
      <xdr:nvSpPr>
        <xdr:cNvPr id="1304" name="Text Box 2">
          <a:extLst>
            <a:ext uri="{FF2B5EF4-FFF2-40B4-BE49-F238E27FC236}">
              <a16:creationId xmlns:a16="http://schemas.microsoft.com/office/drawing/2014/main" id="{00000000-0008-0000-0400-000018050000}"/>
            </a:ext>
          </a:extLst>
        </xdr:cNvPr>
        <xdr:cNvSpPr txBox="1">
          <a:spLocks noChangeArrowheads="1"/>
        </xdr:cNvSpPr>
      </xdr:nvSpPr>
      <xdr:spPr bwMode="auto">
        <a:xfrm>
          <a:off x="3981450" y="26469975"/>
          <a:ext cx="76200" cy="1841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290</xdr:row>
      <xdr:rowOff>0</xdr:rowOff>
    </xdr:from>
    <xdr:to>
      <xdr:col>4</xdr:col>
      <xdr:colOff>76200</xdr:colOff>
      <xdr:row>291</xdr:row>
      <xdr:rowOff>12700</xdr:rowOff>
    </xdr:to>
    <xdr:sp macro="" textlink="">
      <xdr:nvSpPr>
        <xdr:cNvPr id="1305" name="Text Box 2">
          <a:extLst>
            <a:ext uri="{FF2B5EF4-FFF2-40B4-BE49-F238E27FC236}">
              <a16:creationId xmlns:a16="http://schemas.microsoft.com/office/drawing/2014/main" id="{00000000-0008-0000-0400-000019050000}"/>
            </a:ext>
          </a:extLst>
        </xdr:cNvPr>
        <xdr:cNvSpPr txBox="1">
          <a:spLocks noChangeArrowheads="1"/>
        </xdr:cNvSpPr>
      </xdr:nvSpPr>
      <xdr:spPr bwMode="auto">
        <a:xfrm>
          <a:off x="4419600" y="26469975"/>
          <a:ext cx="5334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290</xdr:row>
      <xdr:rowOff>0</xdr:rowOff>
    </xdr:from>
    <xdr:to>
      <xdr:col>5</xdr:col>
      <xdr:colOff>514350</xdr:colOff>
      <xdr:row>291</xdr:row>
      <xdr:rowOff>12700</xdr:rowOff>
    </xdr:to>
    <xdr:sp macro="" textlink="">
      <xdr:nvSpPr>
        <xdr:cNvPr id="1306" name="Text Box 2">
          <a:extLst>
            <a:ext uri="{FF2B5EF4-FFF2-40B4-BE49-F238E27FC236}">
              <a16:creationId xmlns:a16="http://schemas.microsoft.com/office/drawing/2014/main" id="{00000000-0008-0000-0400-00001A050000}"/>
            </a:ext>
          </a:extLst>
        </xdr:cNvPr>
        <xdr:cNvSpPr txBox="1">
          <a:spLocks noChangeArrowheads="1"/>
        </xdr:cNvSpPr>
      </xdr:nvSpPr>
      <xdr:spPr bwMode="auto">
        <a:xfrm>
          <a:off x="6210300" y="26469975"/>
          <a:ext cx="762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290</xdr:row>
      <xdr:rowOff>0</xdr:rowOff>
    </xdr:from>
    <xdr:to>
      <xdr:col>4</xdr:col>
      <xdr:colOff>76200</xdr:colOff>
      <xdr:row>291</xdr:row>
      <xdr:rowOff>12700</xdr:rowOff>
    </xdr:to>
    <xdr:sp macro="" textlink="">
      <xdr:nvSpPr>
        <xdr:cNvPr id="1307" name="Text Box 2">
          <a:extLst>
            <a:ext uri="{FF2B5EF4-FFF2-40B4-BE49-F238E27FC236}">
              <a16:creationId xmlns:a16="http://schemas.microsoft.com/office/drawing/2014/main" id="{00000000-0008-0000-0400-00001B050000}"/>
            </a:ext>
          </a:extLst>
        </xdr:cNvPr>
        <xdr:cNvSpPr txBox="1">
          <a:spLocks noChangeArrowheads="1"/>
        </xdr:cNvSpPr>
      </xdr:nvSpPr>
      <xdr:spPr bwMode="auto">
        <a:xfrm>
          <a:off x="4419600" y="26469975"/>
          <a:ext cx="5334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290</xdr:row>
      <xdr:rowOff>0</xdr:rowOff>
    </xdr:from>
    <xdr:to>
      <xdr:col>5</xdr:col>
      <xdr:colOff>514350</xdr:colOff>
      <xdr:row>291</xdr:row>
      <xdr:rowOff>12700</xdr:rowOff>
    </xdr:to>
    <xdr:sp macro="" textlink="">
      <xdr:nvSpPr>
        <xdr:cNvPr id="1308" name="Text Box 2">
          <a:extLst>
            <a:ext uri="{FF2B5EF4-FFF2-40B4-BE49-F238E27FC236}">
              <a16:creationId xmlns:a16="http://schemas.microsoft.com/office/drawing/2014/main" id="{00000000-0008-0000-0400-00001C050000}"/>
            </a:ext>
          </a:extLst>
        </xdr:cNvPr>
        <xdr:cNvSpPr txBox="1">
          <a:spLocks noChangeArrowheads="1"/>
        </xdr:cNvSpPr>
      </xdr:nvSpPr>
      <xdr:spPr bwMode="auto">
        <a:xfrm>
          <a:off x="6210300" y="26469975"/>
          <a:ext cx="762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290</xdr:row>
      <xdr:rowOff>0</xdr:rowOff>
    </xdr:from>
    <xdr:to>
      <xdr:col>5</xdr:col>
      <xdr:colOff>514350</xdr:colOff>
      <xdr:row>291</xdr:row>
      <xdr:rowOff>12699</xdr:rowOff>
    </xdr:to>
    <xdr:sp macro="" textlink="">
      <xdr:nvSpPr>
        <xdr:cNvPr id="1309" name="Text Box 2">
          <a:extLst>
            <a:ext uri="{FF2B5EF4-FFF2-40B4-BE49-F238E27FC236}">
              <a16:creationId xmlns:a16="http://schemas.microsoft.com/office/drawing/2014/main" id="{00000000-0008-0000-0400-00001D050000}"/>
            </a:ext>
          </a:extLst>
        </xdr:cNvPr>
        <xdr:cNvSpPr txBox="1">
          <a:spLocks noChangeArrowheads="1"/>
        </xdr:cNvSpPr>
      </xdr:nvSpPr>
      <xdr:spPr bwMode="auto">
        <a:xfrm>
          <a:off x="6210300" y="26469975"/>
          <a:ext cx="76200" cy="1841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290</xdr:row>
      <xdr:rowOff>0</xdr:rowOff>
    </xdr:from>
    <xdr:to>
      <xdr:col>5</xdr:col>
      <xdr:colOff>514350</xdr:colOff>
      <xdr:row>291</xdr:row>
      <xdr:rowOff>12700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400-00001E050000}"/>
            </a:ext>
          </a:extLst>
        </xdr:cNvPr>
        <xdr:cNvSpPr txBox="1">
          <a:spLocks noChangeArrowheads="1"/>
        </xdr:cNvSpPr>
      </xdr:nvSpPr>
      <xdr:spPr bwMode="auto">
        <a:xfrm>
          <a:off x="6210300" y="26469975"/>
          <a:ext cx="762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290</xdr:row>
      <xdr:rowOff>0</xdr:rowOff>
    </xdr:from>
    <xdr:to>
      <xdr:col>5</xdr:col>
      <xdr:colOff>514350</xdr:colOff>
      <xdr:row>291</xdr:row>
      <xdr:rowOff>12699</xdr:rowOff>
    </xdr:to>
    <xdr:sp macro="" textlink="">
      <xdr:nvSpPr>
        <xdr:cNvPr id="1311" name="Text Box 2">
          <a:extLst>
            <a:ext uri="{FF2B5EF4-FFF2-40B4-BE49-F238E27FC236}">
              <a16:creationId xmlns:a16="http://schemas.microsoft.com/office/drawing/2014/main" id="{00000000-0008-0000-0400-00001F050000}"/>
            </a:ext>
          </a:extLst>
        </xdr:cNvPr>
        <xdr:cNvSpPr txBox="1">
          <a:spLocks noChangeArrowheads="1"/>
        </xdr:cNvSpPr>
      </xdr:nvSpPr>
      <xdr:spPr bwMode="auto">
        <a:xfrm>
          <a:off x="6210300" y="26469975"/>
          <a:ext cx="76200" cy="1841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290</xdr:row>
      <xdr:rowOff>0</xdr:rowOff>
    </xdr:from>
    <xdr:to>
      <xdr:col>4</xdr:col>
      <xdr:colOff>76200</xdr:colOff>
      <xdr:row>291</xdr:row>
      <xdr:rowOff>12700</xdr:rowOff>
    </xdr:to>
    <xdr:sp macro="" textlink="">
      <xdr:nvSpPr>
        <xdr:cNvPr id="1312" name="Text Box 2">
          <a:extLst>
            <a:ext uri="{FF2B5EF4-FFF2-40B4-BE49-F238E27FC236}">
              <a16:creationId xmlns:a16="http://schemas.microsoft.com/office/drawing/2014/main" id="{00000000-0008-0000-0400-000020050000}"/>
            </a:ext>
          </a:extLst>
        </xdr:cNvPr>
        <xdr:cNvSpPr txBox="1">
          <a:spLocks noChangeArrowheads="1"/>
        </xdr:cNvSpPr>
      </xdr:nvSpPr>
      <xdr:spPr bwMode="auto">
        <a:xfrm>
          <a:off x="4419600" y="26469975"/>
          <a:ext cx="5334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290</xdr:row>
      <xdr:rowOff>0</xdr:rowOff>
    </xdr:from>
    <xdr:to>
      <xdr:col>4</xdr:col>
      <xdr:colOff>76200</xdr:colOff>
      <xdr:row>291</xdr:row>
      <xdr:rowOff>12699</xdr:rowOff>
    </xdr:to>
    <xdr:sp macro="" textlink="">
      <xdr:nvSpPr>
        <xdr:cNvPr id="1313" name="Text Box 2">
          <a:extLst>
            <a:ext uri="{FF2B5EF4-FFF2-40B4-BE49-F238E27FC236}">
              <a16:creationId xmlns:a16="http://schemas.microsoft.com/office/drawing/2014/main" id="{00000000-0008-0000-0400-000021050000}"/>
            </a:ext>
          </a:extLst>
        </xdr:cNvPr>
        <xdr:cNvSpPr txBox="1">
          <a:spLocks noChangeArrowheads="1"/>
        </xdr:cNvSpPr>
      </xdr:nvSpPr>
      <xdr:spPr bwMode="auto">
        <a:xfrm>
          <a:off x="4419600" y="26469975"/>
          <a:ext cx="533400" cy="1841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290</xdr:row>
      <xdr:rowOff>0</xdr:rowOff>
    </xdr:from>
    <xdr:to>
      <xdr:col>4</xdr:col>
      <xdr:colOff>76200</xdr:colOff>
      <xdr:row>291</xdr:row>
      <xdr:rowOff>12700</xdr:rowOff>
    </xdr:to>
    <xdr:sp macro="" textlink="">
      <xdr:nvSpPr>
        <xdr:cNvPr id="1314" name="Text Box 2">
          <a:extLst>
            <a:ext uri="{FF2B5EF4-FFF2-40B4-BE49-F238E27FC236}">
              <a16:creationId xmlns:a16="http://schemas.microsoft.com/office/drawing/2014/main" id="{00000000-0008-0000-0400-000022050000}"/>
            </a:ext>
          </a:extLst>
        </xdr:cNvPr>
        <xdr:cNvSpPr txBox="1">
          <a:spLocks noChangeArrowheads="1"/>
        </xdr:cNvSpPr>
      </xdr:nvSpPr>
      <xdr:spPr bwMode="auto">
        <a:xfrm>
          <a:off x="4419600" y="26469975"/>
          <a:ext cx="5334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290</xdr:row>
      <xdr:rowOff>0</xdr:rowOff>
    </xdr:from>
    <xdr:to>
      <xdr:col>4</xdr:col>
      <xdr:colOff>76200</xdr:colOff>
      <xdr:row>291</xdr:row>
      <xdr:rowOff>12700</xdr:rowOff>
    </xdr:to>
    <xdr:sp macro="" textlink="">
      <xdr:nvSpPr>
        <xdr:cNvPr id="1315" name="Text Box 2">
          <a:extLst>
            <a:ext uri="{FF2B5EF4-FFF2-40B4-BE49-F238E27FC236}">
              <a16:creationId xmlns:a16="http://schemas.microsoft.com/office/drawing/2014/main" id="{00000000-0008-0000-0400-000023050000}"/>
            </a:ext>
          </a:extLst>
        </xdr:cNvPr>
        <xdr:cNvSpPr txBox="1">
          <a:spLocks noChangeArrowheads="1"/>
        </xdr:cNvSpPr>
      </xdr:nvSpPr>
      <xdr:spPr bwMode="auto">
        <a:xfrm>
          <a:off x="4419600" y="26469975"/>
          <a:ext cx="5334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290</xdr:row>
      <xdr:rowOff>0</xdr:rowOff>
    </xdr:from>
    <xdr:to>
      <xdr:col>4</xdr:col>
      <xdr:colOff>76200</xdr:colOff>
      <xdr:row>291</xdr:row>
      <xdr:rowOff>12699</xdr:rowOff>
    </xdr:to>
    <xdr:sp macro="" textlink="">
      <xdr:nvSpPr>
        <xdr:cNvPr id="1316" name="Text Box 2">
          <a:extLst>
            <a:ext uri="{FF2B5EF4-FFF2-40B4-BE49-F238E27FC236}">
              <a16:creationId xmlns:a16="http://schemas.microsoft.com/office/drawing/2014/main" id="{00000000-0008-0000-0400-000024050000}"/>
            </a:ext>
          </a:extLst>
        </xdr:cNvPr>
        <xdr:cNvSpPr txBox="1">
          <a:spLocks noChangeArrowheads="1"/>
        </xdr:cNvSpPr>
      </xdr:nvSpPr>
      <xdr:spPr bwMode="auto">
        <a:xfrm>
          <a:off x="4419600" y="26469975"/>
          <a:ext cx="533400" cy="1841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290</xdr:row>
      <xdr:rowOff>0</xdr:rowOff>
    </xdr:from>
    <xdr:to>
      <xdr:col>4</xdr:col>
      <xdr:colOff>76200</xdr:colOff>
      <xdr:row>291</xdr:row>
      <xdr:rowOff>12700</xdr:rowOff>
    </xdr:to>
    <xdr:sp macro="" textlink="">
      <xdr:nvSpPr>
        <xdr:cNvPr id="1317" name="Text Box 2">
          <a:extLst>
            <a:ext uri="{FF2B5EF4-FFF2-40B4-BE49-F238E27FC236}">
              <a16:creationId xmlns:a16="http://schemas.microsoft.com/office/drawing/2014/main" id="{00000000-0008-0000-0400-000025050000}"/>
            </a:ext>
          </a:extLst>
        </xdr:cNvPr>
        <xdr:cNvSpPr txBox="1">
          <a:spLocks noChangeArrowheads="1"/>
        </xdr:cNvSpPr>
      </xdr:nvSpPr>
      <xdr:spPr bwMode="auto">
        <a:xfrm>
          <a:off x="4419600" y="26469975"/>
          <a:ext cx="5334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4</xdr:col>
      <xdr:colOff>514350</xdr:colOff>
      <xdr:row>291</xdr:row>
      <xdr:rowOff>12700</xdr:rowOff>
    </xdr:to>
    <xdr:sp macro="" textlink="">
      <xdr:nvSpPr>
        <xdr:cNvPr id="1318" name="Text Box 2">
          <a:extLst>
            <a:ext uri="{FF2B5EF4-FFF2-40B4-BE49-F238E27FC236}">
              <a16:creationId xmlns:a16="http://schemas.microsoft.com/office/drawing/2014/main" id="{00000000-0008-0000-0400-000026050000}"/>
            </a:ext>
          </a:extLst>
        </xdr:cNvPr>
        <xdr:cNvSpPr txBox="1">
          <a:spLocks noChangeArrowheads="1"/>
        </xdr:cNvSpPr>
      </xdr:nvSpPr>
      <xdr:spPr bwMode="auto">
        <a:xfrm>
          <a:off x="5314950" y="26469975"/>
          <a:ext cx="762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290</xdr:row>
      <xdr:rowOff>0</xdr:rowOff>
    </xdr:from>
    <xdr:to>
      <xdr:col>4</xdr:col>
      <xdr:colOff>76200</xdr:colOff>
      <xdr:row>291</xdr:row>
      <xdr:rowOff>12700</xdr:rowOff>
    </xdr:to>
    <xdr:sp macro="" textlink="">
      <xdr:nvSpPr>
        <xdr:cNvPr id="1319" name="Text Box 2">
          <a:extLst>
            <a:ext uri="{FF2B5EF4-FFF2-40B4-BE49-F238E27FC236}">
              <a16:creationId xmlns:a16="http://schemas.microsoft.com/office/drawing/2014/main" id="{00000000-0008-0000-0400-000027050000}"/>
            </a:ext>
          </a:extLst>
        </xdr:cNvPr>
        <xdr:cNvSpPr txBox="1">
          <a:spLocks noChangeArrowheads="1"/>
        </xdr:cNvSpPr>
      </xdr:nvSpPr>
      <xdr:spPr bwMode="auto">
        <a:xfrm>
          <a:off x="4419600" y="26469975"/>
          <a:ext cx="5334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4</xdr:col>
      <xdr:colOff>514350</xdr:colOff>
      <xdr:row>291</xdr:row>
      <xdr:rowOff>12700</xdr:rowOff>
    </xdr:to>
    <xdr:sp macro="" textlink="">
      <xdr:nvSpPr>
        <xdr:cNvPr id="1320" name="Text Box 2">
          <a:extLst>
            <a:ext uri="{FF2B5EF4-FFF2-40B4-BE49-F238E27FC236}">
              <a16:creationId xmlns:a16="http://schemas.microsoft.com/office/drawing/2014/main" id="{00000000-0008-0000-0400-000028050000}"/>
            </a:ext>
          </a:extLst>
        </xdr:cNvPr>
        <xdr:cNvSpPr txBox="1">
          <a:spLocks noChangeArrowheads="1"/>
        </xdr:cNvSpPr>
      </xdr:nvSpPr>
      <xdr:spPr bwMode="auto">
        <a:xfrm>
          <a:off x="5314950" y="26469975"/>
          <a:ext cx="762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4</xdr:col>
      <xdr:colOff>514350</xdr:colOff>
      <xdr:row>291</xdr:row>
      <xdr:rowOff>12699</xdr:rowOff>
    </xdr:to>
    <xdr:sp macro="" textlink="">
      <xdr:nvSpPr>
        <xdr:cNvPr id="1321" name="Text Box 2">
          <a:extLst>
            <a:ext uri="{FF2B5EF4-FFF2-40B4-BE49-F238E27FC236}">
              <a16:creationId xmlns:a16="http://schemas.microsoft.com/office/drawing/2014/main" id="{00000000-0008-0000-0400-000029050000}"/>
            </a:ext>
          </a:extLst>
        </xdr:cNvPr>
        <xdr:cNvSpPr txBox="1">
          <a:spLocks noChangeArrowheads="1"/>
        </xdr:cNvSpPr>
      </xdr:nvSpPr>
      <xdr:spPr bwMode="auto">
        <a:xfrm>
          <a:off x="5314950" y="26469975"/>
          <a:ext cx="76200" cy="1841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4</xdr:col>
      <xdr:colOff>514350</xdr:colOff>
      <xdr:row>291</xdr:row>
      <xdr:rowOff>12700</xdr:rowOff>
    </xdr:to>
    <xdr:sp macro="" textlink="">
      <xdr:nvSpPr>
        <xdr:cNvPr id="1322" name="Text Box 2">
          <a:extLst>
            <a:ext uri="{FF2B5EF4-FFF2-40B4-BE49-F238E27FC236}">
              <a16:creationId xmlns:a16="http://schemas.microsoft.com/office/drawing/2014/main" id="{00000000-0008-0000-0400-00002A050000}"/>
            </a:ext>
          </a:extLst>
        </xdr:cNvPr>
        <xdr:cNvSpPr txBox="1">
          <a:spLocks noChangeArrowheads="1"/>
        </xdr:cNvSpPr>
      </xdr:nvSpPr>
      <xdr:spPr bwMode="auto">
        <a:xfrm>
          <a:off x="5314950" y="26469975"/>
          <a:ext cx="762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4</xdr:col>
      <xdr:colOff>514350</xdr:colOff>
      <xdr:row>291</xdr:row>
      <xdr:rowOff>12699</xdr:rowOff>
    </xdr:to>
    <xdr:sp macro="" textlink="">
      <xdr:nvSpPr>
        <xdr:cNvPr id="1323" name="Text Box 2">
          <a:extLst>
            <a:ext uri="{FF2B5EF4-FFF2-40B4-BE49-F238E27FC236}">
              <a16:creationId xmlns:a16="http://schemas.microsoft.com/office/drawing/2014/main" id="{00000000-0008-0000-0400-00002B050000}"/>
            </a:ext>
          </a:extLst>
        </xdr:cNvPr>
        <xdr:cNvSpPr txBox="1">
          <a:spLocks noChangeArrowheads="1"/>
        </xdr:cNvSpPr>
      </xdr:nvSpPr>
      <xdr:spPr bwMode="auto">
        <a:xfrm>
          <a:off x="5314950" y="26469975"/>
          <a:ext cx="76200" cy="1841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290</xdr:row>
      <xdr:rowOff>0</xdr:rowOff>
    </xdr:from>
    <xdr:to>
      <xdr:col>4</xdr:col>
      <xdr:colOff>76200</xdr:colOff>
      <xdr:row>291</xdr:row>
      <xdr:rowOff>12700</xdr:rowOff>
    </xdr:to>
    <xdr:sp macro="" textlink="">
      <xdr:nvSpPr>
        <xdr:cNvPr id="1324" name="Text Box 2">
          <a:extLst>
            <a:ext uri="{FF2B5EF4-FFF2-40B4-BE49-F238E27FC236}">
              <a16:creationId xmlns:a16="http://schemas.microsoft.com/office/drawing/2014/main" id="{00000000-0008-0000-0400-00002C050000}"/>
            </a:ext>
          </a:extLst>
        </xdr:cNvPr>
        <xdr:cNvSpPr txBox="1">
          <a:spLocks noChangeArrowheads="1"/>
        </xdr:cNvSpPr>
      </xdr:nvSpPr>
      <xdr:spPr bwMode="auto">
        <a:xfrm>
          <a:off x="4419600" y="26469975"/>
          <a:ext cx="5334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290</xdr:row>
      <xdr:rowOff>0</xdr:rowOff>
    </xdr:from>
    <xdr:to>
      <xdr:col>4</xdr:col>
      <xdr:colOff>76200</xdr:colOff>
      <xdr:row>291</xdr:row>
      <xdr:rowOff>12699</xdr:rowOff>
    </xdr:to>
    <xdr:sp macro="" textlink="">
      <xdr:nvSpPr>
        <xdr:cNvPr id="1325" name="Text Box 2">
          <a:extLst>
            <a:ext uri="{FF2B5EF4-FFF2-40B4-BE49-F238E27FC236}">
              <a16:creationId xmlns:a16="http://schemas.microsoft.com/office/drawing/2014/main" id="{00000000-0008-0000-0400-00002D050000}"/>
            </a:ext>
          </a:extLst>
        </xdr:cNvPr>
        <xdr:cNvSpPr txBox="1">
          <a:spLocks noChangeArrowheads="1"/>
        </xdr:cNvSpPr>
      </xdr:nvSpPr>
      <xdr:spPr bwMode="auto">
        <a:xfrm>
          <a:off x="4419600" y="26469975"/>
          <a:ext cx="533400" cy="1841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290</xdr:row>
      <xdr:rowOff>0</xdr:rowOff>
    </xdr:from>
    <xdr:to>
      <xdr:col>4</xdr:col>
      <xdr:colOff>76200</xdr:colOff>
      <xdr:row>291</xdr:row>
      <xdr:rowOff>12700</xdr:rowOff>
    </xdr:to>
    <xdr:sp macro="" textlink="">
      <xdr:nvSpPr>
        <xdr:cNvPr id="1326" name="Text Box 2">
          <a:extLst>
            <a:ext uri="{FF2B5EF4-FFF2-40B4-BE49-F238E27FC236}">
              <a16:creationId xmlns:a16="http://schemas.microsoft.com/office/drawing/2014/main" id="{00000000-0008-0000-0400-00002E050000}"/>
            </a:ext>
          </a:extLst>
        </xdr:cNvPr>
        <xdr:cNvSpPr txBox="1">
          <a:spLocks noChangeArrowheads="1"/>
        </xdr:cNvSpPr>
      </xdr:nvSpPr>
      <xdr:spPr bwMode="auto">
        <a:xfrm>
          <a:off x="4419600" y="26469975"/>
          <a:ext cx="5334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290</xdr:row>
      <xdr:rowOff>0</xdr:rowOff>
    </xdr:from>
    <xdr:to>
      <xdr:col>4</xdr:col>
      <xdr:colOff>76200</xdr:colOff>
      <xdr:row>291</xdr:row>
      <xdr:rowOff>12700</xdr:rowOff>
    </xdr:to>
    <xdr:sp macro="" textlink="">
      <xdr:nvSpPr>
        <xdr:cNvPr id="1327" name="Text Box 2">
          <a:extLst>
            <a:ext uri="{FF2B5EF4-FFF2-40B4-BE49-F238E27FC236}">
              <a16:creationId xmlns:a16="http://schemas.microsoft.com/office/drawing/2014/main" id="{00000000-0008-0000-0400-00002F050000}"/>
            </a:ext>
          </a:extLst>
        </xdr:cNvPr>
        <xdr:cNvSpPr txBox="1">
          <a:spLocks noChangeArrowheads="1"/>
        </xdr:cNvSpPr>
      </xdr:nvSpPr>
      <xdr:spPr bwMode="auto">
        <a:xfrm>
          <a:off x="4419600" y="26469975"/>
          <a:ext cx="5334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290</xdr:row>
      <xdr:rowOff>0</xdr:rowOff>
    </xdr:from>
    <xdr:to>
      <xdr:col>4</xdr:col>
      <xdr:colOff>76200</xdr:colOff>
      <xdr:row>291</xdr:row>
      <xdr:rowOff>12699</xdr:rowOff>
    </xdr:to>
    <xdr:sp macro="" textlink="">
      <xdr:nvSpPr>
        <xdr:cNvPr id="1328" name="Text Box 2">
          <a:extLst>
            <a:ext uri="{FF2B5EF4-FFF2-40B4-BE49-F238E27FC236}">
              <a16:creationId xmlns:a16="http://schemas.microsoft.com/office/drawing/2014/main" id="{00000000-0008-0000-0400-000030050000}"/>
            </a:ext>
          </a:extLst>
        </xdr:cNvPr>
        <xdr:cNvSpPr txBox="1">
          <a:spLocks noChangeArrowheads="1"/>
        </xdr:cNvSpPr>
      </xdr:nvSpPr>
      <xdr:spPr bwMode="auto">
        <a:xfrm>
          <a:off x="4419600" y="26469975"/>
          <a:ext cx="533400" cy="1841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5</xdr:col>
      <xdr:colOff>76200</xdr:colOff>
      <xdr:row>291</xdr:row>
      <xdr:rowOff>12700</xdr:rowOff>
    </xdr:to>
    <xdr:sp macro="" textlink="">
      <xdr:nvSpPr>
        <xdr:cNvPr id="1329" name="Text Box 2">
          <a:extLst>
            <a:ext uri="{FF2B5EF4-FFF2-40B4-BE49-F238E27FC236}">
              <a16:creationId xmlns:a16="http://schemas.microsoft.com/office/drawing/2014/main" id="{00000000-0008-0000-0400-000031050000}"/>
            </a:ext>
          </a:extLst>
        </xdr:cNvPr>
        <xdr:cNvSpPr txBox="1">
          <a:spLocks noChangeArrowheads="1"/>
        </xdr:cNvSpPr>
      </xdr:nvSpPr>
      <xdr:spPr bwMode="auto">
        <a:xfrm>
          <a:off x="5314950" y="26469975"/>
          <a:ext cx="5334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5</xdr:col>
      <xdr:colOff>76200</xdr:colOff>
      <xdr:row>291</xdr:row>
      <xdr:rowOff>12700</xdr:rowOff>
    </xdr:to>
    <xdr:sp macro="" textlink="">
      <xdr:nvSpPr>
        <xdr:cNvPr id="1330" name="Text Box 2">
          <a:extLst>
            <a:ext uri="{FF2B5EF4-FFF2-40B4-BE49-F238E27FC236}">
              <a16:creationId xmlns:a16="http://schemas.microsoft.com/office/drawing/2014/main" id="{00000000-0008-0000-0400-000032050000}"/>
            </a:ext>
          </a:extLst>
        </xdr:cNvPr>
        <xdr:cNvSpPr txBox="1">
          <a:spLocks noChangeArrowheads="1"/>
        </xdr:cNvSpPr>
      </xdr:nvSpPr>
      <xdr:spPr bwMode="auto">
        <a:xfrm>
          <a:off x="5314950" y="26469975"/>
          <a:ext cx="5334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5</xdr:col>
      <xdr:colOff>76200</xdr:colOff>
      <xdr:row>291</xdr:row>
      <xdr:rowOff>12700</xdr:rowOff>
    </xdr:to>
    <xdr:sp macro="" textlink="">
      <xdr:nvSpPr>
        <xdr:cNvPr id="1331" name="Text Box 2">
          <a:extLst>
            <a:ext uri="{FF2B5EF4-FFF2-40B4-BE49-F238E27FC236}">
              <a16:creationId xmlns:a16="http://schemas.microsoft.com/office/drawing/2014/main" id="{00000000-0008-0000-0400-000033050000}"/>
            </a:ext>
          </a:extLst>
        </xdr:cNvPr>
        <xdr:cNvSpPr txBox="1">
          <a:spLocks noChangeArrowheads="1"/>
        </xdr:cNvSpPr>
      </xdr:nvSpPr>
      <xdr:spPr bwMode="auto">
        <a:xfrm>
          <a:off x="5314950" y="26469975"/>
          <a:ext cx="5334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5</xdr:col>
      <xdr:colOff>76200</xdr:colOff>
      <xdr:row>291</xdr:row>
      <xdr:rowOff>12699</xdr:rowOff>
    </xdr:to>
    <xdr:sp macro="" textlink="">
      <xdr:nvSpPr>
        <xdr:cNvPr id="1332" name="Text Box 2">
          <a:extLst>
            <a:ext uri="{FF2B5EF4-FFF2-40B4-BE49-F238E27FC236}">
              <a16:creationId xmlns:a16="http://schemas.microsoft.com/office/drawing/2014/main" id="{00000000-0008-0000-0400-000034050000}"/>
            </a:ext>
          </a:extLst>
        </xdr:cNvPr>
        <xdr:cNvSpPr txBox="1">
          <a:spLocks noChangeArrowheads="1"/>
        </xdr:cNvSpPr>
      </xdr:nvSpPr>
      <xdr:spPr bwMode="auto">
        <a:xfrm>
          <a:off x="5314950" y="26469975"/>
          <a:ext cx="533400" cy="1841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5</xdr:col>
      <xdr:colOff>76200</xdr:colOff>
      <xdr:row>291</xdr:row>
      <xdr:rowOff>12700</xdr:rowOff>
    </xdr:to>
    <xdr:sp macro="" textlink="">
      <xdr:nvSpPr>
        <xdr:cNvPr id="1333" name="Text Box 2">
          <a:extLst>
            <a:ext uri="{FF2B5EF4-FFF2-40B4-BE49-F238E27FC236}">
              <a16:creationId xmlns:a16="http://schemas.microsoft.com/office/drawing/2014/main" id="{00000000-0008-0000-0400-000035050000}"/>
            </a:ext>
          </a:extLst>
        </xdr:cNvPr>
        <xdr:cNvSpPr txBox="1">
          <a:spLocks noChangeArrowheads="1"/>
        </xdr:cNvSpPr>
      </xdr:nvSpPr>
      <xdr:spPr bwMode="auto">
        <a:xfrm>
          <a:off x="5314950" y="26469975"/>
          <a:ext cx="5334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5</xdr:col>
      <xdr:colOff>76200</xdr:colOff>
      <xdr:row>291</xdr:row>
      <xdr:rowOff>12700</xdr:rowOff>
    </xdr:to>
    <xdr:sp macro="" textlink="">
      <xdr:nvSpPr>
        <xdr:cNvPr id="1334" name="Text Box 2">
          <a:extLst>
            <a:ext uri="{FF2B5EF4-FFF2-40B4-BE49-F238E27FC236}">
              <a16:creationId xmlns:a16="http://schemas.microsoft.com/office/drawing/2014/main" id="{00000000-0008-0000-0400-000036050000}"/>
            </a:ext>
          </a:extLst>
        </xdr:cNvPr>
        <xdr:cNvSpPr txBox="1">
          <a:spLocks noChangeArrowheads="1"/>
        </xdr:cNvSpPr>
      </xdr:nvSpPr>
      <xdr:spPr bwMode="auto">
        <a:xfrm>
          <a:off x="5314950" y="26469975"/>
          <a:ext cx="5334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5</xdr:col>
      <xdr:colOff>76200</xdr:colOff>
      <xdr:row>291</xdr:row>
      <xdr:rowOff>12699</xdr:rowOff>
    </xdr:to>
    <xdr:sp macro="" textlink="">
      <xdr:nvSpPr>
        <xdr:cNvPr id="1335" name="Text Box 2">
          <a:extLst>
            <a:ext uri="{FF2B5EF4-FFF2-40B4-BE49-F238E27FC236}">
              <a16:creationId xmlns:a16="http://schemas.microsoft.com/office/drawing/2014/main" id="{00000000-0008-0000-0400-000037050000}"/>
            </a:ext>
          </a:extLst>
        </xdr:cNvPr>
        <xdr:cNvSpPr txBox="1">
          <a:spLocks noChangeArrowheads="1"/>
        </xdr:cNvSpPr>
      </xdr:nvSpPr>
      <xdr:spPr bwMode="auto">
        <a:xfrm>
          <a:off x="5314950" y="26469975"/>
          <a:ext cx="533400" cy="1841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282</xdr:row>
      <xdr:rowOff>0</xdr:rowOff>
    </xdr:from>
    <xdr:to>
      <xdr:col>3</xdr:col>
      <xdr:colOff>76200</xdr:colOff>
      <xdr:row>283</xdr:row>
      <xdr:rowOff>28576</xdr:rowOff>
    </xdr:to>
    <xdr:sp macro="" textlink="">
      <xdr:nvSpPr>
        <xdr:cNvPr id="1336" name="Text Box 2">
          <a:extLst>
            <a:ext uri="{FF2B5EF4-FFF2-40B4-BE49-F238E27FC236}">
              <a16:creationId xmlns:a16="http://schemas.microsoft.com/office/drawing/2014/main" id="{00000000-0008-0000-0400-00003805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3</xdr:col>
      <xdr:colOff>514350</xdr:colOff>
      <xdr:row>283</xdr:row>
      <xdr:rowOff>28576</xdr:rowOff>
    </xdr:to>
    <xdr:sp macro="" textlink="">
      <xdr:nvSpPr>
        <xdr:cNvPr id="1337" name="Text Box 2">
          <a:extLst>
            <a:ext uri="{FF2B5EF4-FFF2-40B4-BE49-F238E27FC236}">
              <a16:creationId xmlns:a16="http://schemas.microsoft.com/office/drawing/2014/main" id="{00000000-0008-0000-0400-000039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282</xdr:row>
      <xdr:rowOff>0</xdr:rowOff>
    </xdr:from>
    <xdr:to>
      <xdr:col>3</xdr:col>
      <xdr:colOff>76200</xdr:colOff>
      <xdr:row>283</xdr:row>
      <xdr:rowOff>28576</xdr:rowOff>
    </xdr:to>
    <xdr:sp macro="" textlink="">
      <xdr:nvSpPr>
        <xdr:cNvPr id="1338" name="Text Box 2">
          <a:extLst>
            <a:ext uri="{FF2B5EF4-FFF2-40B4-BE49-F238E27FC236}">
              <a16:creationId xmlns:a16="http://schemas.microsoft.com/office/drawing/2014/main" id="{00000000-0008-0000-0400-00003A05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3</xdr:col>
      <xdr:colOff>514350</xdr:colOff>
      <xdr:row>283</xdr:row>
      <xdr:rowOff>28576</xdr:rowOff>
    </xdr:to>
    <xdr:sp macro="" textlink="">
      <xdr:nvSpPr>
        <xdr:cNvPr id="1339" name="Text Box 2">
          <a:extLst>
            <a:ext uri="{FF2B5EF4-FFF2-40B4-BE49-F238E27FC236}">
              <a16:creationId xmlns:a16="http://schemas.microsoft.com/office/drawing/2014/main" id="{00000000-0008-0000-0400-00003B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3</xdr:col>
      <xdr:colOff>514350</xdr:colOff>
      <xdr:row>283</xdr:row>
      <xdr:rowOff>28575</xdr:rowOff>
    </xdr:to>
    <xdr:sp macro="" textlink="">
      <xdr:nvSpPr>
        <xdr:cNvPr id="1340" name="Text Box 2">
          <a:extLst>
            <a:ext uri="{FF2B5EF4-FFF2-40B4-BE49-F238E27FC236}">
              <a16:creationId xmlns:a16="http://schemas.microsoft.com/office/drawing/2014/main" id="{00000000-0008-0000-0400-00003C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3</xdr:col>
      <xdr:colOff>514350</xdr:colOff>
      <xdr:row>283</xdr:row>
      <xdr:rowOff>28576</xdr:rowOff>
    </xdr:to>
    <xdr:sp macro="" textlink="">
      <xdr:nvSpPr>
        <xdr:cNvPr id="1341" name="Text Box 2">
          <a:extLst>
            <a:ext uri="{FF2B5EF4-FFF2-40B4-BE49-F238E27FC236}">
              <a16:creationId xmlns:a16="http://schemas.microsoft.com/office/drawing/2014/main" id="{00000000-0008-0000-0400-00003D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3</xdr:col>
      <xdr:colOff>514350</xdr:colOff>
      <xdr:row>283</xdr:row>
      <xdr:rowOff>28575</xdr:rowOff>
    </xdr:to>
    <xdr:sp macro="" textlink="">
      <xdr:nvSpPr>
        <xdr:cNvPr id="1342" name="Text Box 2">
          <a:extLst>
            <a:ext uri="{FF2B5EF4-FFF2-40B4-BE49-F238E27FC236}">
              <a16:creationId xmlns:a16="http://schemas.microsoft.com/office/drawing/2014/main" id="{00000000-0008-0000-0400-00003E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282</xdr:row>
      <xdr:rowOff>0</xdr:rowOff>
    </xdr:from>
    <xdr:to>
      <xdr:col>3</xdr:col>
      <xdr:colOff>76200</xdr:colOff>
      <xdr:row>283</xdr:row>
      <xdr:rowOff>28576</xdr:rowOff>
    </xdr:to>
    <xdr:sp macro="" textlink="">
      <xdr:nvSpPr>
        <xdr:cNvPr id="1343" name="Text Box 2">
          <a:extLst>
            <a:ext uri="{FF2B5EF4-FFF2-40B4-BE49-F238E27FC236}">
              <a16:creationId xmlns:a16="http://schemas.microsoft.com/office/drawing/2014/main" id="{00000000-0008-0000-0400-00003F05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282</xdr:row>
      <xdr:rowOff>0</xdr:rowOff>
    </xdr:from>
    <xdr:to>
      <xdr:col>3</xdr:col>
      <xdr:colOff>76200</xdr:colOff>
      <xdr:row>283</xdr:row>
      <xdr:rowOff>28575</xdr:rowOff>
    </xdr:to>
    <xdr:sp macro="" textlink="">
      <xdr:nvSpPr>
        <xdr:cNvPr id="1344" name="Text Box 2">
          <a:extLst>
            <a:ext uri="{FF2B5EF4-FFF2-40B4-BE49-F238E27FC236}">
              <a16:creationId xmlns:a16="http://schemas.microsoft.com/office/drawing/2014/main" id="{00000000-0008-0000-0400-00004005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282</xdr:row>
      <xdr:rowOff>0</xdr:rowOff>
    </xdr:from>
    <xdr:to>
      <xdr:col>3</xdr:col>
      <xdr:colOff>76200</xdr:colOff>
      <xdr:row>283</xdr:row>
      <xdr:rowOff>28576</xdr:rowOff>
    </xdr:to>
    <xdr:sp macro="" textlink="">
      <xdr:nvSpPr>
        <xdr:cNvPr id="1345" name="Text Box 2">
          <a:extLst>
            <a:ext uri="{FF2B5EF4-FFF2-40B4-BE49-F238E27FC236}">
              <a16:creationId xmlns:a16="http://schemas.microsoft.com/office/drawing/2014/main" id="{00000000-0008-0000-0400-00004105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282</xdr:row>
      <xdr:rowOff>0</xdr:rowOff>
    </xdr:from>
    <xdr:to>
      <xdr:col>3</xdr:col>
      <xdr:colOff>76200</xdr:colOff>
      <xdr:row>283</xdr:row>
      <xdr:rowOff>28576</xdr:rowOff>
    </xdr:to>
    <xdr:sp macro="" textlink="">
      <xdr:nvSpPr>
        <xdr:cNvPr id="1346" name="Text Box 2">
          <a:extLst>
            <a:ext uri="{FF2B5EF4-FFF2-40B4-BE49-F238E27FC236}">
              <a16:creationId xmlns:a16="http://schemas.microsoft.com/office/drawing/2014/main" id="{00000000-0008-0000-0400-00004205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282</xdr:row>
      <xdr:rowOff>0</xdr:rowOff>
    </xdr:from>
    <xdr:to>
      <xdr:col>3</xdr:col>
      <xdr:colOff>76200</xdr:colOff>
      <xdr:row>283</xdr:row>
      <xdr:rowOff>28575</xdr:rowOff>
    </xdr:to>
    <xdr:sp macro="" textlink="">
      <xdr:nvSpPr>
        <xdr:cNvPr id="1347" name="Text Box 2">
          <a:extLst>
            <a:ext uri="{FF2B5EF4-FFF2-40B4-BE49-F238E27FC236}">
              <a16:creationId xmlns:a16="http://schemas.microsoft.com/office/drawing/2014/main" id="{00000000-0008-0000-0400-00004305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4</xdr:col>
      <xdr:colOff>76200</xdr:colOff>
      <xdr:row>283</xdr:row>
      <xdr:rowOff>28576</xdr:rowOff>
    </xdr:to>
    <xdr:sp macro="" textlink="">
      <xdr:nvSpPr>
        <xdr:cNvPr id="1348" name="Text Box 2">
          <a:extLst>
            <a:ext uri="{FF2B5EF4-FFF2-40B4-BE49-F238E27FC236}">
              <a16:creationId xmlns:a16="http://schemas.microsoft.com/office/drawing/2014/main" id="{00000000-0008-0000-0400-000044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282</xdr:row>
      <xdr:rowOff>0</xdr:rowOff>
    </xdr:from>
    <xdr:to>
      <xdr:col>5</xdr:col>
      <xdr:colOff>514350</xdr:colOff>
      <xdr:row>283</xdr:row>
      <xdr:rowOff>28576</xdr:rowOff>
    </xdr:to>
    <xdr:sp macro="" textlink="">
      <xdr:nvSpPr>
        <xdr:cNvPr id="1349" name="Text Box 2">
          <a:extLst>
            <a:ext uri="{FF2B5EF4-FFF2-40B4-BE49-F238E27FC236}">
              <a16:creationId xmlns:a16="http://schemas.microsoft.com/office/drawing/2014/main" id="{00000000-0008-0000-0400-00004505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4</xdr:col>
      <xdr:colOff>76200</xdr:colOff>
      <xdr:row>283</xdr:row>
      <xdr:rowOff>28576</xdr:rowOff>
    </xdr:to>
    <xdr:sp macro="" textlink="">
      <xdr:nvSpPr>
        <xdr:cNvPr id="1350" name="Text Box 2">
          <a:extLst>
            <a:ext uri="{FF2B5EF4-FFF2-40B4-BE49-F238E27FC236}">
              <a16:creationId xmlns:a16="http://schemas.microsoft.com/office/drawing/2014/main" id="{00000000-0008-0000-0400-000046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282</xdr:row>
      <xdr:rowOff>0</xdr:rowOff>
    </xdr:from>
    <xdr:to>
      <xdr:col>5</xdr:col>
      <xdr:colOff>514350</xdr:colOff>
      <xdr:row>283</xdr:row>
      <xdr:rowOff>28576</xdr:rowOff>
    </xdr:to>
    <xdr:sp macro="" textlink="">
      <xdr:nvSpPr>
        <xdr:cNvPr id="1351" name="Text Box 2">
          <a:extLst>
            <a:ext uri="{FF2B5EF4-FFF2-40B4-BE49-F238E27FC236}">
              <a16:creationId xmlns:a16="http://schemas.microsoft.com/office/drawing/2014/main" id="{00000000-0008-0000-0400-00004705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282</xdr:row>
      <xdr:rowOff>0</xdr:rowOff>
    </xdr:from>
    <xdr:to>
      <xdr:col>5</xdr:col>
      <xdr:colOff>514350</xdr:colOff>
      <xdr:row>283</xdr:row>
      <xdr:rowOff>28575</xdr:rowOff>
    </xdr:to>
    <xdr:sp macro="" textlink="">
      <xdr:nvSpPr>
        <xdr:cNvPr id="1352" name="Text Box 2">
          <a:extLst>
            <a:ext uri="{FF2B5EF4-FFF2-40B4-BE49-F238E27FC236}">
              <a16:creationId xmlns:a16="http://schemas.microsoft.com/office/drawing/2014/main" id="{00000000-0008-0000-0400-00004805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282</xdr:row>
      <xdr:rowOff>0</xdr:rowOff>
    </xdr:from>
    <xdr:to>
      <xdr:col>5</xdr:col>
      <xdr:colOff>514350</xdr:colOff>
      <xdr:row>283</xdr:row>
      <xdr:rowOff>28576</xdr:rowOff>
    </xdr:to>
    <xdr:sp macro="" textlink="">
      <xdr:nvSpPr>
        <xdr:cNvPr id="1353" name="Text Box 2">
          <a:extLst>
            <a:ext uri="{FF2B5EF4-FFF2-40B4-BE49-F238E27FC236}">
              <a16:creationId xmlns:a16="http://schemas.microsoft.com/office/drawing/2014/main" id="{00000000-0008-0000-0400-00004905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4</xdr:col>
      <xdr:colOff>76200</xdr:colOff>
      <xdr:row>283</xdr:row>
      <xdr:rowOff>28576</xdr:rowOff>
    </xdr:to>
    <xdr:sp macro="" textlink="">
      <xdr:nvSpPr>
        <xdr:cNvPr id="1354" name="Text Box 2">
          <a:extLst>
            <a:ext uri="{FF2B5EF4-FFF2-40B4-BE49-F238E27FC236}">
              <a16:creationId xmlns:a16="http://schemas.microsoft.com/office/drawing/2014/main" id="{00000000-0008-0000-0400-00004A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4</xdr:col>
      <xdr:colOff>76200</xdr:colOff>
      <xdr:row>283</xdr:row>
      <xdr:rowOff>28575</xdr:rowOff>
    </xdr:to>
    <xdr:sp macro="" textlink="">
      <xdr:nvSpPr>
        <xdr:cNvPr id="1355" name="Text Box 2">
          <a:extLst>
            <a:ext uri="{FF2B5EF4-FFF2-40B4-BE49-F238E27FC236}">
              <a16:creationId xmlns:a16="http://schemas.microsoft.com/office/drawing/2014/main" id="{00000000-0008-0000-0400-00004B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4</xdr:col>
      <xdr:colOff>76200</xdr:colOff>
      <xdr:row>283</xdr:row>
      <xdr:rowOff>28576</xdr:rowOff>
    </xdr:to>
    <xdr:sp macro="" textlink="">
      <xdr:nvSpPr>
        <xdr:cNvPr id="1356" name="Text Box 2">
          <a:extLst>
            <a:ext uri="{FF2B5EF4-FFF2-40B4-BE49-F238E27FC236}">
              <a16:creationId xmlns:a16="http://schemas.microsoft.com/office/drawing/2014/main" id="{00000000-0008-0000-0400-00004C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4</xdr:col>
      <xdr:colOff>76200</xdr:colOff>
      <xdr:row>283</xdr:row>
      <xdr:rowOff>28576</xdr:rowOff>
    </xdr:to>
    <xdr:sp macro="" textlink="">
      <xdr:nvSpPr>
        <xdr:cNvPr id="1357" name="Text Box 2">
          <a:extLst>
            <a:ext uri="{FF2B5EF4-FFF2-40B4-BE49-F238E27FC236}">
              <a16:creationId xmlns:a16="http://schemas.microsoft.com/office/drawing/2014/main" id="{00000000-0008-0000-0400-00004D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4</xdr:col>
      <xdr:colOff>76200</xdr:colOff>
      <xdr:row>283</xdr:row>
      <xdr:rowOff>28575</xdr:rowOff>
    </xdr:to>
    <xdr:sp macro="" textlink="">
      <xdr:nvSpPr>
        <xdr:cNvPr id="1358" name="Text Box 2">
          <a:extLst>
            <a:ext uri="{FF2B5EF4-FFF2-40B4-BE49-F238E27FC236}">
              <a16:creationId xmlns:a16="http://schemas.microsoft.com/office/drawing/2014/main" id="{00000000-0008-0000-0400-00004E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4</xdr:col>
      <xdr:colOff>76200</xdr:colOff>
      <xdr:row>283</xdr:row>
      <xdr:rowOff>28576</xdr:rowOff>
    </xdr:to>
    <xdr:sp macro="" textlink="">
      <xdr:nvSpPr>
        <xdr:cNvPr id="1359" name="Text Box 2">
          <a:extLst>
            <a:ext uri="{FF2B5EF4-FFF2-40B4-BE49-F238E27FC236}">
              <a16:creationId xmlns:a16="http://schemas.microsoft.com/office/drawing/2014/main" id="{00000000-0008-0000-0400-00004F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4</xdr:col>
      <xdr:colOff>514350</xdr:colOff>
      <xdr:row>283</xdr:row>
      <xdr:rowOff>28576</xdr:rowOff>
    </xdr:to>
    <xdr:sp macro="" textlink="">
      <xdr:nvSpPr>
        <xdr:cNvPr id="1360" name="Text Box 2">
          <a:extLst>
            <a:ext uri="{FF2B5EF4-FFF2-40B4-BE49-F238E27FC236}">
              <a16:creationId xmlns:a16="http://schemas.microsoft.com/office/drawing/2014/main" id="{00000000-0008-0000-0400-000050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4</xdr:col>
      <xdr:colOff>76200</xdr:colOff>
      <xdr:row>283</xdr:row>
      <xdr:rowOff>28576</xdr:rowOff>
    </xdr:to>
    <xdr:sp macro="" textlink="">
      <xdr:nvSpPr>
        <xdr:cNvPr id="1361" name="Text Box 2">
          <a:extLst>
            <a:ext uri="{FF2B5EF4-FFF2-40B4-BE49-F238E27FC236}">
              <a16:creationId xmlns:a16="http://schemas.microsoft.com/office/drawing/2014/main" id="{00000000-0008-0000-0400-000051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4</xdr:col>
      <xdr:colOff>514350</xdr:colOff>
      <xdr:row>283</xdr:row>
      <xdr:rowOff>28576</xdr:rowOff>
    </xdr:to>
    <xdr:sp macro="" textlink="">
      <xdr:nvSpPr>
        <xdr:cNvPr id="1362" name="Text Box 2">
          <a:extLst>
            <a:ext uri="{FF2B5EF4-FFF2-40B4-BE49-F238E27FC236}">
              <a16:creationId xmlns:a16="http://schemas.microsoft.com/office/drawing/2014/main" id="{00000000-0008-0000-0400-000052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4</xdr:col>
      <xdr:colOff>514350</xdr:colOff>
      <xdr:row>283</xdr:row>
      <xdr:rowOff>28575</xdr:rowOff>
    </xdr:to>
    <xdr:sp macro="" textlink="">
      <xdr:nvSpPr>
        <xdr:cNvPr id="1363" name="Text Box 2">
          <a:extLst>
            <a:ext uri="{FF2B5EF4-FFF2-40B4-BE49-F238E27FC236}">
              <a16:creationId xmlns:a16="http://schemas.microsoft.com/office/drawing/2014/main" id="{00000000-0008-0000-0400-000053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4</xdr:col>
      <xdr:colOff>514350</xdr:colOff>
      <xdr:row>283</xdr:row>
      <xdr:rowOff>28576</xdr:rowOff>
    </xdr:to>
    <xdr:sp macro="" textlink="">
      <xdr:nvSpPr>
        <xdr:cNvPr id="1364" name="Text Box 2">
          <a:extLst>
            <a:ext uri="{FF2B5EF4-FFF2-40B4-BE49-F238E27FC236}">
              <a16:creationId xmlns:a16="http://schemas.microsoft.com/office/drawing/2014/main" id="{00000000-0008-0000-0400-000054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4</xdr:col>
      <xdr:colOff>514350</xdr:colOff>
      <xdr:row>283</xdr:row>
      <xdr:rowOff>28575</xdr:rowOff>
    </xdr:to>
    <xdr:sp macro="" textlink="">
      <xdr:nvSpPr>
        <xdr:cNvPr id="1365" name="Text Box 2">
          <a:extLst>
            <a:ext uri="{FF2B5EF4-FFF2-40B4-BE49-F238E27FC236}">
              <a16:creationId xmlns:a16="http://schemas.microsoft.com/office/drawing/2014/main" id="{00000000-0008-0000-0400-000055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4</xdr:col>
      <xdr:colOff>76200</xdr:colOff>
      <xdr:row>283</xdr:row>
      <xdr:rowOff>28576</xdr:rowOff>
    </xdr:to>
    <xdr:sp macro="" textlink="">
      <xdr:nvSpPr>
        <xdr:cNvPr id="1366" name="Text Box 2">
          <a:extLst>
            <a:ext uri="{FF2B5EF4-FFF2-40B4-BE49-F238E27FC236}">
              <a16:creationId xmlns:a16="http://schemas.microsoft.com/office/drawing/2014/main" id="{00000000-0008-0000-0400-000056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4</xdr:col>
      <xdr:colOff>76200</xdr:colOff>
      <xdr:row>283</xdr:row>
      <xdr:rowOff>28575</xdr:rowOff>
    </xdr:to>
    <xdr:sp macro="" textlink="">
      <xdr:nvSpPr>
        <xdr:cNvPr id="1367" name="Text Box 2">
          <a:extLst>
            <a:ext uri="{FF2B5EF4-FFF2-40B4-BE49-F238E27FC236}">
              <a16:creationId xmlns:a16="http://schemas.microsoft.com/office/drawing/2014/main" id="{00000000-0008-0000-0400-000057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4</xdr:col>
      <xdr:colOff>76200</xdr:colOff>
      <xdr:row>283</xdr:row>
      <xdr:rowOff>28576</xdr:rowOff>
    </xdr:to>
    <xdr:sp macro="" textlink="">
      <xdr:nvSpPr>
        <xdr:cNvPr id="1368" name="Text Box 2">
          <a:extLst>
            <a:ext uri="{FF2B5EF4-FFF2-40B4-BE49-F238E27FC236}">
              <a16:creationId xmlns:a16="http://schemas.microsoft.com/office/drawing/2014/main" id="{00000000-0008-0000-0400-000058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4</xdr:col>
      <xdr:colOff>76200</xdr:colOff>
      <xdr:row>283</xdr:row>
      <xdr:rowOff>28576</xdr:rowOff>
    </xdr:to>
    <xdr:sp macro="" textlink="">
      <xdr:nvSpPr>
        <xdr:cNvPr id="1369" name="Text Box 2">
          <a:extLst>
            <a:ext uri="{FF2B5EF4-FFF2-40B4-BE49-F238E27FC236}">
              <a16:creationId xmlns:a16="http://schemas.microsoft.com/office/drawing/2014/main" id="{00000000-0008-0000-0400-000059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4</xdr:col>
      <xdr:colOff>76200</xdr:colOff>
      <xdr:row>283</xdr:row>
      <xdr:rowOff>28575</xdr:rowOff>
    </xdr:to>
    <xdr:sp macro="" textlink="">
      <xdr:nvSpPr>
        <xdr:cNvPr id="1370" name="Text Box 2">
          <a:extLst>
            <a:ext uri="{FF2B5EF4-FFF2-40B4-BE49-F238E27FC236}">
              <a16:creationId xmlns:a16="http://schemas.microsoft.com/office/drawing/2014/main" id="{00000000-0008-0000-0400-00005A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5</xdr:col>
      <xdr:colOff>76200</xdr:colOff>
      <xdr:row>283</xdr:row>
      <xdr:rowOff>28576</xdr:rowOff>
    </xdr:to>
    <xdr:sp macro="" textlink="">
      <xdr:nvSpPr>
        <xdr:cNvPr id="1371" name="Text Box 2">
          <a:extLst>
            <a:ext uri="{FF2B5EF4-FFF2-40B4-BE49-F238E27FC236}">
              <a16:creationId xmlns:a16="http://schemas.microsoft.com/office/drawing/2014/main" id="{00000000-0008-0000-0400-00005B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5</xdr:col>
      <xdr:colOff>76200</xdr:colOff>
      <xdr:row>283</xdr:row>
      <xdr:rowOff>28576</xdr:rowOff>
    </xdr:to>
    <xdr:sp macro="" textlink="">
      <xdr:nvSpPr>
        <xdr:cNvPr id="1372" name="Text Box 2">
          <a:extLst>
            <a:ext uri="{FF2B5EF4-FFF2-40B4-BE49-F238E27FC236}">
              <a16:creationId xmlns:a16="http://schemas.microsoft.com/office/drawing/2014/main" id="{00000000-0008-0000-0400-00005C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5</xdr:col>
      <xdr:colOff>76200</xdr:colOff>
      <xdr:row>283</xdr:row>
      <xdr:rowOff>28576</xdr:rowOff>
    </xdr:to>
    <xdr:sp macro="" textlink="">
      <xdr:nvSpPr>
        <xdr:cNvPr id="1373" name="Text Box 2">
          <a:extLst>
            <a:ext uri="{FF2B5EF4-FFF2-40B4-BE49-F238E27FC236}">
              <a16:creationId xmlns:a16="http://schemas.microsoft.com/office/drawing/2014/main" id="{00000000-0008-0000-0400-00005D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5</xdr:col>
      <xdr:colOff>76200</xdr:colOff>
      <xdr:row>283</xdr:row>
      <xdr:rowOff>28575</xdr:rowOff>
    </xdr:to>
    <xdr:sp macro="" textlink="">
      <xdr:nvSpPr>
        <xdr:cNvPr id="1374" name="Text Box 2">
          <a:extLst>
            <a:ext uri="{FF2B5EF4-FFF2-40B4-BE49-F238E27FC236}">
              <a16:creationId xmlns:a16="http://schemas.microsoft.com/office/drawing/2014/main" id="{00000000-0008-0000-0400-00005E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5</xdr:col>
      <xdr:colOff>76200</xdr:colOff>
      <xdr:row>283</xdr:row>
      <xdr:rowOff>28576</xdr:rowOff>
    </xdr:to>
    <xdr:sp macro="" textlink="">
      <xdr:nvSpPr>
        <xdr:cNvPr id="1375" name="Text Box 2">
          <a:extLst>
            <a:ext uri="{FF2B5EF4-FFF2-40B4-BE49-F238E27FC236}">
              <a16:creationId xmlns:a16="http://schemas.microsoft.com/office/drawing/2014/main" id="{00000000-0008-0000-0400-00005F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5</xdr:col>
      <xdr:colOff>76200</xdr:colOff>
      <xdr:row>283</xdr:row>
      <xdr:rowOff>28576</xdr:rowOff>
    </xdr:to>
    <xdr:sp macro="" textlink="">
      <xdr:nvSpPr>
        <xdr:cNvPr id="1376" name="Text Box 2">
          <a:extLst>
            <a:ext uri="{FF2B5EF4-FFF2-40B4-BE49-F238E27FC236}">
              <a16:creationId xmlns:a16="http://schemas.microsoft.com/office/drawing/2014/main" id="{00000000-0008-0000-0400-000060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5</xdr:col>
      <xdr:colOff>76200</xdr:colOff>
      <xdr:row>283</xdr:row>
      <xdr:rowOff>28575</xdr:rowOff>
    </xdr:to>
    <xdr:sp macro="" textlink="">
      <xdr:nvSpPr>
        <xdr:cNvPr id="1377" name="Text Box 2">
          <a:extLst>
            <a:ext uri="{FF2B5EF4-FFF2-40B4-BE49-F238E27FC236}">
              <a16:creationId xmlns:a16="http://schemas.microsoft.com/office/drawing/2014/main" id="{00000000-0008-0000-0400-000061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283</xdr:row>
      <xdr:rowOff>0</xdr:rowOff>
    </xdr:from>
    <xdr:to>
      <xdr:col>3</xdr:col>
      <xdr:colOff>76200</xdr:colOff>
      <xdr:row>284</xdr:row>
      <xdr:rowOff>28574</xdr:rowOff>
    </xdr:to>
    <xdr:sp macro="" textlink="">
      <xdr:nvSpPr>
        <xdr:cNvPr id="1378" name="Text Box 2">
          <a:extLst>
            <a:ext uri="{FF2B5EF4-FFF2-40B4-BE49-F238E27FC236}">
              <a16:creationId xmlns:a16="http://schemas.microsoft.com/office/drawing/2014/main" id="{00000000-0008-0000-0400-00006205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3</xdr:col>
      <xdr:colOff>514350</xdr:colOff>
      <xdr:row>284</xdr:row>
      <xdr:rowOff>28574</xdr:rowOff>
    </xdr:to>
    <xdr:sp macro="" textlink="">
      <xdr:nvSpPr>
        <xdr:cNvPr id="1379" name="Text Box 2">
          <a:extLst>
            <a:ext uri="{FF2B5EF4-FFF2-40B4-BE49-F238E27FC236}">
              <a16:creationId xmlns:a16="http://schemas.microsoft.com/office/drawing/2014/main" id="{00000000-0008-0000-0400-000063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283</xdr:row>
      <xdr:rowOff>0</xdr:rowOff>
    </xdr:from>
    <xdr:to>
      <xdr:col>3</xdr:col>
      <xdr:colOff>76200</xdr:colOff>
      <xdr:row>284</xdr:row>
      <xdr:rowOff>28574</xdr:rowOff>
    </xdr:to>
    <xdr:sp macro="" textlink="">
      <xdr:nvSpPr>
        <xdr:cNvPr id="1380" name="Text Box 2">
          <a:extLst>
            <a:ext uri="{FF2B5EF4-FFF2-40B4-BE49-F238E27FC236}">
              <a16:creationId xmlns:a16="http://schemas.microsoft.com/office/drawing/2014/main" id="{00000000-0008-0000-0400-00006405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3</xdr:col>
      <xdr:colOff>514350</xdr:colOff>
      <xdr:row>284</xdr:row>
      <xdr:rowOff>28574</xdr:rowOff>
    </xdr:to>
    <xdr:sp macro="" textlink="">
      <xdr:nvSpPr>
        <xdr:cNvPr id="1381" name="Text Box 2">
          <a:extLst>
            <a:ext uri="{FF2B5EF4-FFF2-40B4-BE49-F238E27FC236}">
              <a16:creationId xmlns:a16="http://schemas.microsoft.com/office/drawing/2014/main" id="{00000000-0008-0000-0400-000065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3</xdr:col>
      <xdr:colOff>514350</xdr:colOff>
      <xdr:row>284</xdr:row>
      <xdr:rowOff>28573</xdr:rowOff>
    </xdr:to>
    <xdr:sp macro="" textlink="">
      <xdr:nvSpPr>
        <xdr:cNvPr id="1382" name="Text Box 2">
          <a:extLst>
            <a:ext uri="{FF2B5EF4-FFF2-40B4-BE49-F238E27FC236}">
              <a16:creationId xmlns:a16="http://schemas.microsoft.com/office/drawing/2014/main" id="{00000000-0008-0000-0400-000066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3</xdr:col>
      <xdr:colOff>514350</xdr:colOff>
      <xdr:row>284</xdr:row>
      <xdr:rowOff>28574</xdr:rowOff>
    </xdr:to>
    <xdr:sp macro="" textlink="">
      <xdr:nvSpPr>
        <xdr:cNvPr id="1383" name="Text Box 2">
          <a:extLst>
            <a:ext uri="{FF2B5EF4-FFF2-40B4-BE49-F238E27FC236}">
              <a16:creationId xmlns:a16="http://schemas.microsoft.com/office/drawing/2014/main" id="{00000000-0008-0000-0400-000067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3</xdr:col>
      <xdr:colOff>514350</xdr:colOff>
      <xdr:row>284</xdr:row>
      <xdr:rowOff>28573</xdr:rowOff>
    </xdr:to>
    <xdr:sp macro="" textlink="">
      <xdr:nvSpPr>
        <xdr:cNvPr id="1384" name="Text Box 2">
          <a:extLst>
            <a:ext uri="{FF2B5EF4-FFF2-40B4-BE49-F238E27FC236}">
              <a16:creationId xmlns:a16="http://schemas.microsoft.com/office/drawing/2014/main" id="{00000000-0008-0000-0400-000068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283</xdr:row>
      <xdr:rowOff>0</xdr:rowOff>
    </xdr:from>
    <xdr:to>
      <xdr:col>3</xdr:col>
      <xdr:colOff>76200</xdr:colOff>
      <xdr:row>284</xdr:row>
      <xdr:rowOff>28574</xdr:rowOff>
    </xdr:to>
    <xdr:sp macro="" textlink="">
      <xdr:nvSpPr>
        <xdr:cNvPr id="1385" name="Text Box 2">
          <a:extLst>
            <a:ext uri="{FF2B5EF4-FFF2-40B4-BE49-F238E27FC236}">
              <a16:creationId xmlns:a16="http://schemas.microsoft.com/office/drawing/2014/main" id="{00000000-0008-0000-0400-00006905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283</xdr:row>
      <xdr:rowOff>0</xdr:rowOff>
    </xdr:from>
    <xdr:to>
      <xdr:col>3</xdr:col>
      <xdr:colOff>76200</xdr:colOff>
      <xdr:row>284</xdr:row>
      <xdr:rowOff>28573</xdr:rowOff>
    </xdr:to>
    <xdr:sp macro="" textlink="">
      <xdr:nvSpPr>
        <xdr:cNvPr id="1386" name="Text Box 2">
          <a:extLst>
            <a:ext uri="{FF2B5EF4-FFF2-40B4-BE49-F238E27FC236}">
              <a16:creationId xmlns:a16="http://schemas.microsoft.com/office/drawing/2014/main" id="{00000000-0008-0000-0400-00006A05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283</xdr:row>
      <xdr:rowOff>0</xdr:rowOff>
    </xdr:from>
    <xdr:to>
      <xdr:col>3</xdr:col>
      <xdr:colOff>76200</xdr:colOff>
      <xdr:row>284</xdr:row>
      <xdr:rowOff>28574</xdr:rowOff>
    </xdr:to>
    <xdr:sp macro="" textlink="">
      <xdr:nvSpPr>
        <xdr:cNvPr id="1387" name="Text Box 2">
          <a:extLst>
            <a:ext uri="{FF2B5EF4-FFF2-40B4-BE49-F238E27FC236}">
              <a16:creationId xmlns:a16="http://schemas.microsoft.com/office/drawing/2014/main" id="{00000000-0008-0000-0400-00006B05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283</xdr:row>
      <xdr:rowOff>0</xdr:rowOff>
    </xdr:from>
    <xdr:to>
      <xdr:col>3</xdr:col>
      <xdr:colOff>76200</xdr:colOff>
      <xdr:row>284</xdr:row>
      <xdr:rowOff>28574</xdr:rowOff>
    </xdr:to>
    <xdr:sp macro="" textlink="">
      <xdr:nvSpPr>
        <xdr:cNvPr id="1388" name="Text Box 2">
          <a:extLst>
            <a:ext uri="{FF2B5EF4-FFF2-40B4-BE49-F238E27FC236}">
              <a16:creationId xmlns:a16="http://schemas.microsoft.com/office/drawing/2014/main" id="{00000000-0008-0000-0400-00006C05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283</xdr:row>
      <xdr:rowOff>0</xdr:rowOff>
    </xdr:from>
    <xdr:to>
      <xdr:col>3</xdr:col>
      <xdr:colOff>76200</xdr:colOff>
      <xdr:row>284</xdr:row>
      <xdr:rowOff>28573</xdr:rowOff>
    </xdr:to>
    <xdr:sp macro="" textlink="">
      <xdr:nvSpPr>
        <xdr:cNvPr id="1389" name="Text Box 2">
          <a:extLst>
            <a:ext uri="{FF2B5EF4-FFF2-40B4-BE49-F238E27FC236}">
              <a16:creationId xmlns:a16="http://schemas.microsoft.com/office/drawing/2014/main" id="{00000000-0008-0000-0400-00006D05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28574</xdr:rowOff>
    </xdr:to>
    <xdr:sp macro="" textlink="">
      <xdr:nvSpPr>
        <xdr:cNvPr id="1390" name="Text Box 2">
          <a:extLst>
            <a:ext uri="{FF2B5EF4-FFF2-40B4-BE49-F238E27FC236}">
              <a16:creationId xmlns:a16="http://schemas.microsoft.com/office/drawing/2014/main" id="{00000000-0008-0000-0400-00006E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283</xdr:row>
      <xdr:rowOff>0</xdr:rowOff>
    </xdr:from>
    <xdr:to>
      <xdr:col>5</xdr:col>
      <xdr:colOff>514350</xdr:colOff>
      <xdr:row>284</xdr:row>
      <xdr:rowOff>28574</xdr:rowOff>
    </xdr:to>
    <xdr:sp macro="" textlink="">
      <xdr:nvSpPr>
        <xdr:cNvPr id="1391" name="Text Box 2">
          <a:extLst>
            <a:ext uri="{FF2B5EF4-FFF2-40B4-BE49-F238E27FC236}">
              <a16:creationId xmlns:a16="http://schemas.microsoft.com/office/drawing/2014/main" id="{00000000-0008-0000-0400-00006F05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28574</xdr:rowOff>
    </xdr:to>
    <xdr:sp macro="" textlink="">
      <xdr:nvSpPr>
        <xdr:cNvPr id="1392" name="Text Box 2">
          <a:extLst>
            <a:ext uri="{FF2B5EF4-FFF2-40B4-BE49-F238E27FC236}">
              <a16:creationId xmlns:a16="http://schemas.microsoft.com/office/drawing/2014/main" id="{00000000-0008-0000-0400-000070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283</xdr:row>
      <xdr:rowOff>0</xdr:rowOff>
    </xdr:from>
    <xdr:to>
      <xdr:col>5</xdr:col>
      <xdr:colOff>514350</xdr:colOff>
      <xdr:row>284</xdr:row>
      <xdr:rowOff>28574</xdr:rowOff>
    </xdr:to>
    <xdr:sp macro="" textlink="">
      <xdr:nvSpPr>
        <xdr:cNvPr id="1393" name="Text Box 2">
          <a:extLst>
            <a:ext uri="{FF2B5EF4-FFF2-40B4-BE49-F238E27FC236}">
              <a16:creationId xmlns:a16="http://schemas.microsoft.com/office/drawing/2014/main" id="{00000000-0008-0000-0400-00007105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283</xdr:row>
      <xdr:rowOff>0</xdr:rowOff>
    </xdr:from>
    <xdr:to>
      <xdr:col>5</xdr:col>
      <xdr:colOff>514350</xdr:colOff>
      <xdr:row>284</xdr:row>
      <xdr:rowOff>28573</xdr:rowOff>
    </xdr:to>
    <xdr:sp macro="" textlink="">
      <xdr:nvSpPr>
        <xdr:cNvPr id="1394" name="Text Box 2">
          <a:extLst>
            <a:ext uri="{FF2B5EF4-FFF2-40B4-BE49-F238E27FC236}">
              <a16:creationId xmlns:a16="http://schemas.microsoft.com/office/drawing/2014/main" id="{00000000-0008-0000-0400-00007205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283</xdr:row>
      <xdr:rowOff>0</xdr:rowOff>
    </xdr:from>
    <xdr:to>
      <xdr:col>5</xdr:col>
      <xdr:colOff>514350</xdr:colOff>
      <xdr:row>284</xdr:row>
      <xdr:rowOff>28574</xdr:rowOff>
    </xdr:to>
    <xdr:sp macro="" textlink="">
      <xdr:nvSpPr>
        <xdr:cNvPr id="1395" name="Text Box 2">
          <a:extLst>
            <a:ext uri="{FF2B5EF4-FFF2-40B4-BE49-F238E27FC236}">
              <a16:creationId xmlns:a16="http://schemas.microsoft.com/office/drawing/2014/main" id="{00000000-0008-0000-0400-00007305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28574</xdr:rowOff>
    </xdr:to>
    <xdr:sp macro="" textlink="">
      <xdr:nvSpPr>
        <xdr:cNvPr id="1396" name="Text Box 2">
          <a:extLst>
            <a:ext uri="{FF2B5EF4-FFF2-40B4-BE49-F238E27FC236}">
              <a16:creationId xmlns:a16="http://schemas.microsoft.com/office/drawing/2014/main" id="{00000000-0008-0000-0400-000074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28573</xdr:rowOff>
    </xdr:to>
    <xdr:sp macro="" textlink="">
      <xdr:nvSpPr>
        <xdr:cNvPr id="1397" name="Text Box 2">
          <a:extLst>
            <a:ext uri="{FF2B5EF4-FFF2-40B4-BE49-F238E27FC236}">
              <a16:creationId xmlns:a16="http://schemas.microsoft.com/office/drawing/2014/main" id="{00000000-0008-0000-0400-000075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28574</xdr:rowOff>
    </xdr:to>
    <xdr:sp macro="" textlink="">
      <xdr:nvSpPr>
        <xdr:cNvPr id="1398" name="Text Box 2">
          <a:extLst>
            <a:ext uri="{FF2B5EF4-FFF2-40B4-BE49-F238E27FC236}">
              <a16:creationId xmlns:a16="http://schemas.microsoft.com/office/drawing/2014/main" id="{00000000-0008-0000-0400-000076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28574</xdr:rowOff>
    </xdr:to>
    <xdr:sp macro="" textlink="">
      <xdr:nvSpPr>
        <xdr:cNvPr id="1399" name="Text Box 2">
          <a:extLst>
            <a:ext uri="{FF2B5EF4-FFF2-40B4-BE49-F238E27FC236}">
              <a16:creationId xmlns:a16="http://schemas.microsoft.com/office/drawing/2014/main" id="{00000000-0008-0000-0400-000077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28573</xdr:rowOff>
    </xdr:to>
    <xdr:sp macro="" textlink="">
      <xdr:nvSpPr>
        <xdr:cNvPr id="1400" name="Text Box 2">
          <a:extLst>
            <a:ext uri="{FF2B5EF4-FFF2-40B4-BE49-F238E27FC236}">
              <a16:creationId xmlns:a16="http://schemas.microsoft.com/office/drawing/2014/main" id="{00000000-0008-0000-0400-000078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28574</xdr:rowOff>
    </xdr:to>
    <xdr:sp macro="" textlink="">
      <xdr:nvSpPr>
        <xdr:cNvPr id="1401" name="Text Box 2">
          <a:extLst>
            <a:ext uri="{FF2B5EF4-FFF2-40B4-BE49-F238E27FC236}">
              <a16:creationId xmlns:a16="http://schemas.microsoft.com/office/drawing/2014/main" id="{00000000-0008-0000-0400-000079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4</xdr:col>
      <xdr:colOff>514350</xdr:colOff>
      <xdr:row>284</xdr:row>
      <xdr:rowOff>28574</xdr:rowOff>
    </xdr:to>
    <xdr:sp macro="" textlink="">
      <xdr:nvSpPr>
        <xdr:cNvPr id="1402" name="Text Box 2">
          <a:extLst>
            <a:ext uri="{FF2B5EF4-FFF2-40B4-BE49-F238E27FC236}">
              <a16:creationId xmlns:a16="http://schemas.microsoft.com/office/drawing/2014/main" id="{00000000-0008-0000-0400-00007A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28574</xdr:rowOff>
    </xdr:to>
    <xdr:sp macro="" textlink="">
      <xdr:nvSpPr>
        <xdr:cNvPr id="1403" name="Text Box 2">
          <a:extLst>
            <a:ext uri="{FF2B5EF4-FFF2-40B4-BE49-F238E27FC236}">
              <a16:creationId xmlns:a16="http://schemas.microsoft.com/office/drawing/2014/main" id="{00000000-0008-0000-0400-00007B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4</xdr:col>
      <xdr:colOff>514350</xdr:colOff>
      <xdr:row>284</xdr:row>
      <xdr:rowOff>28574</xdr:rowOff>
    </xdr:to>
    <xdr:sp macro="" textlink="">
      <xdr:nvSpPr>
        <xdr:cNvPr id="1404" name="Text Box 2">
          <a:extLst>
            <a:ext uri="{FF2B5EF4-FFF2-40B4-BE49-F238E27FC236}">
              <a16:creationId xmlns:a16="http://schemas.microsoft.com/office/drawing/2014/main" id="{00000000-0008-0000-0400-00007C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4</xdr:col>
      <xdr:colOff>514350</xdr:colOff>
      <xdr:row>284</xdr:row>
      <xdr:rowOff>28573</xdr:rowOff>
    </xdr:to>
    <xdr:sp macro="" textlink="">
      <xdr:nvSpPr>
        <xdr:cNvPr id="1405" name="Text Box 2">
          <a:extLst>
            <a:ext uri="{FF2B5EF4-FFF2-40B4-BE49-F238E27FC236}">
              <a16:creationId xmlns:a16="http://schemas.microsoft.com/office/drawing/2014/main" id="{00000000-0008-0000-0400-00007D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4</xdr:col>
      <xdr:colOff>514350</xdr:colOff>
      <xdr:row>284</xdr:row>
      <xdr:rowOff>28574</xdr:rowOff>
    </xdr:to>
    <xdr:sp macro="" textlink="">
      <xdr:nvSpPr>
        <xdr:cNvPr id="1406" name="Text Box 2">
          <a:extLst>
            <a:ext uri="{FF2B5EF4-FFF2-40B4-BE49-F238E27FC236}">
              <a16:creationId xmlns:a16="http://schemas.microsoft.com/office/drawing/2014/main" id="{00000000-0008-0000-0400-00007E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4</xdr:col>
      <xdr:colOff>514350</xdr:colOff>
      <xdr:row>284</xdr:row>
      <xdr:rowOff>28573</xdr:rowOff>
    </xdr:to>
    <xdr:sp macro="" textlink="">
      <xdr:nvSpPr>
        <xdr:cNvPr id="1407" name="Text Box 2">
          <a:extLst>
            <a:ext uri="{FF2B5EF4-FFF2-40B4-BE49-F238E27FC236}">
              <a16:creationId xmlns:a16="http://schemas.microsoft.com/office/drawing/2014/main" id="{00000000-0008-0000-0400-00007F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28574</xdr:rowOff>
    </xdr:to>
    <xdr:sp macro="" textlink="">
      <xdr:nvSpPr>
        <xdr:cNvPr id="1408" name="Text Box 2">
          <a:extLst>
            <a:ext uri="{FF2B5EF4-FFF2-40B4-BE49-F238E27FC236}">
              <a16:creationId xmlns:a16="http://schemas.microsoft.com/office/drawing/2014/main" id="{00000000-0008-0000-0400-000080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28573</xdr:rowOff>
    </xdr:to>
    <xdr:sp macro="" textlink="">
      <xdr:nvSpPr>
        <xdr:cNvPr id="1409" name="Text Box 2">
          <a:extLst>
            <a:ext uri="{FF2B5EF4-FFF2-40B4-BE49-F238E27FC236}">
              <a16:creationId xmlns:a16="http://schemas.microsoft.com/office/drawing/2014/main" id="{00000000-0008-0000-0400-000081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28574</xdr:rowOff>
    </xdr:to>
    <xdr:sp macro="" textlink="">
      <xdr:nvSpPr>
        <xdr:cNvPr id="1410" name="Text Box 2">
          <a:extLst>
            <a:ext uri="{FF2B5EF4-FFF2-40B4-BE49-F238E27FC236}">
              <a16:creationId xmlns:a16="http://schemas.microsoft.com/office/drawing/2014/main" id="{00000000-0008-0000-0400-000082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28574</xdr:rowOff>
    </xdr:to>
    <xdr:sp macro="" textlink="">
      <xdr:nvSpPr>
        <xdr:cNvPr id="1411" name="Text Box 2">
          <a:extLst>
            <a:ext uri="{FF2B5EF4-FFF2-40B4-BE49-F238E27FC236}">
              <a16:creationId xmlns:a16="http://schemas.microsoft.com/office/drawing/2014/main" id="{00000000-0008-0000-0400-000083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28573</xdr:rowOff>
    </xdr:to>
    <xdr:sp macro="" textlink="">
      <xdr:nvSpPr>
        <xdr:cNvPr id="1412" name="Text Box 2">
          <a:extLst>
            <a:ext uri="{FF2B5EF4-FFF2-40B4-BE49-F238E27FC236}">
              <a16:creationId xmlns:a16="http://schemas.microsoft.com/office/drawing/2014/main" id="{00000000-0008-0000-0400-000084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28574</xdr:rowOff>
    </xdr:to>
    <xdr:sp macro="" textlink="">
      <xdr:nvSpPr>
        <xdr:cNvPr id="1413" name="Text Box 2">
          <a:extLst>
            <a:ext uri="{FF2B5EF4-FFF2-40B4-BE49-F238E27FC236}">
              <a16:creationId xmlns:a16="http://schemas.microsoft.com/office/drawing/2014/main" id="{00000000-0008-0000-0400-000085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28574</xdr:rowOff>
    </xdr:to>
    <xdr:sp macro="" textlink="">
      <xdr:nvSpPr>
        <xdr:cNvPr id="1414" name="Text Box 2">
          <a:extLst>
            <a:ext uri="{FF2B5EF4-FFF2-40B4-BE49-F238E27FC236}">
              <a16:creationId xmlns:a16="http://schemas.microsoft.com/office/drawing/2014/main" id="{00000000-0008-0000-0400-000086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28574</xdr:rowOff>
    </xdr:to>
    <xdr:sp macro="" textlink="">
      <xdr:nvSpPr>
        <xdr:cNvPr id="1415" name="Text Box 2">
          <a:extLst>
            <a:ext uri="{FF2B5EF4-FFF2-40B4-BE49-F238E27FC236}">
              <a16:creationId xmlns:a16="http://schemas.microsoft.com/office/drawing/2014/main" id="{00000000-0008-0000-0400-000087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28573</xdr:rowOff>
    </xdr:to>
    <xdr:sp macro="" textlink="">
      <xdr:nvSpPr>
        <xdr:cNvPr id="1416" name="Text Box 2">
          <a:extLst>
            <a:ext uri="{FF2B5EF4-FFF2-40B4-BE49-F238E27FC236}">
              <a16:creationId xmlns:a16="http://schemas.microsoft.com/office/drawing/2014/main" id="{00000000-0008-0000-0400-000088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28574</xdr:rowOff>
    </xdr:to>
    <xdr:sp macro="" textlink="">
      <xdr:nvSpPr>
        <xdr:cNvPr id="1417" name="Text Box 2">
          <a:extLst>
            <a:ext uri="{FF2B5EF4-FFF2-40B4-BE49-F238E27FC236}">
              <a16:creationId xmlns:a16="http://schemas.microsoft.com/office/drawing/2014/main" id="{00000000-0008-0000-0400-000089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28574</xdr:rowOff>
    </xdr:to>
    <xdr:sp macro="" textlink="">
      <xdr:nvSpPr>
        <xdr:cNvPr id="1418" name="Text Box 2">
          <a:extLst>
            <a:ext uri="{FF2B5EF4-FFF2-40B4-BE49-F238E27FC236}">
              <a16:creationId xmlns:a16="http://schemas.microsoft.com/office/drawing/2014/main" id="{00000000-0008-0000-0400-00008A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28573</xdr:rowOff>
    </xdr:to>
    <xdr:sp macro="" textlink="">
      <xdr:nvSpPr>
        <xdr:cNvPr id="1419" name="Text Box 2">
          <a:extLst>
            <a:ext uri="{FF2B5EF4-FFF2-40B4-BE49-F238E27FC236}">
              <a16:creationId xmlns:a16="http://schemas.microsoft.com/office/drawing/2014/main" id="{00000000-0008-0000-0400-00008B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284</xdr:row>
      <xdr:rowOff>0</xdr:rowOff>
    </xdr:from>
    <xdr:to>
      <xdr:col>3</xdr:col>
      <xdr:colOff>76200</xdr:colOff>
      <xdr:row>285</xdr:row>
      <xdr:rowOff>28576</xdr:rowOff>
    </xdr:to>
    <xdr:sp macro="" textlink="">
      <xdr:nvSpPr>
        <xdr:cNvPr id="1420" name="Text Box 2">
          <a:extLst>
            <a:ext uri="{FF2B5EF4-FFF2-40B4-BE49-F238E27FC236}">
              <a16:creationId xmlns:a16="http://schemas.microsoft.com/office/drawing/2014/main" id="{00000000-0008-0000-0400-00008C05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3</xdr:col>
      <xdr:colOff>514350</xdr:colOff>
      <xdr:row>285</xdr:row>
      <xdr:rowOff>28576</xdr:rowOff>
    </xdr:to>
    <xdr:sp macro="" textlink="">
      <xdr:nvSpPr>
        <xdr:cNvPr id="1421" name="Text Box 2">
          <a:extLst>
            <a:ext uri="{FF2B5EF4-FFF2-40B4-BE49-F238E27FC236}">
              <a16:creationId xmlns:a16="http://schemas.microsoft.com/office/drawing/2014/main" id="{00000000-0008-0000-0400-00008D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284</xdr:row>
      <xdr:rowOff>0</xdr:rowOff>
    </xdr:from>
    <xdr:to>
      <xdr:col>3</xdr:col>
      <xdr:colOff>76200</xdr:colOff>
      <xdr:row>285</xdr:row>
      <xdr:rowOff>28576</xdr:rowOff>
    </xdr:to>
    <xdr:sp macro="" textlink="">
      <xdr:nvSpPr>
        <xdr:cNvPr id="1422" name="Text Box 2">
          <a:extLst>
            <a:ext uri="{FF2B5EF4-FFF2-40B4-BE49-F238E27FC236}">
              <a16:creationId xmlns:a16="http://schemas.microsoft.com/office/drawing/2014/main" id="{00000000-0008-0000-0400-00008E05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3</xdr:col>
      <xdr:colOff>514350</xdr:colOff>
      <xdr:row>285</xdr:row>
      <xdr:rowOff>28576</xdr:rowOff>
    </xdr:to>
    <xdr:sp macro="" textlink="">
      <xdr:nvSpPr>
        <xdr:cNvPr id="1423" name="Text Box 2">
          <a:extLst>
            <a:ext uri="{FF2B5EF4-FFF2-40B4-BE49-F238E27FC236}">
              <a16:creationId xmlns:a16="http://schemas.microsoft.com/office/drawing/2014/main" id="{00000000-0008-0000-0400-00008F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3</xdr:col>
      <xdr:colOff>514350</xdr:colOff>
      <xdr:row>285</xdr:row>
      <xdr:rowOff>28575</xdr:rowOff>
    </xdr:to>
    <xdr:sp macro="" textlink="">
      <xdr:nvSpPr>
        <xdr:cNvPr id="1424" name="Text Box 2">
          <a:extLst>
            <a:ext uri="{FF2B5EF4-FFF2-40B4-BE49-F238E27FC236}">
              <a16:creationId xmlns:a16="http://schemas.microsoft.com/office/drawing/2014/main" id="{00000000-0008-0000-0400-000090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3</xdr:col>
      <xdr:colOff>514350</xdr:colOff>
      <xdr:row>285</xdr:row>
      <xdr:rowOff>28576</xdr:rowOff>
    </xdr:to>
    <xdr:sp macro="" textlink="">
      <xdr:nvSpPr>
        <xdr:cNvPr id="1425" name="Text Box 2">
          <a:extLst>
            <a:ext uri="{FF2B5EF4-FFF2-40B4-BE49-F238E27FC236}">
              <a16:creationId xmlns:a16="http://schemas.microsoft.com/office/drawing/2014/main" id="{00000000-0008-0000-0400-000091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3</xdr:col>
      <xdr:colOff>514350</xdr:colOff>
      <xdr:row>285</xdr:row>
      <xdr:rowOff>28575</xdr:rowOff>
    </xdr:to>
    <xdr:sp macro="" textlink="">
      <xdr:nvSpPr>
        <xdr:cNvPr id="1426" name="Text Box 2">
          <a:extLst>
            <a:ext uri="{FF2B5EF4-FFF2-40B4-BE49-F238E27FC236}">
              <a16:creationId xmlns:a16="http://schemas.microsoft.com/office/drawing/2014/main" id="{00000000-0008-0000-0400-000092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284</xdr:row>
      <xdr:rowOff>0</xdr:rowOff>
    </xdr:from>
    <xdr:to>
      <xdr:col>3</xdr:col>
      <xdr:colOff>76200</xdr:colOff>
      <xdr:row>285</xdr:row>
      <xdr:rowOff>28576</xdr:rowOff>
    </xdr:to>
    <xdr:sp macro="" textlink="">
      <xdr:nvSpPr>
        <xdr:cNvPr id="1427" name="Text Box 2">
          <a:extLst>
            <a:ext uri="{FF2B5EF4-FFF2-40B4-BE49-F238E27FC236}">
              <a16:creationId xmlns:a16="http://schemas.microsoft.com/office/drawing/2014/main" id="{00000000-0008-0000-0400-00009305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284</xdr:row>
      <xdr:rowOff>0</xdr:rowOff>
    </xdr:from>
    <xdr:to>
      <xdr:col>3</xdr:col>
      <xdr:colOff>76200</xdr:colOff>
      <xdr:row>285</xdr:row>
      <xdr:rowOff>28575</xdr:rowOff>
    </xdr:to>
    <xdr:sp macro="" textlink="">
      <xdr:nvSpPr>
        <xdr:cNvPr id="1428" name="Text Box 2">
          <a:extLst>
            <a:ext uri="{FF2B5EF4-FFF2-40B4-BE49-F238E27FC236}">
              <a16:creationId xmlns:a16="http://schemas.microsoft.com/office/drawing/2014/main" id="{00000000-0008-0000-0400-00009405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284</xdr:row>
      <xdr:rowOff>0</xdr:rowOff>
    </xdr:from>
    <xdr:to>
      <xdr:col>3</xdr:col>
      <xdr:colOff>76200</xdr:colOff>
      <xdr:row>285</xdr:row>
      <xdr:rowOff>28576</xdr:rowOff>
    </xdr:to>
    <xdr:sp macro="" textlink="">
      <xdr:nvSpPr>
        <xdr:cNvPr id="1429" name="Text Box 2">
          <a:extLst>
            <a:ext uri="{FF2B5EF4-FFF2-40B4-BE49-F238E27FC236}">
              <a16:creationId xmlns:a16="http://schemas.microsoft.com/office/drawing/2014/main" id="{00000000-0008-0000-0400-00009505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284</xdr:row>
      <xdr:rowOff>0</xdr:rowOff>
    </xdr:from>
    <xdr:to>
      <xdr:col>3</xdr:col>
      <xdr:colOff>76200</xdr:colOff>
      <xdr:row>285</xdr:row>
      <xdr:rowOff>28576</xdr:rowOff>
    </xdr:to>
    <xdr:sp macro="" textlink="">
      <xdr:nvSpPr>
        <xdr:cNvPr id="1430" name="Text Box 2">
          <a:extLst>
            <a:ext uri="{FF2B5EF4-FFF2-40B4-BE49-F238E27FC236}">
              <a16:creationId xmlns:a16="http://schemas.microsoft.com/office/drawing/2014/main" id="{00000000-0008-0000-0400-00009605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284</xdr:row>
      <xdr:rowOff>0</xdr:rowOff>
    </xdr:from>
    <xdr:to>
      <xdr:col>3</xdr:col>
      <xdr:colOff>76200</xdr:colOff>
      <xdr:row>285</xdr:row>
      <xdr:rowOff>28575</xdr:rowOff>
    </xdr:to>
    <xdr:sp macro="" textlink="">
      <xdr:nvSpPr>
        <xdr:cNvPr id="1431" name="Text Box 2">
          <a:extLst>
            <a:ext uri="{FF2B5EF4-FFF2-40B4-BE49-F238E27FC236}">
              <a16:creationId xmlns:a16="http://schemas.microsoft.com/office/drawing/2014/main" id="{00000000-0008-0000-0400-00009705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28576</xdr:rowOff>
    </xdr:to>
    <xdr:sp macro="" textlink="">
      <xdr:nvSpPr>
        <xdr:cNvPr id="1432" name="Text Box 2">
          <a:extLst>
            <a:ext uri="{FF2B5EF4-FFF2-40B4-BE49-F238E27FC236}">
              <a16:creationId xmlns:a16="http://schemas.microsoft.com/office/drawing/2014/main" id="{00000000-0008-0000-0400-000098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284</xdr:row>
      <xdr:rowOff>0</xdr:rowOff>
    </xdr:from>
    <xdr:to>
      <xdr:col>5</xdr:col>
      <xdr:colOff>514350</xdr:colOff>
      <xdr:row>285</xdr:row>
      <xdr:rowOff>28576</xdr:rowOff>
    </xdr:to>
    <xdr:sp macro="" textlink="">
      <xdr:nvSpPr>
        <xdr:cNvPr id="1433" name="Text Box 2">
          <a:extLst>
            <a:ext uri="{FF2B5EF4-FFF2-40B4-BE49-F238E27FC236}">
              <a16:creationId xmlns:a16="http://schemas.microsoft.com/office/drawing/2014/main" id="{00000000-0008-0000-0400-00009905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28576</xdr:rowOff>
    </xdr:to>
    <xdr:sp macro="" textlink="">
      <xdr:nvSpPr>
        <xdr:cNvPr id="1434" name="Text Box 2">
          <a:extLst>
            <a:ext uri="{FF2B5EF4-FFF2-40B4-BE49-F238E27FC236}">
              <a16:creationId xmlns:a16="http://schemas.microsoft.com/office/drawing/2014/main" id="{00000000-0008-0000-0400-00009A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284</xdr:row>
      <xdr:rowOff>0</xdr:rowOff>
    </xdr:from>
    <xdr:to>
      <xdr:col>5</xdr:col>
      <xdr:colOff>514350</xdr:colOff>
      <xdr:row>285</xdr:row>
      <xdr:rowOff>28576</xdr:rowOff>
    </xdr:to>
    <xdr:sp macro="" textlink="">
      <xdr:nvSpPr>
        <xdr:cNvPr id="1435" name="Text Box 2">
          <a:extLst>
            <a:ext uri="{FF2B5EF4-FFF2-40B4-BE49-F238E27FC236}">
              <a16:creationId xmlns:a16="http://schemas.microsoft.com/office/drawing/2014/main" id="{00000000-0008-0000-0400-00009B05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284</xdr:row>
      <xdr:rowOff>0</xdr:rowOff>
    </xdr:from>
    <xdr:to>
      <xdr:col>5</xdr:col>
      <xdr:colOff>514350</xdr:colOff>
      <xdr:row>285</xdr:row>
      <xdr:rowOff>28575</xdr:rowOff>
    </xdr:to>
    <xdr:sp macro="" textlink="">
      <xdr:nvSpPr>
        <xdr:cNvPr id="1436" name="Text Box 2">
          <a:extLst>
            <a:ext uri="{FF2B5EF4-FFF2-40B4-BE49-F238E27FC236}">
              <a16:creationId xmlns:a16="http://schemas.microsoft.com/office/drawing/2014/main" id="{00000000-0008-0000-0400-00009C05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284</xdr:row>
      <xdr:rowOff>0</xdr:rowOff>
    </xdr:from>
    <xdr:to>
      <xdr:col>5</xdr:col>
      <xdr:colOff>514350</xdr:colOff>
      <xdr:row>285</xdr:row>
      <xdr:rowOff>28576</xdr:rowOff>
    </xdr:to>
    <xdr:sp macro="" textlink="">
      <xdr:nvSpPr>
        <xdr:cNvPr id="1437" name="Text Box 2">
          <a:extLst>
            <a:ext uri="{FF2B5EF4-FFF2-40B4-BE49-F238E27FC236}">
              <a16:creationId xmlns:a16="http://schemas.microsoft.com/office/drawing/2014/main" id="{00000000-0008-0000-0400-00009D05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28576</xdr:rowOff>
    </xdr:to>
    <xdr:sp macro="" textlink="">
      <xdr:nvSpPr>
        <xdr:cNvPr id="1438" name="Text Box 2">
          <a:extLst>
            <a:ext uri="{FF2B5EF4-FFF2-40B4-BE49-F238E27FC236}">
              <a16:creationId xmlns:a16="http://schemas.microsoft.com/office/drawing/2014/main" id="{00000000-0008-0000-0400-00009E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28575</xdr:rowOff>
    </xdr:to>
    <xdr:sp macro="" textlink="">
      <xdr:nvSpPr>
        <xdr:cNvPr id="1439" name="Text Box 2">
          <a:extLst>
            <a:ext uri="{FF2B5EF4-FFF2-40B4-BE49-F238E27FC236}">
              <a16:creationId xmlns:a16="http://schemas.microsoft.com/office/drawing/2014/main" id="{00000000-0008-0000-0400-00009F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28576</xdr:rowOff>
    </xdr:to>
    <xdr:sp macro="" textlink="">
      <xdr:nvSpPr>
        <xdr:cNvPr id="1440" name="Text Box 2">
          <a:extLst>
            <a:ext uri="{FF2B5EF4-FFF2-40B4-BE49-F238E27FC236}">
              <a16:creationId xmlns:a16="http://schemas.microsoft.com/office/drawing/2014/main" id="{00000000-0008-0000-0400-0000A0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28576</xdr:rowOff>
    </xdr:to>
    <xdr:sp macro="" textlink="">
      <xdr:nvSpPr>
        <xdr:cNvPr id="1441" name="Text Box 2">
          <a:extLst>
            <a:ext uri="{FF2B5EF4-FFF2-40B4-BE49-F238E27FC236}">
              <a16:creationId xmlns:a16="http://schemas.microsoft.com/office/drawing/2014/main" id="{00000000-0008-0000-0400-0000A1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28575</xdr:rowOff>
    </xdr:to>
    <xdr:sp macro="" textlink="">
      <xdr:nvSpPr>
        <xdr:cNvPr id="1442" name="Text Box 2">
          <a:extLst>
            <a:ext uri="{FF2B5EF4-FFF2-40B4-BE49-F238E27FC236}">
              <a16:creationId xmlns:a16="http://schemas.microsoft.com/office/drawing/2014/main" id="{00000000-0008-0000-0400-0000A2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28576</xdr:rowOff>
    </xdr:to>
    <xdr:sp macro="" textlink="">
      <xdr:nvSpPr>
        <xdr:cNvPr id="1443" name="Text Box 2">
          <a:extLst>
            <a:ext uri="{FF2B5EF4-FFF2-40B4-BE49-F238E27FC236}">
              <a16:creationId xmlns:a16="http://schemas.microsoft.com/office/drawing/2014/main" id="{00000000-0008-0000-0400-0000A3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4</xdr:col>
      <xdr:colOff>514350</xdr:colOff>
      <xdr:row>285</xdr:row>
      <xdr:rowOff>28576</xdr:rowOff>
    </xdr:to>
    <xdr:sp macro="" textlink="">
      <xdr:nvSpPr>
        <xdr:cNvPr id="1444" name="Text Box 2">
          <a:extLst>
            <a:ext uri="{FF2B5EF4-FFF2-40B4-BE49-F238E27FC236}">
              <a16:creationId xmlns:a16="http://schemas.microsoft.com/office/drawing/2014/main" id="{00000000-0008-0000-0400-0000A4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28576</xdr:rowOff>
    </xdr:to>
    <xdr:sp macro="" textlink="">
      <xdr:nvSpPr>
        <xdr:cNvPr id="1445" name="Text Box 2">
          <a:extLst>
            <a:ext uri="{FF2B5EF4-FFF2-40B4-BE49-F238E27FC236}">
              <a16:creationId xmlns:a16="http://schemas.microsoft.com/office/drawing/2014/main" id="{00000000-0008-0000-0400-0000A5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4</xdr:col>
      <xdr:colOff>514350</xdr:colOff>
      <xdr:row>285</xdr:row>
      <xdr:rowOff>28576</xdr:rowOff>
    </xdr:to>
    <xdr:sp macro="" textlink="">
      <xdr:nvSpPr>
        <xdr:cNvPr id="1446" name="Text Box 2">
          <a:extLst>
            <a:ext uri="{FF2B5EF4-FFF2-40B4-BE49-F238E27FC236}">
              <a16:creationId xmlns:a16="http://schemas.microsoft.com/office/drawing/2014/main" id="{00000000-0008-0000-0400-0000A6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4</xdr:col>
      <xdr:colOff>514350</xdr:colOff>
      <xdr:row>285</xdr:row>
      <xdr:rowOff>28575</xdr:rowOff>
    </xdr:to>
    <xdr:sp macro="" textlink="">
      <xdr:nvSpPr>
        <xdr:cNvPr id="1447" name="Text Box 2">
          <a:extLst>
            <a:ext uri="{FF2B5EF4-FFF2-40B4-BE49-F238E27FC236}">
              <a16:creationId xmlns:a16="http://schemas.microsoft.com/office/drawing/2014/main" id="{00000000-0008-0000-0400-0000A7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4</xdr:col>
      <xdr:colOff>514350</xdr:colOff>
      <xdr:row>285</xdr:row>
      <xdr:rowOff>28576</xdr:rowOff>
    </xdr:to>
    <xdr:sp macro="" textlink="">
      <xdr:nvSpPr>
        <xdr:cNvPr id="1448" name="Text Box 2">
          <a:extLst>
            <a:ext uri="{FF2B5EF4-FFF2-40B4-BE49-F238E27FC236}">
              <a16:creationId xmlns:a16="http://schemas.microsoft.com/office/drawing/2014/main" id="{00000000-0008-0000-0400-0000A8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4</xdr:col>
      <xdr:colOff>514350</xdr:colOff>
      <xdr:row>285</xdr:row>
      <xdr:rowOff>28575</xdr:rowOff>
    </xdr:to>
    <xdr:sp macro="" textlink="">
      <xdr:nvSpPr>
        <xdr:cNvPr id="1449" name="Text Box 2">
          <a:extLst>
            <a:ext uri="{FF2B5EF4-FFF2-40B4-BE49-F238E27FC236}">
              <a16:creationId xmlns:a16="http://schemas.microsoft.com/office/drawing/2014/main" id="{00000000-0008-0000-0400-0000A9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28576</xdr:rowOff>
    </xdr:to>
    <xdr:sp macro="" textlink="">
      <xdr:nvSpPr>
        <xdr:cNvPr id="1450" name="Text Box 2">
          <a:extLst>
            <a:ext uri="{FF2B5EF4-FFF2-40B4-BE49-F238E27FC236}">
              <a16:creationId xmlns:a16="http://schemas.microsoft.com/office/drawing/2014/main" id="{00000000-0008-0000-0400-0000AA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28575</xdr:rowOff>
    </xdr:to>
    <xdr:sp macro="" textlink="">
      <xdr:nvSpPr>
        <xdr:cNvPr id="1451" name="Text Box 2">
          <a:extLst>
            <a:ext uri="{FF2B5EF4-FFF2-40B4-BE49-F238E27FC236}">
              <a16:creationId xmlns:a16="http://schemas.microsoft.com/office/drawing/2014/main" id="{00000000-0008-0000-0400-0000AB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28576</xdr:rowOff>
    </xdr:to>
    <xdr:sp macro="" textlink="">
      <xdr:nvSpPr>
        <xdr:cNvPr id="1452" name="Text Box 2">
          <a:extLst>
            <a:ext uri="{FF2B5EF4-FFF2-40B4-BE49-F238E27FC236}">
              <a16:creationId xmlns:a16="http://schemas.microsoft.com/office/drawing/2014/main" id="{00000000-0008-0000-0400-0000AC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28576</xdr:rowOff>
    </xdr:to>
    <xdr:sp macro="" textlink="">
      <xdr:nvSpPr>
        <xdr:cNvPr id="1453" name="Text Box 2">
          <a:extLst>
            <a:ext uri="{FF2B5EF4-FFF2-40B4-BE49-F238E27FC236}">
              <a16:creationId xmlns:a16="http://schemas.microsoft.com/office/drawing/2014/main" id="{00000000-0008-0000-0400-0000AD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28575</xdr:rowOff>
    </xdr:to>
    <xdr:sp macro="" textlink="">
      <xdr:nvSpPr>
        <xdr:cNvPr id="1454" name="Text Box 2">
          <a:extLst>
            <a:ext uri="{FF2B5EF4-FFF2-40B4-BE49-F238E27FC236}">
              <a16:creationId xmlns:a16="http://schemas.microsoft.com/office/drawing/2014/main" id="{00000000-0008-0000-0400-0000AE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28576</xdr:rowOff>
    </xdr:to>
    <xdr:sp macro="" textlink="">
      <xdr:nvSpPr>
        <xdr:cNvPr id="1455" name="Text Box 2">
          <a:extLst>
            <a:ext uri="{FF2B5EF4-FFF2-40B4-BE49-F238E27FC236}">
              <a16:creationId xmlns:a16="http://schemas.microsoft.com/office/drawing/2014/main" id="{00000000-0008-0000-0400-0000AF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28576</xdr:rowOff>
    </xdr:to>
    <xdr:sp macro="" textlink="">
      <xdr:nvSpPr>
        <xdr:cNvPr id="1456" name="Text Box 2">
          <a:extLst>
            <a:ext uri="{FF2B5EF4-FFF2-40B4-BE49-F238E27FC236}">
              <a16:creationId xmlns:a16="http://schemas.microsoft.com/office/drawing/2014/main" id="{00000000-0008-0000-0400-0000B0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28576</xdr:rowOff>
    </xdr:to>
    <xdr:sp macro="" textlink="">
      <xdr:nvSpPr>
        <xdr:cNvPr id="1457" name="Text Box 2">
          <a:extLst>
            <a:ext uri="{FF2B5EF4-FFF2-40B4-BE49-F238E27FC236}">
              <a16:creationId xmlns:a16="http://schemas.microsoft.com/office/drawing/2014/main" id="{00000000-0008-0000-0400-0000B1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28575</xdr:rowOff>
    </xdr:to>
    <xdr:sp macro="" textlink="">
      <xdr:nvSpPr>
        <xdr:cNvPr id="1458" name="Text Box 2">
          <a:extLst>
            <a:ext uri="{FF2B5EF4-FFF2-40B4-BE49-F238E27FC236}">
              <a16:creationId xmlns:a16="http://schemas.microsoft.com/office/drawing/2014/main" id="{00000000-0008-0000-0400-0000B2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28576</xdr:rowOff>
    </xdr:to>
    <xdr:sp macro="" textlink="">
      <xdr:nvSpPr>
        <xdr:cNvPr id="1459" name="Text Box 2">
          <a:extLst>
            <a:ext uri="{FF2B5EF4-FFF2-40B4-BE49-F238E27FC236}">
              <a16:creationId xmlns:a16="http://schemas.microsoft.com/office/drawing/2014/main" id="{00000000-0008-0000-0400-0000B3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28576</xdr:rowOff>
    </xdr:to>
    <xdr:sp macro="" textlink="">
      <xdr:nvSpPr>
        <xdr:cNvPr id="1460" name="Text Box 2">
          <a:extLst>
            <a:ext uri="{FF2B5EF4-FFF2-40B4-BE49-F238E27FC236}">
              <a16:creationId xmlns:a16="http://schemas.microsoft.com/office/drawing/2014/main" id="{00000000-0008-0000-0400-0000B4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28575</xdr:rowOff>
    </xdr:to>
    <xdr:sp macro="" textlink="">
      <xdr:nvSpPr>
        <xdr:cNvPr id="1461" name="Text Box 2">
          <a:extLst>
            <a:ext uri="{FF2B5EF4-FFF2-40B4-BE49-F238E27FC236}">
              <a16:creationId xmlns:a16="http://schemas.microsoft.com/office/drawing/2014/main" id="{00000000-0008-0000-0400-0000B5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285</xdr:row>
      <xdr:rowOff>0</xdr:rowOff>
    </xdr:from>
    <xdr:to>
      <xdr:col>3</xdr:col>
      <xdr:colOff>76200</xdr:colOff>
      <xdr:row>286</xdr:row>
      <xdr:rowOff>28574</xdr:rowOff>
    </xdr:to>
    <xdr:sp macro="" textlink="">
      <xdr:nvSpPr>
        <xdr:cNvPr id="1462" name="Text Box 2">
          <a:extLst>
            <a:ext uri="{FF2B5EF4-FFF2-40B4-BE49-F238E27FC236}">
              <a16:creationId xmlns:a16="http://schemas.microsoft.com/office/drawing/2014/main" id="{00000000-0008-0000-0400-0000B605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3</xdr:col>
      <xdr:colOff>514350</xdr:colOff>
      <xdr:row>286</xdr:row>
      <xdr:rowOff>28574</xdr:rowOff>
    </xdr:to>
    <xdr:sp macro="" textlink="">
      <xdr:nvSpPr>
        <xdr:cNvPr id="1463" name="Text Box 2">
          <a:extLst>
            <a:ext uri="{FF2B5EF4-FFF2-40B4-BE49-F238E27FC236}">
              <a16:creationId xmlns:a16="http://schemas.microsoft.com/office/drawing/2014/main" id="{00000000-0008-0000-0400-0000B7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285</xdr:row>
      <xdr:rowOff>0</xdr:rowOff>
    </xdr:from>
    <xdr:to>
      <xdr:col>3</xdr:col>
      <xdr:colOff>76200</xdr:colOff>
      <xdr:row>286</xdr:row>
      <xdr:rowOff>28574</xdr:rowOff>
    </xdr:to>
    <xdr:sp macro="" textlink="">
      <xdr:nvSpPr>
        <xdr:cNvPr id="1464" name="Text Box 2">
          <a:extLst>
            <a:ext uri="{FF2B5EF4-FFF2-40B4-BE49-F238E27FC236}">
              <a16:creationId xmlns:a16="http://schemas.microsoft.com/office/drawing/2014/main" id="{00000000-0008-0000-0400-0000B805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3</xdr:col>
      <xdr:colOff>514350</xdr:colOff>
      <xdr:row>286</xdr:row>
      <xdr:rowOff>28574</xdr:rowOff>
    </xdr:to>
    <xdr:sp macro="" textlink="">
      <xdr:nvSpPr>
        <xdr:cNvPr id="1465" name="Text Box 2">
          <a:extLst>
            <a:ext uri="{FF2B5EF4-FFF2-40B4-BE49-F238E27FC236}">
              <a16:creationId xmlns:a16="http://schemas.microsoft.com/office/drawing/2014/main" id="{00000000-0008-0000-0400-0000B9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3</xdr:col>
      <xdr:colOff>514350</xdr:colOff>
      <xdr:row>286</xdr:row>
      <xdr:rowOff>28573</xdr:rowOff>
    </xdr:to>
    <xdr:sp macro="" textlink="">
      <xdr:nvSpPr>
        <xdr:cNvPr id="1466" name="Text Box 2">
          <a:extLst>
            <a:ext uri="{FF2B5EF4-FFF2-40B4-BE49-F238E27FC236}">
              <a16:creationId xmlns:a16="http://schemas.microsoft.com/office/drawing/2014/main" id="{00000000-0008-0000-0400-0000BA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3</xdr:col>
      <xdr:colOff>514350</xdr:colOff>
      <xdr:row>286</xdr:row>
      <xdr:rowOff>28574</xdr:rowOff>
    </xdr:to>
    <xdr:sp macro="" textlink="">
      <xdr:nvSpPr>
        <xdr:cNvPr id="1467" name="Text Box 2">
          <a:extLst>
            <a:ext uri="{FF2B5EF4-FFF2-40B4-BE49-F238E27FC236}">
              <a16:creationId xmlns:a16="http://schemas.microsoft.com/office/drawing/2014/main" id="{00000000-0008-0000-0400-0000BB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3</xdr:col>
      <xdr:colOff>514350</xdr:colOff>
      <xdr:row>286</xdr:row>
      <xdr:rowOff>28573</xdr:rowOff>
    </xdr:to>
    <xdr:sp macro="" textlink="">
      <xdr:nvSpPr>
        <xdr:cNvPr id="1468" name="Text Box 2">
          <a:extLst>
            <a:ext uri="{FF2B5EF4-FFF2-40B4-BE49-F238E27FC236}">
              <a16:creationId xmlns:a16="http://schemas.microsoft.com/office/drawing/2014/main" id="{00000000-0008-0000-0400-0000BC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285</xdr:row>
      <xdr:rowOff>0</xdr:rowOff>
    </xdr:from>
    <xdr:to>
      <xdr:col>3</xdr:col>
      <xdr:colOff>76200</xdr:colOff>
      <xdr:row>286</xdr:row>
      <xdr:rowOff>28574</xdr:rowOff>
    </xdr:to>
    <xdr:sp macro="" textlink="">
      <xdr:nvSpPr>
        <xdr:cNvPr id="1469" name="Text Box 2">
          <a:extLst>
            <a:ext uri="{FF2B5EF4-FFF2-40B4-BE49-F238E27FC236}">
              <a16:creationId xmlns:a16="http://schemas.microsoft.com/office/drawing/2014/main" id="{00000000-0008-0000-0400-0000BD05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285</xdr:row>
      <xdr:rowOff>0</xdr:rowOff>
    </xdr:from>
    <xdr:to>
      <xdr:col>3</xdr:col>
      <xdr:colOff>76200</xdr:colOff>
      <xdr:row>286</xdr:row>
      <xdr:rowOff>28573</xdr:rowOff>
    </xdr:to>
    <xdr:sp macro="" textlink="">
      <xdr:nvSpPr>
        <xdr:cNvPr id="1470" name="Text Box 2">
          <a:extLst>
            <a:ext uri="{FF2B5EF4-FFF2-40B4-BE49-F238E27FC236}">
              <a16:creationId xmlns:a16="http://schemas.microsoft.com/office/drawing/2014/main" id="{00000000-0008-0000-0400-0000BE05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285</xdr:row>
      <xdr:rowOff>0</xdr:rowOff>
    </xdr:from>
    <xdr:to>
      <xdr:col>3</xdr:col>
      <xdr:colOff>76200</xdr:colOff>
      <xdr:row>286</xdr:row>
      <xdr:rowOff>28574</xdr:rowOff>
    </xdr:to>
    <xdr:sp macro="" textlink="">
      <xdr:nvSpPr>
        <xdr:cNvPr id="1471" name="Text Box 2">
          <a:extLst>
            <a:ext uri="{FF2B5EF4-FFF2-40B4-BE49-F238E27FC236}">
              <a16:creationId xmlns:a16="http://schemas.microsoft.com/office/drawing/2014/main" id="{00000000-0008-0000-0400-0000BF05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285</xdr:row>
      <xdr:rowOff>0</xdr:rowOff>
    </xdr:from>
    <xdr:to>
      <xdr:col>3</xdr:col>
      <xdr:colOff>76200</xdr:colOff>
      <xdr:row>286</xdr:row>
      <xdr:rowOff>28574</xdr:rowOff>
    </xdr:to>
    <xdr:sp macro="" textlink="">
      <xdr:nvSpPr>
        <xdr:cNvPr id="1472" name="Text Box 2">
          <a:extLst>
            <a:ext uri="{FF2B5EF4-FFF2-40B4-BE49-F238E27FC236}">
              <a16:creationId xmlns:a16="http://schemas.microsoft.com/office/drawing/2014/main" id="{00000000-0008-0000-0400-0000C005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285</xdr:row>
      <xdr:rowOff>0</xdr:rowOff>
    </xdr:from>
    <xdr:to>
      <xdr:col>3</xdr:col>
      <xdr:colOff>76200</xdr:colOff>
      <xdr:row>286</xdr:row>
      <xdr:rowOff>28573</xdr:rowOff>
    </xdr:to>
    <xdr:sp macro="" textlink="">
      <xdr:nvSpPr>
        <xdr:cNvPr id="1473" name="Text Box 2">
          <a:extLst>
            <a:ext uri="{FF2B5EF4-FFF2-40B4-BE49-F238E27FC236}">
              <a16:creationId xmlns:a16="http://schemas.microsoft.com/office/drawing/2014/main" id="{00000000-0008-0000-0400-0000C105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28574</xdr:rowOff>
    </xdr:to>
    <xdr:sp macro="" textlink="">
      <xdr:nvSpPr>
        <xdr:cNvPr id="1474" name="Text Box 2">
          <a:extLst>
            <a:ext uri="{FF2B5EF4-FFF2-40B4-BE49-F238E27FC236}">
              <a16:creationId xmlns:a16="http://schemas.microsoft.com/office/drawing/2014/main" id="{00000000-0008-0000-0400-0000C2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285</xdr:row>
      <xdr:rowOff>0</xdr:rowOff>
    </xdr:from>
    <xdr:to>
      <xdr:col>5</xdr:col>
      <xdr:colOff>514350</xdr:colOff>
      <xdr:row>286</xdr:row>
      <xdr:rowOff>28574</xdr:rowOff>
    </xdr:to>
    <xdr:sp macro="" textlink="">
      <xdr:nvSpPr>
        <xdr:cNvPr id="1475" name="Text Box 2">
          <a:extLst>
            <a:ext uri="{FF2B5EF4-FFF2-40B4-BE49-F238E27FC236}">
              <a16:creationId xmlns:a16="http://schemas.microsoft.com/office/drawing/2014/main" id="{00000000-0008-0000-0400-0000C305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28574</xdr:rowOff>
    </xdr:to>
    <xdr:sp macro="" textlink="">
      <xdr:nvSpPr>
        <xdr:cNvPr id="1476" name="Text Box 2">
          <a:extLst>
            <a:ext uri="{FF2B5EF4-FFF2-40B4-BE49-F238E27FC236}">
              <a16:creationId xmlns:a16="http://schemas.microsoft.com/office/drawing/2014/main" id="{00000000-0008-0000-0400-0000C4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285</xdr:row>
      <xdr:rowOff>0</xdr:rowOff>
    </xdr:from>
    <xdr:to>
      <xdr:col>5</xdr:col>
      <xdr:colOff>514350</xdr:colOff>
      <xdr:row>286</xdr:row>
      <xdr:rowOff>28574</xdr:rowOff>
    </xdr:to>
    <xdr:sp macro="" textlink="">
      <xdr:nvSpPr>
        <xdr:cNvPr id="1477" name="Text Box 2">
          <a:extLst>
            <a:ext uri="{FF2B5EF4-FFF2-40B4-BE49-F238E27FC236}">
              <a16:creationId xmlns:a16="http://schemas.microsoft.com/office/drawing/2014/main" id="{00000000-0008-0000-0400-0000C505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285</xdr:row>
      <xdr:rowOff>0</xdr:rowOff>
    </xdr:from>
    <xdr:to>
      <xdr:col>5</xdr:col>
      <xdr:colOff>514350</xdr:colOff>
      <xdr:row>286</xdr:row>
      <xdr:rowOff>28573</xdr:rowOff>
    </xdr:to>
    <xdr:sp macro="" textlink="">
      <xdr:nvSpPr>
        <xdr:cNvPr id="1478" name="Text Box 2">
          <a:extLst>
            <a:ext uri="{FF2B5EF4-FFF2-40B4-BE49-F238E27FC236}">
              <a16:creationId xmlns:a16="http://schemas.microsoft.com/office/drawing/2014/main" id="{00000000-0008-0000-0400-0000C605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285</xdr:row>
      <xdr:rowOff>0</xdr:rowOff>
    </xdr:from>
    <xdr:to>
      <xdr:col>5</xdr:col>
      <xdr:colOff>514350</xdr:colOff>
      <xdr:row>286</xdr:row>
      <xdr:rowOff>28574</xdr:rowOff>
    </xdr:to>
    <xdr:sp macro="" textlink="">
      <xdr:nvSpPr>
        <xdr:cNvPr id="1479" name="Text Box 2">
          <a:extLst>
            <a:ext uri="{FF2B5EF4-FFF2-40B4-BE49-F238E27FC236}">
              <a16:creationId xmlns:a16="http://schemas.microsoft.com/office/drawing/2014/main" id="{00000000-0008-0000-0400-0000C705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28574</xdr:rowOff>
    </xdr:to>
    <xdr:sp macro="" textlink="">
      <xdr:nvSpPr>
        <xdr:cNvPr id="1480" name="Text Box 2">
          <a:extLst>
            <a:ext uri="{FF2B5EF4-FFF2-40B4-BE49-F238E27FC236}">
              <a16:creationId xmlns:a16="http://schemas.microsoft.com/office/drawing/2014/main" id="{00000000-0008-0000-0400-0000C8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28573</xdr:rowOff>
    </xdr:to>
    <xdr:sp macro="" textlink="">
      <xdr:nvSpPr>
        <xdr:cNvPr id="1481" name="Text Box 2">
          <a:extLst>
            <a:ext uri="{FF2B5EF4-FFF2-40B4-BE49-F238E27FC236}">
              <a16:creationId xmlns:a16="http://schemas.microsoft.com/office/drawing/2014/main" id="{00000000-0008-0000-0400-0000C9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28574</xdr:rowOff>
    </xdr:to>
    <xdr:sp macro="" textlink="">
      <xdr:nvSpPr>
        <xdr:cNvPr id="1482" name="Text Box 2">
          <a:extLst>
            <a:ext uri="{FF2B5EF4-FFF2-40B4-BE49-F238E27FC236}">
              <a16:creationId xmlns:a16="http://schemas.microsoft.com/office/drawing/2014/main" id="{00000000-0008-0000-0400-0000CA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28574</xdr:rowOff>
    </xdr:to>
    <xdr:sp macro="" textlink="">
      <xdr:nvSpPr>
        <xdr:cNvPr id="1483" name="Text Box 2">
          <a:extLst>
            <a:ext uri="{FF2B5EF4-FFF2-40B4-BE49-F238E27FC236}">
              <a16:creationId xmlns:a16="http://schemas.microsoft.com/office/drawing/2014/main" id="{00000000-0008-0000-0400-0000CB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28573</xdr:rowOff>
    </xdr:to>
    <xdr:sp macro="" textlink="">
      <xdr:nvSpPr>
        <xdr:cNvPr id="1484" name="Text Box 2">
          <a:extLst>
            <a:ext uri="{FF2B5EF4-FFF2-40B4-BE49-F238E27FC236}">
              <a16:creationId xmlns:a16="http://schemas.microsoft.com/office/drawing/2014/main" id="{00000000-0008-0000-0400-0000CC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28574</xdr:rowOff>
    </xdr:to>
    <xdr:sp macro="" textlink="">
      <xdr:nvSpPr>
        <xdr:cNvPr id="1485" name="Text Box 2">
          <a:extLst>
            <a:ext uri="{FF2B5EF4-FFF2-40B4-BE49-F238E27FC236}">
              <a16:creationId xmlns:a16="http://schemas.microsoft.com/office/drawing/2014/main" id="{00000000-0008-0000-0400-0000CD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4</xdr:col>
      <xdr:colOff>514350</xdr:colOff>
      <xdr:row>286</xdr:row>
      <xdr:rowOff>28574</xdr:rowOff>
    </xdr:to>
    <xdr:sp macro="" textlink="">
      <xdr:nvSpPr>
        <xdr:cNvPr id="1486" name="Text Box 2">
          <a:extLst>
            <a:ext uri="{FF2B5EF4-FFF2-40B4-BE49-F238E27FC236}">
              <a16:creationId xmlns:a16="http://schemas.microsoft.com/office/drawing/2014/main" id="{00000000-0008-0000-0400-0000CE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28574</xdr:rowOff>
    </xdr:to>
    <xdr:sp macro="" textlink="">
      <xdr:nvSpPr>
        <xdr:cNvPr id="1487" name="Text Box 2">
          <a:extLst>
            <a:ext uri="{FF2B5EF4-FFF2-40B4-BE49-F238E27FC236}">
              <a16:creationId xmlns:a16="http://schemas.microsoft.com/office/drawing/2014/main" id="{00000000-0008-0000-0400-0000CF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4</xdr:col>
      <xdr:colOff>514350</xdr:colOff>
      <xdr:row>286</xdr:row>
      <xdr:rowOff>28574</xdr:rowOff>
    </xdr:to>
    <xdr:sp macro="" textlink="">
      <xdr:nvSpPr>
        <xdr:cNvPr id="1488" name="Text Box 2">
          <a:extLst>
            <a:ext uri="{FF2B5EF4-FFF2-40B4-BE49-F238E27FC236}">
              <a16:creationId xmlns:a16="http://schemas.microsoft.com/office/drawing/2014/main" id="{00000000-0008-0000-0400-0000D0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4</xdr:col>
      <xdr:colOff>514350</xdr:colOff>
      <xdr:row>286</xdr:row>
      <xdr:rowOff>28573</xdr:rowOff>
    </xdr:to>
    <xdr:sp macro="" textlink="">
      <xdr:nvSpPr>
        <xdr:cNvPr id="1489" name="Text Box 2">
          <a:extLst>
            <a:ext uri="{FF2B5EF4-FFF2-40B4-BE49-F238E27FC236}">
              <a16:creationId xmlns:a16="http://schemas.microsoft.com/office/drawing/2014/main" id="{00000000-0008-0000-0400-0000D1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4</xdr:col>
      <xdr:colOff>514350</xdr:colOff>
      <xdr:row>286</xdr:row>
      <xdr:rowOff>28574</xdr:rowOff>
    </xdr:to>
    <xdr:sp macro="" textlink="">
      <xdr:nvSpPr>
        <xdr:cNvPr id="1490" name="Text Box 2">
          <a:extLst>
            <a:ext uri="{FF2B5EF4-FFF2-40B4-BE49-F238E27FC236}">
              <a16:creationId xmlns:a16="http://schemas.microsoft.com/office/drawing/2014/main" id="{00000000-0008-0000-0400-0000D2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4</xdr:col>
      <xdr:colOff>514350</xdr:colOff>
      <xdr:row>286</xdr:row>
      <xdr:rowOff>28573</xdr:rowOff>
    </xdr:to>
    <xdr:sp macro="" textlink="">
      <xdr:nvSpPr>
        <xdr:cNvPr id="1491" name="Text Box 2">
          <a:extLst>
            <a:ext uri="{FF2B5EF4-FFF2-40B4-BE49-F238E27FC236}">
              <a16:creationId xmlns:a16="http://schemas.microsoft.com/office/drawing/2014/main" id="{00000000-0008-0000-0400-0000D3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28574</xdr:rowOff>
    </xdr:to>
    <xdr:sp macro="" textlink="">
      <xdr:nvSpPr>
        <xdr:cNvPr id="1492" name="Text Box 2">
          <a:extLst>
            <a:ext uri="{FF2B5EF4-FFF2-40B4-BE49-F238E27FC236}">
              <a16:creationId xmlns:a16="http://schemas.microsoft.com/office/drawing/2014/main" id="{00000000-0008-0000-0400-0000D4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28573</xdr:rowOff>
    </xdr:to>
    <xdr:sp macro="" textlink="">
      <xdr:nvSpPr>
        <xdr:cNvPr id="1493" name="Text Box 2">
          <a:extLst>
            <a:ext uri="{FF2B5EF4-FFF2-40B4-BE49-F238E27FC236}">
              <a16:creationId xmlns:a16="http://schemas.microsoft.com/office/drawing/2014/main" id="{00000000-0008-0000-0400-0000D5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28574</xdr:rowOff>
    </xdr:to>
    <xdr:sp macro="" textlink="">
      <xdr:nvSpPr>
        <xdr:cNvPr id="1494" name="Text Box 2">
          <a:extLst>
            <a:ext uri="{FF2B5EF4-FFF2-40B4-BE49-F238E27FC236}">
              <a16:creationId xmlns:a16="http://schemas.microsoft.com/office/drawing/2014/main" id="{00000000-0008-0000-0400-0000D6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28574</xdr:rowOff>
    </xdr:to>
    <xdr:sp macro="" textlink="">
      <xdr:nvSpPr>
        <xdr:cNvPr id="1495" name="Text Box 2">
          <a:extLst>
            <a:ext uri="{FF2B5EF4-FFF2-40B4-BE49-F238E27FC236}">
              <a16:creationId xmlns:a16="http://schemas.microsoft.com/office/drawing/2014/main" id="{00000000-0008-0000-0400-0000D7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28573</xdr:rowOff>
    </xdr:to>
    <xdr:sp macro="" textlink="">
      <xdr:nvSpPr>
        <xdr:cNvPr id="1496" name="Text Box 2">
          <a:extLst>
            <a:ext uri="{FF2B5EF4-FFF2-40B4-BE49-F238E27FC236}">
              <a16:creationId xmlns:a16="http://schemas.microsoft.com/office/drawing/2014/main" id="{00000000-0008-0000-0400-0000D8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28574</xdr:rowOff>
    </xdr:to>
    <xdr:sp macro="" textlink="">
      <xdr:nvSpPr>
        <xdr:cNvPr id="1497" name="Text Box 2">
          <a:extLst>
            <a:ext uri="{FF2B5EF4-FFF2-40B4-BE49-F238E27FC236}">
              <a16:creationId xmlns:a16="http://schemas.microsoft.com/office/drawing/2014/main" id="{00000000-0008-0000-0400-0000D9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28574</xdr:rowOff>
    </xdr:to>
    <xdr:sp macro="" textlink="">
      <xdr:nvSpPr>
        <xdr:cNvPr id="1498" name="Text Box 2">
          <a:extLst>
            <a:ext uri="{FF2B5EF4-FFF2-40B4-BE49-F238E27FC236}">
              <a16:creationId xmlns:a16="http://schemas.microsoft.com/office/drawing/2014/main" id="{00000000-0008-0000-0400-0000DA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28574</xdr:rowOff>
    </xdr:to>
    <xdr:sp macro="" textlink="">
      <xdr:nvSpPr>
        <xdr:cNvPr id="1499" name="Text Box 2">
          <a:extLst>
            <a:ext uri="{FF2B5EF4-FFF2-40B4-BE49-F238E27FC236}">
              <a16:creationId xmlns:a16="http://schemas.microsoft.com/office/drawing/2014/main" id="{00000000-0008-0000-0400-0000DB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28573</xdr:rowOff>
    </xdr:to>
    <xdr:sp macro="" textlink="">
      <xdr:nvSpPr>
        <xdr:cNvPr id="1500" name="Text Box 2">
          <a:extLst>
            <a:ext uri="{FF2B5EF4-FFF2-40B4-BE49-F238E27FC236}">
              <a16:creationId xmlns:a16="http://schemas.microsoft.com/office/drawing/2014/main" id="{00000000-0008-0000-0400-0000DC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28574</xdr:rowOff>
    </xdr:to>
    <xdr:sp macro="" textlink="">
      <xdr:nvSpPr>
        <xdr:cNvPr id="1501" name="Text Box 2">
          <a:extLst>
            <a:ext uri="{FF2B5EF4-FFF2-40B4-BE49-F238E27FC236}">
              <a16:creationId xmlns:a16="http://schemas.microsoft.com/office/drawing/2014/main" id="{00000000-0008-0000-0400-0000DD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28574</xdr:rowOff>
    </xdr:to>
    <xdr:sp macro="" textlink="">
      <xdr:nvSpPr>
        <xdr:cNvPr id="1502" name="Text Box 2">
          <a:extLst>
            <a:ext uri="{FF2B5EF4-FFF2-40B4-BE49-F238E27FC236}">
              <a16:creationId xmlns:a16="http://schemas.microsoft.com/office/drawing/2014/main" id="{00000000-0008-0000-0400-0000DE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28573</xdr:rowOff>
    </xdr:to>
    <xdr:sp macro="" textlink="">
      <xdr:nvSpPr>
        <xdr:cNvPr id="1503" name="Text Box 2">
          <a:extLst>
            <a:ext uri="{FF2B5EF4-FFF2-40B4-BE49-F238E27FC236}">
              <a16:creationId xmlns:a16="http://schemas.microsoft.com/office/drawing/2014/main" id="{00000000-0008-0000-0400-0000DF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286</xdr:row>
      <xdr:rowOff>0</xdr:rowOff>
    </xdr:from>
    <xdr:to>
      <xdr:col>3</xdr:col>
      <xdr:colOff>76200</xdr:colOff>
      <xdr:row>287</xdr:row>
      <xdr:rowOff>28575</xdr:rowOff>
    </xdr:to>
    <xdr:sp macro="" textlink="">
      <xdr:nvSpPr>
        <xdr:cNvPr id="1504" name="Text Box 2">
          <a:extLst>
            <a:ext uri="{FF2B5EF4-FFF2-40B4-BE49-F238E27FC236}">
              <a16:creationId xmlns:a16="http://schemas.microsoft.com/office/drawing/2014/main" id="{00000000-0008-0000-0400-0000E005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3</xdr:col>
      <xdr:colOff>514350</xdr:colOff>
      <xdr:row>287</xdr:row>
      <xdr:rowOff>28575</xdr:rowOff>
    </xdr:to>
    <xdr:sp macro="" textlink="">
      <xdr:nvSpPr>
        <xdr:cNvPr id="1505" name="Text Box 2">
          <a:extLst>
            <a:ext uri="{FF2B5EF4-FFF2-40B4-BE49-F238E27FC236}">
              <a16:creationId xmlns:a16="http://schemas.microsoft.com/office/drawing/2014/main" id="{00000000-0008-0000-0400-0000E1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286</xdr:row>
      <xdr:rowOff>0</xdr:rowOff>
    </xdr:from>
    <xdr:to>
      <xdr:col>3</xdr:col>
      <xdr:colOff>76200</xdr:colOff>
      <xdr:row>287</xdr:row>
      <xdr:rowOff>28575</xdr:rowOff>
    </xdr:to>
    <xdr:sp macro="" textlink="">
      <xdr:nvSpPr>
        <xdr:cNvPr id="1506" name="Text Box 2">
          <a:extLst>
            <a:ext uri="{FF2B5EF4-FFF2-40B4-BE49-F238E27FC236}">
              <a16:creationId xmlns:a16="http://schemas.microsoft.com/office/drawing/2014/main" id="{00000000-0008-0000-0400-0000E205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3</xdr:col>
      <xdr:colOff>514350</xdr:colOff>
      <xdr:row>287</xdr:row>
      <xdr:rowOff>28575</xdr:rowOff>
    </xdr:to>
    <xdr:sp macro="" textlink="">
      <xdr:nvSpPr>
        <xdr:cNvPr id="1507" name="Text Box 2">
          <a:extLst>
            <a:ext uri="{FF2B5EF4-FFF2-40B4-BE49-F238E27FC236}">
              <a16:creationId xmlns:a16="http://schemas.microsoft.com/office/drawing/2014/main" id="{00000000-0008-0000-0400-0000E3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3</xdr:col>
      <xdr:colOff>514350</xdr:colOff>
      <xdr:row>287</xdr:row>
      <xdr:rowOff>28574</xdr:rowOff>
    </xdr:to>
    <xdr:sp macro="" textlink="">
      <xdr:nvSpPr>
        <xdr:cNvPr id="1508" name="Text Box 2">
          <a:extLst>
            <a:ext uri="{FF2B5EF4-FFF2-40B4-BE49-F238E27FC236}">
              <a16:creationId xmlns:a16="http://schemas.microsoft.com/office/drawing/2014/main" id="{00000000-0008-0000-0400-0000E4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3</xdr:col>
      <xdr:colOff>514350</xdr:colOff>
      <xdr:row>287</xdr:row>
      <xdr:rowOff>28575</xdr:rowOff>
    </xdr:to>
    <xdr:sp macro="" textlink="">
      <xdr:nvSpPr>
        <xdr:cNvPr id="1509" name="Text Box 2">
          <a:extLst>
            <a:ext uri="{FF2B5EF4-FFF2-40B4-BE49-F238E27FC236}">
              <a16:creationId xmlns:a16="http://schemas.microsoft.com/office/drawing/2014/main" id="{00000000-0008-0000-0400-0000E5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3</xdr:col>
      <xdr:colOff>514350</xdr:colOff>
      <xdr:row>287</xdr:row>
      <xdr:rowOff>28574</xdr:rowOff>
    </xdr:to>
    <xdr:sp macro="" textlink="">
      <xdr:nvSpPr>
        <xdr:cNvPr id="1510" name="Text Box 2">
          <a:extLst>
            <a:ext uri="{FF2B5EF4-FFF2-40B4-BE49-F238E27FC236}">
              <a16:creationId xmlns:a16="http://schemas.microsoft.com/office/drawing/2014/main" id="{00000000-0008-0000-0400-0000E6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286</xdr:row>
      <xdr:rowOff>0</xdr:rowOff>
    </xdr:from>
    <xdr:to>
      <xdr:col>3</xdr:col>
      <xdr:colOff>76200</xdr:colOff>
      <xdr:row>287</xdr:row>
      <xdr:rowOff>28575</xdr:rowOff>
    </xdr:to>
    <xdr:sp macro="" textlink="">
      <xdr:nvSpPr>
        <xdr:cNvPr id="1511" name="Text Box 2">
          <a:extLst>
            <a:ext uri="{FF2B5EF4-FFF2-40B4-BE49-F238E27FC236}">
              <a16:creationId xmlns:a16="http://schemas.microsoft.com/office/drawing/2014/main" id="{00000000-0008-0000-0400-0000E705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286</xdr:row>
      <xdr:rowOff>0</xdr:rowOff>
    </xdr:from>
    <xdr:to>
      <xdr:col>3</xdr:col>
      <xdr:colOff>76200</xdr:colOff>
      <xdr:row>287</xdr:row>
      <xdr:rowOff>28574</xdr:rowOff>
    </xdr:to>
    <xdr:sp macro="" textlink="">
      <xdr:nvSpPr>
        <xdr:cNvPr id="1512" name="Text Box 2">
          <a:extLst>
            <a:ext uri="{FF2B5EF4-FFF2-40B4-BE49-F238E27FC236}">
              <a16:creationId xmlns:a16="http://schemas.microsoft.com/office/drawing/2014/main" id="{00000000-0008-0000-0400-0000E805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286</xdr:row>
      <xdr:rowOff>0</xdr:rowOff>
    </xdr:from>
    <xdr:to>
      <xdr:col>3</xdr:col>
      <xdr:colOff>76200</xdr:colOff>
      <xdr:row>287</xdr:row>
      <xdr:rowOff>28575</xdr:rowOff>
    </xdr:to>
    <xdr:sp macro="" textlink="">
      <xdr:nvSpPr>
        <xdr:cNvPr id="1513" name="Text Box 2">
          <a:extLst>
            <a:ext uri="{FF2B5EF4-FFF2-40B4-BE49-F238E27FC236}">
              <a16:creationId xmlns:a16="http://schemas.microsoft.com/office/drawing/2014/main" id="{00000000-0008-0000-0400-0000E905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286</xdr:row>
      <xdr:rowOff>0</xdr:rowOff>
    </xdr:from>
    <xdr:to>
      <xdr:col>3</xdr:col>
      <xdr:colOff>76200</xdr:colOff>
      <xdr:row>287</xdr:row>
      <xdr:rowOff>28575</xdr:rowOff>
    </xdr:to>
    <xdr:sp macro="" textlink="">
      <xdr:nvSpPr>
        <xdr:cNvPr id="1514" name="Text Box 2">
          <a:extLst>
            <a:ext uri="{FF2B5EF4-FFF2-40B4-BE49-F238E27FC236}">
              <a16:creationId xmlns:a16="http://schemas.microsoft.com/office/drawing/2014/main" id="{00000000-0008-0000-0400-0000EA05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286</xdr:row>
      <xdr:rowOff>0</xdr:rowOff>
    </xdr:from>
    <xdr:to>
      <xdr:col>3</xdr:col>
      <xdr:colOff>76200</xdr:colOff>
      <xdr:row>287</xdr:row>
      <xdr:rowOff>28574</xdr:rowOff>
    </xdr:to>
    <xdr:sp macro="" textlink="">
      <xdr:nvSpPr>
        <xdr:cNvPr id="1515" name="Text Box 2">
          <a:extLst>
            <a:ext uri="{FF2B5EF4-FFF2-40B4-BE49-F238E27FC236}">
              <a16:creationId xmlns:a16="http://schemas.microsoft.com/office/drawing/2014/main" id="{00000000-0008-0000-0400-0000EB05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28575</xdr:rowOff>
    </xdr:to>
    <xdr:sp macro="" textlink="">
      <xdr:nvSpPr>
        <xdr:cNvPr id="1516" name="Text Box 2">
          <a:extLst>
            <a:ext uri="{FF2B5EF4-FFF2-40B4-BE49-F238E27FC236}">
              <a16:creationId xmlns:a16="http://schemas.microsoft.com/office/drawing/2014/main" id="{00000000-0008-0000-0400-0000EC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286</xdr:row>
      <xdr:rowOff>0</xdr:rowOff>
    </xdr:from>
    <xdr:to>
      <xdr:col>5</xdr:col>
      <xdr:colOff>514350</xdr:colOff>
      <xdr:row>287</xdr:row>
      <xdr:rowOff>28575</xdr:rowOff>
    </xdr:to>
    <xdr:sp macro="" textlink="">
      <xdr:nvSpPr>
        <xdr:cNvPr id="1517" name="Text Box 2">
          <a:extLst>
            <a:ext uri="{FF2B5EF4-FFF2-40B4-BE49-F238E27FC236}">
              <a16:creationId xmlns:a16="http://schemas.microsoft.com/office/drawing/2014/main" id="{00000000-0008-0000-0400-0000ED05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28575</xdr:rowOff>
    </xdr:to>
    <xdr:sp macro="" textlink="">
      <xdr:nvSpPr>
        <xdr:cNvPr id="1518" name="Text Box 2">
          <a:extLst>
            <a:ext uri="{FF2B5EF4-FFF2-40B4-BE49-F238E27FC236}">
              <a16:creationId xmlns:a16="http://schemas.microsoft.com/office/drawing/2014/main" id="{00000000-0008-0000-0400-0000EE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286</xdr:row>
      <xdr:rowOff>0</xdr:rowOff>
    </xdr:from>
    <xdr:to>
      <xdr:col>5</xdr:col>
      <xdr:colOff>514350</xdr:colOff>
      <xdr:row>287</xdr:row>
      <xdr:rowOff>28575</xdr:rowOff>
    </xdr:to>
    <xdr:sp macro="" textlink="">
      <xdr:nvSpPr>
        <xdr:cNvPr id="1519" name="Text Box 2">
          <a:extLst>
            <a:ext uri="{FF2B5EF4-FFF2-40B4-BE49-F238E27FC236}">
              <a16:creationId xmlns:a16="http://schemas.microsoft.com/office/drawing/2014/main" id="{00000000-0008-0000-0400-0000EF05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286</xdr:row>
      <xdr:rowOff>0</xdr:rowOff>
    </xdr:from>
    <xdr:to>
      <xdr:col>5</xdr:col>
      <xdr:colOff>514350</xdr:colOff>
      <xdr:row>287</xdr:row>
      <xdr:rowOff>28574</xdr:rowOff>
    </xdr:to>
    <xdr:sp macro="" textlink="">
      <xdr:nvSpPr>
        <xdr:cNvPr id="1520" name="Text Box 2">
          <a:extLst>
            <a:ext uri="{FF2B5EF4-FFF2-40B4-BE49-F238E27FC236}">
              <a16:creationId xmlns:a16="http://schemas.microsoft.com/office/drawing/2014/main" id="{00000000-0008-0000-0400-0000F005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286</xdr:row>
      <xdr:rowOff>0</xdr:rowOff>
    </xdr:from>
    <xdr:to>
      <xdr:col>5</xdr:col>
      <xdr:colOff>514350</xdr:colOff>
      <xdr:row>287</xdr:row>
      <xdr:rowOff>28575</xdr:rowOff>
    </xdr:to>
    <xdr:sp macro="" textlink="">
      <xdr:nvSpPr>
        <xdr:cNvPr id="1521" name="Text Box 2">
          <a:extLst>
            <a:ext uri="{FF2B5EF4-FFF2-40B4-BE49-F238E27FC236}">
              <a16:creationId xmlns:a16="http://schemas.microsoft.com/office/drawing/2014/main" id="{00000000-0008-0000-0400-0000F105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28575</xdr:rowOff>
    </xdr:to>
    <xdr:sp macro="" textlink="">
      <xdr:nvSpPr>
        <xdr:cNvPr id="1522" name="Text Box 2">
          <a:extLst>
            <a:ext uri="{FF2B5EF4-FFF2-40B4-BE49-F238E27FC236}">
              <a16:creationId xmlns:a16="http://schemas.microsoft.com/office/drawing/2014/main" id="{00000000-0008-0000-0400-0000F2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28574</xdr:rowOff>
    </xdr:to>
    <xdr:sp macro="" textlink="">
      <xdr:nvSpPr>
        <xdr:cNvPr id="1523" name="Text Box 2">
          <a:extLst>
            <a:ext uri="{FF2B5EF4-FFF2-40B4-BE49-F238E27FC236}">
              <a16:creationId xmlns:a16="http://schemas.microsoft.com/office/drawing/2014/main" id="{00000000-0008-0000-0400-0000F3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28575</xdr:rowOff>
    </xdr:to>
    <xdr:sp macro="" textlink="">
      <xdr:nvSpPr>
        <xdr:cNvPr id="1524" name="Text Box 2">
          <a:extLst>
            <a:ext uri="{FF2B5EF4-FFF2-40B4-BE49-F238E27FC236}">
              <a16:creationId xmlns:a16="http://schemas.microsoft.com/office/drawing/2014/main" id="{00000000-0008-0000-0400-0000F4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28575</xdr:rowOff>
    </xdr:to>
    <xdr:sp macro="" textlink="">
      <xdr:nvSpPr>
        <xdr:cNvPr id="1525" name="Text Box 2">
          <a:extLst>
            <a:ext uri="{FF2B5EF4-FFF2-40B4-BE49-F238E27FC236}">
              <a16:creationId xmlns:a16="http://schemas.microsoft.com/office/drawing/2014/main" id="{00000000-0008-0000-0400-0000F5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28574</xdr:rowOff>
    </xdr:to>
    <xdr:sp macro="" textlink="">
      <xdr:nvSpPr>
        <xdr:cNvPr id="1526" name="Text Box 2">
          <a:extLst>
            <a:ext uri="{FF2B5EF4-FFF2-40B4-BE49-F238E27FC236}">
              <a16:creationId xmlns:a16="http://schemas.microsoft.com/office/drawing/2014/main" id="{00000000-0008-0000-0400-0000F6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28575</xdr:rowOff>
    </xdr:to>
    <xdr:sp macro="" textlink="">
      <xdr:nvSpPr>
        <xdr:cNvPr id="1527" name="Text Box 2">
          <a:extLst>
            <a:ext uri="{FF2B5EF4-FFF2-40B4-BE49-F238E27FC236}">
              <a16:creationId xmlns:a16="http://schemas.microsoft.com/office/drawing/2014/main" id="{00000000-0008-0000-0400-0000F7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4</xdr:col>
      <xdr:colOff>514350</xdr:colOff>
      <xdr:row>287</xdr:row>
      <xdr:rowOff>28575</xdr:rowOff>
    </xdr:to>
    <xdr:sp macro="" textlink="">
      <xdr:nvSpPr>
        <xdr:cNvPr id="1528" name="Text Box 2">
          <a:extLst>
            <a:ext uri="{FF2B5EF4-FFF2-40B4-BE49-F238E27FC236}">
              <a16:creationId xmlns:a16="http://schemas.microsoft.com/office/drawing/2014/main" id="{00000000-0008-0000-0400-0000F8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28575</xdr:rowOff>
    </xdr:to>
    <xdr:sp macro="" textlink="">
      <xdr:nvSpPr>
        <xdr:cNvPr id="1529" name="Text Box 2">
          <a:extLst>
            <a:ext uri="{FF2B5EF4-FFF2-40B4-BE49-F238E27FC236}">
              <a16:creationId xmlns:a16="http://schemas.microsoft.com/office/drawing/2014/main" id="{00000000-0008-0000-0400-0000F9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4</xdr:col>
      <xdr:colOff>514350</xdr:colOff>
      <xdr:row>287</xdr:row>
      <xdr:rowOff>28575</xdr:rowOff>
    </xdr:to>
    <xdr:sp macro="" textlink="">
      <xdr:nvSpPr>
        <xdr:cNvPr id="1530" name="Text Box 2">
          <a:extLst>
            <a:ext uri="{FF2B5EF4-FFF2-40B4-BE49-F238E27FC236}">
              <a16:creationId xmlns:a16="http://schemas.microsoft.com/office/drawing/2014/main" id="{00000000-0008-0000-0400-0000FA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4</xdr:col>
      <xdr:colOff>514350</xdr:colOff>
      <xdr:row>287</xdr:row>
      <xdr:rowOff>28574</xdr:rowOff>
    </xdr:to>
    <xdr:sp macro="" textlink="">
      <xdr:nvSpPr>
        <xdr:cNvPr id="1531" name="Text Box 2">
          <a:extLst>
            <a:ext uri="{FF2B5EF4-FFF2-40B4-BE49-F238E27FC236}">
              <a16:creationId xmlns:a16="http://schemas.microsoft.com/office/drawing/2014/main" id="{00000000-0008-0000-0400-0000FB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4</xdr:col>
      <xdr:colOff>514350</xdr:colOff>
      <xdr:row>287</xdr:row>
      <xdr:rowOff>28575</xdr:rowOff>
    </xdr:to>
    <xdr:sp macro="" textlink="">
      <xdr:nvSpPr>
        <xdr:cNvPr id="1532" name="Text Box 2">
          <a:extLst>
            <a:ext uri="{FF2B5EF4-FFF2-40B4-BE49-F238E27FC236}">
              <a16:creationId xmlns:a16="http://schemas.microsoft.com/office/drawing/2014/main" id="{00000000-0008-0000-0400-0000FC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4</xdr:col>
      <xdr:colOff>514350</xdr:colOff>
      <xdr:row>287</xdr:row>
      <xdr:rowOff>28574</xdr:rowOff>
    </xdr:to>
    <xdr:sp macro="" textlink="">
      <xdr:nvSpPr>
        <xdr:cNvPr id="1533" name="Text Box 2">
          <a:extLst>
            <a:ext uri="{FF2B5EF4-FFF2-40B4-BE49-F238E27FC236}">
              <a16:creationId xmlns:a16="http://schemas.microsoft.com/office/drawing/2014/main" id="{00000000-0008-0000-0400-0000FD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28575</xdr:rowOff>
    </xdr:to>
    <xdr:sp macro="" textlink="">
      <xdr:nvSpPr>
        <xdr:cNvPr id="1534" name="Text Box 2">
          <a:extLst>
            <a:ext uri="{FF2B5EF4-FFF2-40B4-BE49-F238E27FC236}">
              <a16:creationId xmlns:a16="http://schemas.microsoft.com/office/drawing/2014/main" id="{00000000-0008-0000-0400-0000FE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28574</xdr:rowOff>
    </xdr:to>
    <xdr:sp macro="" textlink="">
      <xdr:nvSpPr>
        <xdr:cNvPr id="1535" name="Text Box 2">
          <a:extLst>
            <a:ext uri="{FF2B5EF4-FFF2-40B4-BE49-F238E27FC236}">
              <a16:creationId xmlns:a16="http://schemas.microsoft.com/office/drawing/2014/main" id="{00000000-0008-0000-0400-0000FF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28575</xdr:rowOff>
    </xdr:to>
    <xdr:sp macro="" textlink="">
      <xdr:nvSpPr>
        <xdr:cNvPr id="1536" name="Text Box 2">
          <a:extLst>
            <a:ext uri="{FF2B5EF4-FFF2-40B4-BE49-F238E27FC236}">
              <a16:creationId xmlns:a16="http://schemas.microsoft.com/office/drawing/2014/main" id="{00000000-0008-0000-0400-000000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28575</xdr:rowOff>
    </xdr:to>
    <xdr:sp macro="" textlink="">
      <xdr:nvSpPr>
        <xdr:cNvPr id="1537" name="Text Box 2">
          <a:extLst>
            <a:ext uri="{FF2B5EF4-FFF2-40B4-BE49-F238E27FC236}">
              <a16:creationId xmlns:a16="http://schemas.microsoft.com/office/drawing/2014/main" id="{00000000-0008-0000-0400-000001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28574</xdr:rowOff>
    </xdr:to>
    <xdr:sp macro="" textlink="">
      <xdr:nvSpPr>
        <xdr:cNvPr id="1538" name="Text Box 2">
          <a:extLst>
            <a:ext uri="{FF2B5EF4-FFF2-40B4-BE49-F238E27FC236}">
              <a16:creationId xmlns:a16="http://schemas.microsoft.com/office/drawing/2014/main" id="{00000000-0008-0000-0400-000002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28575</xdr:rowOff>
    </xdr:to>
    <xdr:sp macro="" textlink="">
      <xdr:nvSpPr>
        <xdr:cNvPr id="1539" name="Text Box 2">
          <a:extLst>
            <a:ext uri="{FF2B5EF4-FFF2-40B4-BE49-F238E27FC236}">
              <a16:creationId xmlns:a16="http://schemas.microsoft.com/office/drawing/2014/main" id="{00000000-0008-0000-0400-000003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28575</xdr:rowOff>
    </xdr:to>
    <xdr:sp macro="" textlink="">
      <xdr:nvSpPr>
        <xdr:cNvPr id="1540" name="Text Box 2">
          <a:extLst>
            <a:ext uri="{FF2B5EF4-FFF2-40B4-BE49-F238E27FC236}">
              <a16:creationId xmlns:a16="http://schemas.microsoft.com/office/drawing/2014/main" id="{00000000-0008-0000-0400-000004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28575</xdr:rowOff>
    </xdr:to>
    <xdr:sp macro="" textlink="">
      <xdr:nvSpPr>
        <xdr:cNvPr id="1541" name="Text Box 2">
          <a:extLst>
            <a:ext uri="{FF2B5EF4-FFF2-40B4-BE49-F238E27FC236}">
              <a16:creationId xmlns:a16="http://schemas.microsoft.com/office/drawing/2014/main" id="{00000000-0008-0000-0400-000005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28574</xdr:rowOff>
    </xdr:to>
    <xdr:sp macro="" textlink="">
      <xdr:nvSpPr>
        <xdr:cNvPr id="1542" name="Text Box 2">
          <a:extLst>
            <a:ext uri="{FF2B5EF4-FFF2-40B4-BE49-F238E27FC236}">
              <a16:creationId xmlns:a16="http://schemas.microsoft.com/office/drawing/2014/main" id="{00000000-0008-0000-0400-000006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28575</xdr:rowOff>
    </xdr:to>
    <xdr:sp macro="" textlink="">
      <xdr:nvSpPr>
        <xdr:cNvPr id="1543" name="Text Box 2">
          <a:extLst>
            <a:ext uri="{FF2B5EF4-FFF2-40B4-BE49-F238E27FC236}">
              <a16:creationId xmlns:a16="http://schemas.microsoft.com/office/drawing/2014/main" id="{00000000-0008-0000-0400-000007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28575</xdr:rowOff>
    </xdr:to>
    <xdr:sp macro="" textlink="">
      <xdr:nvSpPr>
        <xdr:cNvPr id="1544" name="Text Box 2">
          <a:extLst>
            <a:ext uri="{FF2B5EF4-FFF2-40B4-BE49-F238E27FC236}">
              <a16:creationId xmlns:a16="http://schemas.microsoft.com/office/drawing/2014/main" id="{00000000-0008-0000-0400-000008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28574</xdr:rowOff>
    </xdr:to>
    <xdr:sp macro="" textlink="">
      <xdr:nvSpPr>
        <xdr:cNvPr id="1545" name="Text Box 2">
          <a:extLst>
            <a:ext uri="{FF2B5EF4-FFF2-40B4-BE49-F238E27FC236}">
              <a16:creationId xmlns:a16="http://schemas.microsoft.com/office/drawing/2014/main" id="{00000000-0008-0000-0400-000009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287</xdr:row>
      <xdr:rowOff>0</xdr:rowOff>
    </xdr:from>
    <xdr:to>
      <xdr:col>3</xdr:col>
      <xdr:colOff>76200</xdr:colOff>
      <xdr:row>288</xdr:row>
      <xdr:rowOff>28576</xdr:rowOff>
    </xdr:to>
    <xdr:sp macro="" textlink="">
      <xdr:nvSpPr>
        <xdr:cNvPr id="1546" name="Text Box 2">
          <a:extLst>
            <a:ext uri="{FF2B5EF4-FFF2-40B4-BE49-F238E27FC236}">
              <a16:creationId xmlns:a16="http://schemas.microsoft.com/office/drawing/2014/main" id="{00000000-0008-0000-0400-00000A06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3</xdr:col>
      <xdr:colOff>514350</xdr:colOff>
      <xdr:row>288</xdr:row>
      <xdr:rowOff>28576</xdr:rowOff>
    </xdr:to>
    <xdr:sp macro="" textlink="">
      <xdr:nvSpPr>
        <xdr:cNvPr id="1547" name="Text Box 2">
          <a:extLst>
            <a:ext uri="{FF2B5EF4-FFF2-40B4-BE49-F238E27FC236}">
              <a16:creationId xmlns:a16="http://schemas.microsoft.com/office/drawing/2014/main" id="{00000000-0008-0000-0400-00000B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287</xdr:row>
      <xdr:rowOff>0</xdr:rowOff>
    </xdr:from>
    <xdr:to>
      <xdr:col>3</xdr:col>
      <xdr:colOff>76200</xdr:colOff>
      <xdr:row>288</xdr:row>
      <xdr:rowOff>28576</xdr:rowOff>
    </xdr:to>
    <xdr:sp macro="" textlink="">
      <xdr:nvSpPr>
        <xdr:cNvPr id="1548" name="Text Box 2">
          <a:extLst>
            <a:ext uri="{FF2B5EF4-FFF2-40B4-BE49-F238E27FC236}">
              <a16:creationId xmlns:a16="http://schemas.microsoft.com/office/drawing/2014/main" id="{00000000-0008-0000-0400-00000C06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3</xdr:col>
      <xdr:colOff>514350</xdr:colOff>
      <xdr:row>288</xdr:row>
      <xdr:rowOff>28576</xdr:rowOff>
    </xdr:to>
    <xdr:sp macro="" textlink="">
      <xdr:nvSpPr>
        <xdr:cNvPr id="1549" name="Text Box 2">
          <a:extLst>
            <a:ext uri="{FF2B5EF4-FFF2-40B4-BE49-F238E27FC236}">
              <a16:creationId xmlns:a16="http://schemas.microsoft.com/office/drawing/2014/main" id="{00000000-0008-0000-0400-00000D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3</xdr:col>
      <xdr:colOff>514350</xdr:colOff>
      <xdr:row>288</xdr:row>
      <xdr:rowOff>28575</xdr:rowOff>
    </xdr:to>
    <xdr:sp macro="" textlink="">
      <xdr:nvSpPr>
        <xdr:cNvPr id="1550" name="Text Box 2">
          <a:extLst>
            <a:ext uri="{FF2B5EF4-FFF2-40B4-BE49-F238E27FC236}">
              <a16:creationId xmlns:a16="http://schemas.microsoft.com/office/drawing/2014/main" id="{00000000-0008-0000-0400-00000E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3</xdr:col>
      <xdr:colOff>514350</xdr:colOff>
      <xdr:row>288</xdr:row>
      <xdr:rowOff>28576</xdr:rowOff>
    </xdr:to>
    <xdr:sp macro="" textlink="">
      <xdr:nvSpPr>
        <xdr:cNvPr id="1551" name="Text Box 2">
          <a:extLst>
            <a:ext uri="{FF2B5EF4-FFF2-40B4-BE49-F238E27FC236}">
              <a16:creationId xmlns:a16="http://schemas.microsoft.com/office/drawing/2014/main" id="{00000000-0008-0000-0400-00000F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3</xdr:col>
      <xdr:colOff>514350</xdr:colOff>
      <xdr:row>288</xdr:row>
      <xdr:rowOff>28575</xdr:rowOff>
    </xdr:to>
    <xdr:sp macro="" textlink="">
      <xdr:nvSpPr>
        <xdr:cNvPr id="1552" name="Text Box 2">
          <a:extLst>
            <a:ext uri="{FF2B5EF4-FFF2-40B4-BE49-F238E27FC236}">
              <a16:creationId xmlns:a16="http://schemas.microsoft.com/office/drawing/2014/main" id="{00000000-0008-0000-0400-000010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287</xdr:row>
      <xdr:rowOff>0</xdr:rowOff>
    </xdr:from>
    <xdr:to>
      <xdr:col>3</xdr:col>
      <xdr:colOff>76200</xdr:colOff>
      <xdr:row>288</xdr:row>
      <xdr:rowOff>28576</xdr:rowOff>
    </xdr:to>
    <xdr:sp macro="" textlink="">
      <xdr:nvSpPr>
        <xdr:cNvPr id="1553" name="Text Box 2">
          <a:extLst>
            <a:ext uri="{FF2B5EF4-FFF2-40B4-BE49-F238E27FC236}">
              <a16:creationId xmlns:a16="http://schemas.microsoft.com/office/drawing/2014/main" id="{00000000-0008-0000-0400-00001106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287</xdr:row>
      <xdr:rowOff>0</xdr:rowOff>
    </xdr:from>
    <xdr:to>
      <xdr:col>3</xdr:col>
      <xdr:colOff>76200</xdr:colOff>
      <xdr:row>288</xdr:row>
      <xdr:rowOff>28575</xdr:rowOff>
    </xdr:to>
    <xdr:sp macro="" textlink="">
      <xdr:nvSpPr>
        <xdr:cNvPr id="1554" name="Text Box 2">
          <a:extLst>
            <a:ext uri="{FF2B5EF4-FFF2-40B4-BE49-F238E27FC236}">
              <a16:creationId xmlns:a16="http://schemas.microsoft.com/office/drawing/2014/main" id="{00000000-0008-0000-0400-00001206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287</xdr:row>
      <xdr:rowOff>0</xdr:rowOff>
    </xdr:from>
    <xdr:to>
      <xdr:col>3</xdr:col>
      <xdr:colOff>76200</xdr:colOff>
      <xdr:row>288</xdr:row>
      <xdr:rowOff>28576</xdr:rowOff>
    </xdr:to>
    <xdr:sp macro="" textlink="">
      <xdr:nvSpPr>
        <xdr:cNvPr id="1555" name="Text Box 2">
          <a:extLst>
            <a:ext uri="{FF2B5EF4-FFF2-40B4-BE49-F238E27FC236}">
              <a16:creationId xmlns:a16="http://schemas.microsoft.com/office/drawing/2014/main" id="{00000000-0008-0000-0400-00001306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287</xdr:row>
      <xdr:rowOff>0</xdr:rowOff>
    </xdr:from>
    <xdr:to>
      <xdr:col>3</xdr:col>
      <xdr:colOff>76200</xdr:colOff>
      <xdr:row>288</xdr:row>
      <xdr:rowOff>28576</xdr:rowOff>
    </xdr:to>
    <xdr:sp macro="" textlink="">
      <xdr:nvSpPr>
        <xdr:cNvPr id="1556" name="Text Box 2">
          <a:extLst>
            <a:ext uri="{FF2B5EF4-FFF2-40B4-BE49-F238E27FC236}">
              <a16:creationId xmlns:a16="http://schemas.microsoft.com/office/drawing/2014/main" id="{00000000-0008-0000-0400-00001406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287</xdr:row>
      <xdr:rowOff>0</xdr:rowOff>
    </xdr:from>
    <xdr:to>
      <xdr:col>3</xdr:col>
      <xdr:colOff>76200</xdr:colOff>
      <xdr:row>288</xdr:row>
      <xdr:rowOff>28575</xdr:rowOff>
    </xdr:to>
    <xdr:sp macro="" textlink="">
      <xdr:nvSpPr>
        <xdr:cNvPr id="1557" name="Text Box 2">
          <a:extLst>
            <a:ext uri="{FF2B5EF4-FFF2-40B4-BE49-F238E27FC236}">
              <a16:creationId xmlns:a16="http://schemas.microsoft.com/office/drawing/2014/main" id="{00000000-0008-0000-0400-00001506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28576</xdr:rowOff>
    </xdr:to>
    <xdr:sp macro="" textlink="">
      <xdr:nvSpPr>
        <xdr:cNvPr id="1558" name="Text Box 2">
          <a:extLst>
            <a:ext uri="{FF2B5EF4-FFF2-40B4-BE49-F238E27FC236}">
              <a16:creationId xmlns:a16="http://schemas.microsoft.com/office/drawing/2014/main" id="{00000000-0008-0000-0400-000016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288</xdr:row>
      <xdr:rowOff>28576</xdr:rowOff>
    </xdr:to>
    <xdr:sp macro="" textlink="">
      <xdr:nvSpPr>
        <xdr:cNvPr id="1559" name="Text Box 2">
          <a:extLst>
            <a:ext uri="{FF2B5EF4-FFF2-40B4-BE49-F238E27FC236}">
              <a16:creationId xmlns:a16="http://schemas.microsoft.com/office/drawing/2014/main" id="{00000000-0008-0000-0400-00001706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28576</xdr:rowOff>
    </xdr:to>
    <xdr:sp macro="" textlink="">
      <xdr:nvSpPr>
        <xdr:cNvPr id="1560" name="Text Box 2">
          <a:extLst>
            <a:ext uri="{FF2B5EF4-FFF2-40B4-BE49-F238E27FC236}">
              <a16:creationId xmlns:a16="http://schemas.microsoft.com/office/drawing/2014/main" id="{00000000-0008-0000-0400-000018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288</xdr:row>
      <xdr:rowOff>28576</xdr:rowOff>
    </xdr:to>
    <xdr:sp macro="" textlink="">
      <xdr:nvSpPr>
        <xdr:cNvPr id="1561" name="Text Box 2">
          <a:extLst>
            <a:ext uri="{FF2B5EF4-FFF2-40B4-BE49-F238E27FC236}">
              <a16:creationId xmlns:a16="http://schemas.microsoft.com/office/drawing/2014/main" id="{00000000-0008-0000-0400-00001906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288</xdr:row>
      <xdr:rowOff>28575</xdr:rowOff>
    </xdr:to>
    <xdr:sp macro="" textlink="">
      <xdr:nvSpPr>
        <xdr:cNvPr id="1562" name="Text Box 2">
          <a:extLst>
            <a:ext uri="{FF2B5EF4-FFF2-40B4-BE49-F238E27FC236}">
              <a16:creationId xmlns:a16="http://schemas.microsoft.com/office/drawing/2014/main" id="{00000000-0008-0000-0400-00001A06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288</xdr:row>
      <xdr:rowOff>28576</xdr:rowOff>
    </xdr:to>
    <xdr:sp macro="" textlink="">
      <xdr:nvSpPr>
        <xdr:cNvPr id="1563" name="Text Box 2">
          <a:extLst>
            <a:ext uri="{FF2B5EF4-FFF2-40B4-BE49-F238E27FC236}">
              <a16:creationId xmlns:a16="http://schemas.microsoft.com/office/drawing/2014/main" id="{00000000-0008-0000-0400-00001B06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28576</xdr:rowOff>
    </xdr:to>
    <xdr:sp macro="" textlink="">
      <xdr:nvSpPr>
        <xdr:cNvPr id="1564" name="Text Box 2">
          <a:extLst>
            <a:ext uri="{FF2B5EF4-FFF2-40B4-BE49-F238E27FC236}">
              <a16:creationId xmlns:a16="http://schemas.microsoft.com/office/drawing/2014/main" id="{00000000-0008-0000-0400-00001C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28575</xdr:rowOff>
    </xdr:to>
    <xdr:sp macro="" textlink="">
      <xdr:nvSpPr>
        <xdr:cNvPr id="1565" name="Text Box 2">
          <a:extLst>
            <a:ext uri="{FF2B5EF4-FFF2-40B4-BE49-F238E27FC236}">
              <a16:creationId xmlns:a16="http://schemas.microsoft.com/office/drawing/2014/main" id="{00000000-0008-0000-0400-00001D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28576</xdr:rowOff>
    </xdr:to>
    <xdr:sp macro="" textlink="">
      <xdr:nvSpPr>
        <xdr:cNvPr id="1566" name="Text Box 2">
          <a:extLst>
            <a:ext uri="{FF2B5EF4-FFF2-40B4-BE49-F238E27FC236}">
              <a16:creationId xmlns:a16="http://schemas.microsoft.com/office/drawing/2014/main" id="{00000000-0008-0000-0400-00001E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28576</xdr:rowOff>
    </xdr:to>
    <xdr:sp macro="" textlink="">
      <xdr:nvSpPr>
        <xdr:cNvPr id="1567" name="Text Box 2">
          <a:extLst>
            <a:ext uri="{FF2B5EF4-FFF2-40B4-BE49-F238E27FC236}">
              <a16:creationId xmlns:a16="http://schemas.microsoft.com/office/drawing/2014/main" id="{00000000-0008-0000-0400-00001F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28575</xdr:rowOff>
    </xdr:to>
    <xdr:sp macro="" textlink="">
      <xdr:nvSpPr>
        <xdr:cNvPr id="1568" name="Text Box 2">
          <a:extLst>
            <a:ext uri="{FF2B5EF4-FFF2-40B4-BE49-F238E27FC236}">
              <a16:creationId xmlns:a16="http://schemas.microsoft.com/office/drawing/2014/main" id="{00000000-0008-0000-0400-000020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28576</xdr:rowOff>
    </xdr:to>
    <xdr:sp macro="" textlink="">
      <xdr:nvSpPr>
        <xdr:cNvPr id="1569" name="Text Box 2">
          <a:extLst>
            <a:ext uri="{FF2B5EF4-FFF2-40B4-BE49-F238E27FC236}">
              <a16:creationId xmlns:a16="http://schemas.microsoft.com/office/drawing/2014/main" id="{00000000-0008-0000-0400-000021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4</xdr:col>
      <xdr:colOff>514350</xdr:colOff>
      <xdr:row>288</xdr:row>
      <xdr:rowOff>28576</xdr:rowOff>
    </xdr:to>
    <xdr:sp macro="" textlink="">
      <xdr:nvSpPr>
        <xdr:cNvPr id="1570" name="Text Box 2">
          <a:extLst>
            <a:ext uri="{FF2B5EF4-FFF2-40B4-BE49-F238E27FC236}">
              <a16:creationId xmlns:a16="http://schemas.microsoft.com/office/drawing/2014/main" id="{00000000-0008-0000-0400-000022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28576</xdr:rowOff>
    </xdr:to>
    <xdr:sp macro="" textlink="">
      <xdr:nvSpPr>
        <xdr:cNvPr id="1571" name="Text Box 2">
          <a:extLst>
            <a:ext uri="{FF2B5EF4-FFF2-40B4-BE49-F238E27FC236}">
              <a16:creationId xmlns:a16="http://schemas.microsoft.com/office/drawing/2014/main" id="{00000000-0008-0000-0400-000023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4</xdr:col>
      <xdr:colOff>514350</xdr:colOff>
      <xdr:row>288</xdr:row>
      <xdr:rowOff>28576</xdr:rowOff>
    </xdr:to>
    <xdr:sp macro="" textlink="">
      <xdr:nvSpPr>
        <xdr:cNvPr id="1572" name="Text Box 2">
          <a:extLst>
            <a:ext uri="{FF2B5EF4-FFF2-40B4-BE49-F238E27FC236}">
              <a16:creationId xmlns:a16="http://schemas.microsoft.com/office/drawing/2014/main" id="{00000000-0008-0000-0400-000024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4</xdr:col>
      <xdr:colOff>514350</xdr:colOff>
      <xdr:row>288</xdr:row>
      <xdr:rowOff>28575</xdr:rowOff>
    </xdr:to>
    <xdr:sp macro="" textlink="">
      <xdr:nvSpPr>
        <xdr:cNvPr id="1573" name="Text Box 2">
          <a:extLst>
            <a:ext uri="{FF2B5EF4-FFF2-40B4-BE49-F238E27FC236}">
              <a16:creationId xmlns:a16="http://schemas.microsoft.com/office/drawing/2014/main" id="{00000000-0008-0000-0400-000025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4</xdr:col>
      <xdr:colOff>514350</xdr:colOff>
      <xdr:row>288</xdr:row>
      <xdr:rowOff>28576</xdr:rowOff>
    </xdr:to>
    <xdr:sp macro="" textlink="">
      <xdr:nvSpPr>
        <xdr:cNvPr id="1574" name="Text Box 2">
          <a:extLst>
            <a:ext uri="{FF2B5EF4-FFF2-40B4-BE49-F238E27FC236}">
              <a16:creationId xmlns:a16="http://schemas.microsoft.com/office/drawing/2014/main" id="{00000000-0008-0000-0400-000026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4</xdr:col>
      <xdr:colOff>514350</xdr:colOff>
      <xdr:row>288</xdr:row>
      <xdr:rowOff>28575</xdr:rowOff>
    </xdr:to>
    <xdr:sp macro="" textlink="">
      <xdr:nvSpPr>
        <xdr:cNvPr id="1575" name="Text Box 2">
          <a:extLst>
            <a:ext uri="{FF2B5EF4-FFF2-40B4-BE49-F238E27FC236}">
              <a16:creationId xmlns:a16="http://schemas.microsoft.com/office/drawing/2014/main" id="{00000000-0008-0000-0400-000027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28576</xdr:rowOff>
    </xdr:to>
    <xdr:sp macro="" textlink="">
      <xdr:nvSpPr>
        <xdr:cNvPr id="1576" name="Text Box 2">
          <a:extLst>
            <a:ext uri="{FF2B5EF4-FFF2-40B4-BE49-F238E27FC236}">
              <a16:creationId xmlns:a16="http://schemas.microsoft.com/office/drawing/2014/main" id="{00000000-0008-0000-0400-000028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28575</xdr:rowOff>
    </xdr:to>
    <xdr:sp macro="" textlink="">
      <xdr:nvSpPr>
        <xdr:cNvPr id="1577" name="Text Box 2">
          <a:extLst>
            <a:ext uri="{FF2B5EF4-FFF2-40B4-BE49-F238E27FC236}">
              <a16:creationId xmlns:a16="http://schemas.microsoft.com/office/drawing/2014/main" id="{00000000-0008-0000-0400-000029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28576</xdr:rowOff>
    </xdr:to>
    <xdr:sp macro="" textlink="">
      <xdr:nvSpPr>
        <xdr:cNvPr id="1578" name="Text Box 2">
          <a:extLst>
            <a:ext uri="{FF2B5EF4-FFF2-40B4-BE49-F238E27FC236}">
              <a16:creationId xmlns:a16="http://schemas.microsoft.com/office/drawing/2014/main" id="{00000000-0008-0000-0400-00002A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28576</xdr:rowOff>
    </xdr:to>
    <xdr:sp macro="" textlink="">
      <xdr:nvSpPr>
        <xdr:cNvPr id="1579" name="Text Box 2">
          <a:extLst>
            <a:ext uri="{FF2B5EF4-FFF2-40B4-BE49-F238E27FC236}">
              <a16:creationId xmlns:a16="http://schemas.microsoft.com/office/drawing/2014/main" id="{00000000-0008-0000-0400-00002B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28575</xdr:rowOff>
    </xdr:to>
    <xdr:sp macro="" textlink="">
      <xdr:nvSpPr>
        <xdr:cNvPr id="1580" name="Text Box 2">
          <a:extLst>
            <a:ext uri="{FF2B5EF4-FFF2-40B4-BE49-F238E27FC236}">
              <a16:creationId xmlns:a16="http://schemas.microsoft.com/office/drawing/2014/main" id="{00000000-0008-0000-0400-00002C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28576</xdr:rowOff>
    </xdr:to>
    <xdr:sp macro="" textlink="">
      <xdr:nvSpPr>
        <xdr:cNvPr id="1581" name="Text Box 2">
          <a:extLst>
            <a:ext uri="{FF2B5EF4-FFF2-40B4-BE49-F238E27FC236}">
              <a16:creationId xmlns:a16="http://schemas.microsoft.com/office/drawing/2014/main" id="{00000000-0008-0000-0400-00002D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28576</xdr:rowOff>
    </xdr:to>
    <xdr:sp macro="" textlink="">
      <xdr:nvSpPr>
        <xdr:cNvPr id="1582" name="Text Box 2">
          <a:extLst>
            <a:ext uri="{FF2B5EF4-FFF2-40B4-BE49-F238E27FC236}">
              <a16:creationId xmlns:a16="http://schemas.microsoft.com/office/drawing/2014/main" id="{00000000-0008-0000-0400-00002E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28576</xdr:rowOff>
    </xdr:to>
    <xdr:sp macro="" textlink="">
      <xdr:nvSpPr>
        <xdr:cNvPr id="1583" name="Text Box 2">
          <a:extLst>
            <a:ext uri="{FF2B5EF4-FFF2-40B4-BE49-F238E27FC236}">
              <a16:creationId xmlns:a16="http://schemas.microsoft.com/office/drawing/2014/main" id="{00000000-0008-0000-0400-00002F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28575</xdr:rowOff>
    </xdr:to>
    <xdr:sp macro="" textlink="">
      <xdr:nvSpPr>
        <xdr:cNvPr id="1584" name="Text Box 2">
          <a:extLst>
            <a:ext uri="{FF2B5EF4-FFF2-40B4-BE49-F238E27FC236}">
              <a16:creationId xmlns:a16="http://schemas.microsoft.com/office/drawing/2014/main" id="{00000000-0008-0000-0400-000030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28576</xdr:rowOff>
    </xdr:to>
    <xdr:sp macro="" textlink="">
      <xdr:nvSpPr>
        <xdr:cNvPr id="1585" name="Text Box 2">
          <a:extLst>
            <a:ext uri="{FF2B5EF4-FFF2-40B4-BE49-F238E27FC236}">
              <a16:creationId xmlns:a16="http://schemas.microsoft.com/office/drawing/2014/main" id="{00000000-0008-0000-0400-000031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28576</xdr:rowOff>
    </xdr:to>
    <xdr:sp macro="" textlink="">
      <xdr:nvSpPr>
        <xdr:cNvPr id="1586" name="Text Box 2">
          <a:extLst>
            <a:ext uri="{FF2B5EF4-FFF2-40B4-BE49-F238E27FC236}">
              <a16:creationId xmlns:a16="http://schemas.microsoft.com/office/drawing/2014/main" id="{00000000-0008-0000-0400-000032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28575</xdr:rowOff>
    </xdr:to>
    <xdr:sp macro="" textlink="">
      <xdr:nvSpPr>
        <xdr:cNvPr id="1587" name="Text Box 2">
          <a:extLst>
            <a:ext uri="{FF2B5EF4-FFF2-40B4-BE49-F238E27FC236}">
              <a16:creationId xmlns:a16="http://schemas.microsoft.com/office/drawing/2014/main" id="{00000000-0008-0000-0400-000033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288</xdr:row>
      <xdr:rowOff>0</xdr:rowOff>
    </xdr:from>
    <xdr:to>
      <xdr:col>3</xdr:col>
      <xdr:colOff>76200</xdr:colOff>
      <xdr:row>289</xdr:row>
      <xdr:rowOff>28574</xdr:rowOff>
    </xdr:to>
    <xdr:sp macro="" textlink="">
      <xdr:nvSpPr>
        <xdr:cNvPr id="1588" name="Text Box 2">
          <a:extLst>
            <a:ext uri="{FF2B5EF4-FFF2-40B4-BE49-F238E27FC236}">
              <a16:creationId xmlns:a16="http://schemas.microsoft.com/office/drawing/2014/main" id="{00000000-0008-0000-0400-00003406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3</xdr:col>
      <xdr:colOff>514350</xdr:colOff>
      <xdr:row>289</xdr:row>
      <xdr:rowOff>28574</xdr:rowOff>
    </xdr:to>
    <xdr:sp macro="" textlink="">
      <xdr:nvSpPr>
        <xdr:cNvPr id="1589" name="Text Box 2">
          <a:extLst>
            <a:ext uri="{FF2B5EF4-FFF2-40B4-BE49-F238E27FC236}">
              <a16:creationId xmlns:a16="http://schemas.microsoft.com/office/drawing/2014/main" id="{00000000-0008-0000-0400-000035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288</xdr:row>
      <xdr:rowOff>0</xdr:rowOff>
    </xdr:from>
    <xdr:to>
      <xdr:col>3</xdr:col>
      <xdr:colOff>76200</xdr:colOff>
      <xdr:row>289</xdr:row>
      <xdr:rowOff>28574</xdr:rowOff>
    </xdr:to>
    <xdr:sp macro="" textlink="">
      <xdr:nvSpPr>
        <xdr:cNvPr id="1590" name="Text Box 2">
          <a:extLst>
            <a:ext uri="{FF2B5EF4-FFF2-40B4-BE49-F238E27FC236}">
              <a16:creationId xmlns:a16="http://schemas.microsoft.com/office/drawing/2014/main" id="{00000000-0008-0000-0400-00003606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3</xdr:col>
      <xdr:colOff>514350</xdr:colOff>
      <xdr:row>289</xdr:row>
      <xdr:rowOff>28574</xdr:rowOff>
    </xdr:to>
    <xdr:sp macro="" textlink="">
      <xdr:nvSpPr>
        <xdr:cNvPr id="1591" name="Text Box 2">
          <a:extLst>
            <a:ext uri="{FF2B5EF4-FFF2-40B4-BE49-F238E27FC236}">
              <a16:creationId xmlns:a16="http://schemas.microsoft.com/office/drawing/2014/main" id="{00000000-0008-0000-0400-000037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3</xdr:col>
      <xdr:colOff>514350</xdr:colOff>
      <xdr:row>289</xdr:row>
      <xdr:rowOff>28573</xdr:rowOff>
    </xdr:to>
    <xdr:sp macro="" textlink="">
      <xdr:nvSpPr>
        <xdr:cNvPr id="1592" name="Text Box 2">
          <a:extLst>
            <a:ext uri="{FF2B5EF4-FFF2-40B4-BE49-F238E27FC236}">
              <a16:creationId xmlns:a16="http://schemas.microsoft.com/office/drawing/2014/main" id="{00000000-0008-0000-0400-000038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3</xdr:col>
      <xdr:colOff>514350</xdr:colOff>
      <xdr:row>289</xdr:row>
      <xdr:rowOff>28574</xdr:rowOff>
    </xdr:to>
    <xdr:sp macro="" textlink="">
      <xdr:nvSpPr>
        <xdr:cNvPr id="1593" name="Text Box 2">
          <a:extLst>
            <a:ext uri="{FF2B5EF4-FFF2-40B4-BE49-F238E27FC236}">
              <a16:creationId xmlns:a16="http://schemas.microsoft.com/office/drawing/2014/main" id="{00000000-0008-0000-0400-000039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3</xdr:col>
      <xdr:colOff>514350</xdr:colOff>
      <xdr:row>289</xdr:row>
      <xdr:rowOff>28573</xdr:rowOff>
    </xdr:to>
    <xdr:sp macro="" textlink="">
      <xdr:nvSpPr>
        <xdr:cNvPr id="1594" name="Text Box 2">
          <a:extLst>
            <a:ext uri="{FF2B5EF4-FFF2-40B4-BE49-F238E27FC236}">
              <a16:creationId xmlns:a16="http://schemas.microsoft.com/office/drawing/2014/main" id="{00000000-0008-0000-0400-00003A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288</xdr:row>
      <xdr:rowOff>0</xdr:rowOff>
    </xdr:from>
    <xdr:to>
      <xdr:col>3</xdr:col>
      <xdr:colOff>76200</xdr:colOff>
      <xdr:row>289</xdr:row>
      <xdr:rowOff>28574</xdr:rowOff>
    </xdr:to>
    <xdr:sp macro="" textlink="">
      <xdr:nvSpPr>
        <xdr:cNvPr id="1595" name="Text Box 2">
          <a:extLst>
            <a:ext uri="{FF2B5EF4-FFF2-40B4-BE49-F238E27FC236}">
              <a16:creationId xmlns:a16="http://schemas.microsoft.com/office/drawing/2014/main" id="{00000000-0008-0000-0400-00003B06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288</xdr:row>
      <xdr:rowOff>0</xdr:rowOff>
    </xdr:from>
    <xdr:to>
      <xdr:col>3</xdr:col>
      <xdr:colOff>76200</xdr:colOff>
      <xdr:row>289</xdr:row>
      <xdr:rowOff>28573</xdr:rowOff>
    </xdr:to>
    <xdr:sp macro="" textlink="">
      <xdr:nvSpPr>
        <xdr:cNvPr id="1596" name="Text Box 2">
          <a:extLst>
            <a:ext uri="{FF2B5EF4-FFF2-40B4-BE49-F238E27FC236}">
              <a16:creationId xmlns:a16="http://schemas.microsoft.com/office/drawing/2014/main" id="{00000000-0008-0000-0400-00003C06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288</xdr:row>
      <xdr:rowOff>0</xdr:rowOff>
    </xdr:from>
    <xdr:to>
      <xdr:col>3</xdr:col>
      <xdr:colOff>76200</xdr:colOff>
      <xdr:row>289</xdr:row>
      <xdr:rowOff>28574</xdr:rowOff>
    </xdr:to>
    <xdr:sp macro="" textlink="">
      <xdr:nvSpPr>
        <xdr:cNvPr id="1597" name="Text Box 2">
          <a:extLst>
            <a:ext uri="{FF2B5EF4-FFF2-40B4-BE49-F238E27FC236}">
              <a16:creationId xmlns:a16="http://schemas.microsoft.com/office/drawing/2014/main" id="{00000000-0008-0000-0400-00003D06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288</xdr:row>
      <xdr:rowOff>0</xdr:rowOff>
    </xdr:from>
    <xdr:to>
      <xdr:col>3</xdr:col>
      <xdr:colOff>76200</xdr:colOff>
      <xdr:row>289</xdr:row>
      <xdr:rowOff>28574</xdr:rowOff>
    </xdr:to>
    <xdr:sp macro="" textlink="">
      <xdr:nvSpPr>
        <xdr:cNvPr id="1598" name="Text Box 2">
          <a:extLst>
            <a:ext uri="{FF2B5EF4-FFF2-40B4-BE49-F238E27FC236}">
              <a16:creationId xmlns:a16="http://schemas.microsoft.com/office/drawing/2014/main" id="{00000000-0008-0000-0400-00003E06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288</xdr:row>
      <xdr:rowOff>0</xdr:rowOff>
    </xdr:from>
    <xdr:to>
      <xdr:col>3</xdr:col>
      <xdr:colOff>76200</xdr:colOff>
      <xdr:row>289</xdr:row>
      <xdr:rowOff>28573</xdr:rowOff>
    </xdr:to>
    <xdr:sp macro="" textlink="">
      <xdr:nvSpPr>
        <xdr:cNvPr id="1599" name="Text Box 2">
          <a:extLst>
            <a:ext uri="{FF2B5EF4-FFF2-40B4-BE49-F238E27FC236}">
              <a16:creationId xmlns:a16="http://schemas.microsoft.com/office/drawing/2014/main" id="{00000000-0008-0000-0400-00003F06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28574</xdr:rowOff>
    </xdr:to>
    <xdr:sp macro="" textlink="">
      <xdr:nvSpPr>
        <xdr:cNvPr id="1600" name="Text Box 2">
          <a:extLst>
            <a:ext uri="{FF2B5EF4-FFF2-40B4-BE49-F238E27FC236}">
              <a16:creationId xmlns:a16="http://schemas.microsoft.com/office/drawing/2014/main" id="{00000000-0008-0000-0400-000040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289</xdr:row>
      <xdr:rowOff>28574</xdr:rowOff>
    </xdr:to>
    <xdr:sp macro="" textlink="">
      <xdr:nvSpPr>
        <xdr:cNvPr id="1601" name="Text Box 2">
          <a:extLst>
            <a:ext uri="{FF2B5EF4-FFF2-40B4-BE49-F238E27FC236}">
              <a16:creationId xmlns:a16="http://schemas.microsoft.com/office/drawing/2014/main" id="{00000000-0008-0000-0400-00004106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28574</xdr:rowOff>
    </xdr:to>
    <xdr:sp macro="" textlink="">
      <xdr:nvSpPr>
        <xdr:cNvPr id="1602" name="Text Box 2">
          <a:extLst>
            <a:ext uri="{FF2B5EF4-FFF2-40B4-BE49-F238E27FC236}">
              <a16:creationId xmlns:a16="http://schemas.microsoft.com/office/drawing/2014/main" id="{00000000-0008-0000-0400-000042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289</xdr:row>
      <xdr:rowOff>28574</xdr:rowOff>
    </xdr:to>
    <xdr:sp macro="" textlink="">
      <xdr:nvSpPr>
        <xdr:cNvPr id="1603" name="Text Box 2">
          <a:extLst>
            <a:ext uri="{FF2B5EF4-FFF2-40B4-BE49-F238E27FC236}">
              <a16:creationId xmlns:a16="http://schemas.microsoft.com/office/drawing/2014/main" id="{00000000-0008-0000-0400-00004306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289</xdr:row>
      <xdr:rowOff>28573</xdr:rowOff>
    </xdr:to>
    <xdr:sp macro="" textlink="">
      <xdr:nvSpPr>
        <xdr:cNvPr id="1604" name="Text Box 2">
          <a:extLst>
            <a:ext uri="{FF2B5EF4-FFF2-40B4-BE49-F238E27FC236}">
              <a16:creationId xmlns:a16="http://schemas.microsoft.com/office/drawing/2014/main" id="{00000000-0008-0000-0400-00004406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289</xdr:row>
      <xdr:rowOff>28574</xdr:rowOff>
    </xdr:to>
    <xdr:sp macro="" textlink="">
      <xdr:nvSpPr>
        <xdr:cNvPr id="1605" name="Text Box 2">
          <a:extLst>
            <a:ext uri="{FF2B5EF4-FFF2-40B4-BE49-F238E27FC236}">
              <a16:creationId xmlns:a16="http://schemas.microsoft.com/office/drawing/2014/main" id="{00000000-0008-0000-0400-00004506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28574</xdr:rowOff>
    </xdr:to>
    <xdr:sp macro="" textlink="">
      <xdr:nvSpPr>
        <xdr:cNvPr id="1606" name="Text Box 2">
          <a:extLst>
            <a:ext uri="{FF2B5EF4-FFF2-40B4-BE49-F238E27FC236}">
              <a16:creationId xmlns:a16="http://schemas.microsoft.com/office/drawing/2014/main" id="{00000000-0008-0000-0400-000046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28573</xdr:rowOff>
    </xdr:to>
    <xdr:sp macro="" textlink="">
      <xdr:nvSpPr>
        <xdr:cNvPr id="1607" name="Text Box 2">
          <a:extLst>
            <a:ext uri="{FF2B5EF4-FFF2-40B4-BE49-F238E27FC236}">
              <a16:creationId xmlns:a16="http://schemas.microsoft.com/office/drawing/2014/main" id="{00000000-0008-0000-0400-000047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28574</xdr:rowOff>
    </xdr:to>
    <xdr:sp macro="" textlink="">
      <xdr:nvSpPr>
        <xdr:cNvPr id="1608" name="Text Box 2">
          <a:extLst>
            <a:ext uri="{FF2B5EF4-FFF2-40B4-BE49-F238E27FC236}">
              <a16:creationId xmlns:a16="http://schemas.microsoft.com/office/drawing/2014/main" id="{00000000-0008-0000-0400-000048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28574</xdr:rowOff>
    </xdr:to>
    <xdr:sp macro="" textlink="">
      <xdr:nvSpPr>
        <xdr:cNvPr id="1609" name="Text Box 2">
          <a:extLst>
            <a:ext uri="{FF2B5EF4-FFF2-40B4-BE49-F238E27FC236}">
              <a16:creationId xmlns:a16="http://schemas.microsoft.com/office/drawing/2014/main" id="{00000000-0008-0000-0400-000049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28573</xdr:rowOff>
    </xdr:to>
    <xdr:sp macro="" textlink="">
      <xdr:nvSpPr>
        <xdr:cNvPr id="1610" name="Text Box 2">
          <a:extLst>
            <a:ext uri="{FF2B5EF4-FFF2-40B4-BE49-F238E27FC236}">
              <a16:creationId xmlns:a16="http://schemas.microsoft.com/office/drawing/2014/main" id="{00000000-0008-0000-0400-00004A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28574</xdr:rowOff>
    </xdr:to>
    <xdr:sp macro="" textlink="">
      <xdr:nvSpPr>
        <xdr:cNvPr id="1611" name="Text Box 2">
          <a:extLst>
            <a:ext uri="{FF2B5EF4-FFF2-40B4-BE49-F238E27FC236}">
              <a16:creationId xmlns:a16="http://schemas.microsoft.com/office/drawing/2014/main" id="{00000000-0008-0000-0400-00004B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4</xdr:col>
      <xdr:colOff>514350</xdr:colOff>
      <xdr:row>289</xdr:row>
      <xdr:rowOff>28574</xdr:rowOff>
    </xdr:to>
    <xdr:sp macro="" textlink="">
      <xdr:nvSpPr>
        <xdr:cNvPr id="1612" name="Text Box 2">
          <a:extLst>
            <a:ext uri="{FF2B5EF4-FFF2-40B4-BE49-F238E27FC236}">
              <a16:creationId xmlns:a16="http://schemas.microsoft.com/office/drawing/2014/main" id="{00000000-0008-0000-0400-00004C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28574</xdr:rowOff>
    </xdr:to>
    <xdr:sp macro="" textlink="">
      <xdr:nvSpPr>
        <xdr:cNvPr id="1613" name="Text Box 2">
          <a:extLst>
            <a:ext uri="{FF2B5EF4-FFF2-40B4-BE49-F238E27FC236}">
              <a16:creationId xmlns:a16="http://schemas.microsoft.com/office/drawing/2014/main" id="{00000000-0008-0000-0400-00004D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4</xdr:col>
      <xdr:colOff>514350</xdr:colOff>
      <xdr:row>289</xdr:row>
      <xdr:rowOff>28574</xdr:rowOff>
    </xdr:to>
    <xdr:sp macro="" textlink="">
      <xdr:nvSpPr>
        <xdr:cNvPr id="1614" name="Text Box 2">
          <a:extLst>
            <a:ext uri="{FF2B5EF4-FFF2-40B4-BE49-F238E27FC236}">
              <a16:creationId xmlns:a16="http://schemas.microsoft.com/office/drawing/2014/main" id="{00000000-0008-0000-0400-00004E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4</xdr:col>
      <xdr:colOff>514350</xdr:colOff>
      <xdr:row>289</xdr:row>
      <xdr:rowOff>28573</xdr:rowOff>
    </xdr:to>
    <xdr:sp macro="" textlink="">
      <xdr:nvSpPr>
        <xdr:cNvPr id="1615" name="Text Box 2">
          <a:extLst>
            <a:ext uri="{FF2B5EF4-FFF2-40B4-BE49-F238E27FC236}">
              <a16:creationId xmlns:a16="http://schemas.microsoft.com/office/drawing/2014/main" id="{00000000-0008-0000-0400-00004F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4</xdr:col>
      <xdr:colOff>514350</xdr:colOff>
      <xdr:row>289</xdr:row>
      <xdr:rowOff>28574</xdr:rowOff>
    </xdr:to>
    <xdr:sp macro="" textlink="">
      <xdr:nvSpPr>
        <xdr:cNvPr id="1616" name="Text Box 2">
          <a:extLst>
            <a:ext uri="{FF2B5EF4-FFF2-40B4-BE49-F238E27FC236}">
              <a16:creationId xmlns:a16="http://schemas.microsoft.com/office/drawing/2014/main" id="{00000000-0008-0000-0400-000050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4</xdr:col>
      <xdr:colOff>514350</xdr:colOff>
      <xdr:row>289</xdr:row>
      <xdr:rowOff>28573</xdr:rowOff>
    </xdr:to>
    <xdr:sp macro="" textlink="">
      <xdr:nvSpPr>
        <xdr:cNvPr id="1617" name="Text Box 2">
          <a:extLst>
            <a:ext uri="{FF2B5EF4-FFF2-40B4-BE49-F238E27FC236}">
              <a16:creationId xmlns:a16="http://schemas.microsoft.com/office/drawing/2014/main" id="{00000000-0008-0000-0400-000051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28574</xdr:rowOff>
    </xdr:to>
    <xdr:sp macro="" textlink="">
      <xdr:nvSpPr>
        <xdr:cNvPr id="1618" name="Text Box 2">
          <a:extLst>
            <a:ext uri="{FF2B5EF4-FFF2-40B4-BE49-F238E27FC236}">
              <a16:creationId xmlns:a16="http://schemas.microsoft.com/office/drawing/2014/main" id="{00000000-0008-0000-0400-000052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28573</xdr:rowOff>
    </xdr:to>
    <xdr:sp macro="" textlink="">
      <xdr:nvSpPr>
        <xdr:cNvPr id="1619" name="Text Box 2">
          <a:extLst>
            <a:ext uri="{FF2B5EF4-FFF2-40B4-BE49-F238E27FC236}">
              <a16:creationId xmlns:a16="http://schemas.microsoft.com/office/drawing/2014/main" id="{00000000-0008-0000-0400-000053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28574</xdr:rowOff>
    </xdr:to>
    <xdr:sp macro="" textlink="">
      <xdr:nvSpPr>
        <xdr:cNvPr id="1620" name="Text Box 2">
          <a:extLst>
            <a:ext uri="{FF2B5EF4-FFF2-40B4-BE49-F238E27FC236}">
              <a16:creationId xmlns:a16="http://schemas.microsoft.com/office/drawing/2014/main" id="{00000000-0008-0000-0400-000054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28574</xdr:rowOff>
    </xdr:to>
    <xdr:sp macro="" textlink="">
      <xdr:nvSpPr>
        <xdr:cNvPr id="1621" name="Text Box 2">
          <a:extLst>
            <a:ext uri="{FF2B5EF4-FFF2-40B4-BE49-F238E27FC236}">
              <a16:creationId xmlns:a16="http://schemas.microsoft.com/office/drawing/2014/main" id="{00000000-0008-0000-0400-000055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28573</xdr:rowOff>
    </xdr:to>
    <xdr:sp macro="" textlink="">
      <xdr:nvSpPr>
        <xdr:cNvPr id="1622" name="Text Box 2">
          <a:extLst>
            <a:ext uri="{FF2B5EF4-FFF2-40B4-BE49-F238E27FC236}">
              <a16:creationId xmlns:a16="http://schemas.microsoft.com/office/drawing/2014/main" id="{00000000-0008-0000-0400-000056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28574</xdr:rowOff>
    </xdr:to>
    <xdr:sp macro="" textlink="">
      <xdr:nvSpPr>
        <xdr:cNvPr id="1623" name="Text Box 2">
          <a:extLst>
            <a:ext uri="{FF2B5EF4-FFF2-40B4-BE49-F238E27FC236}">
              <a16:creationId xmlns:a16="http://schemas.microsoft.com/office/drawing/2014/main" id="{00000000-0008-0000-0400-000057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28574</xdr:rowOff>
    </xdr:to>
    <xdr:sp macro="" textlink="">
      <xdr:nvSpPr>
        <xdr:cNvPr id="1624" name="Text Box 2">
          <a:extLst>
            <a:ext uri="{FF2B5EF4-FFF2-40B4-BE49-F238E27FC236}">
              <a16:creationId xmlns:a16="http://schemas.microsoft.com/office/drawing/2014/main" id="{00000000-0008-0000-0400-000058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28574</xdr:rowOff>
    </xdr:to>
    <xdr:sp macro="" textlink="">
      <xdr:nvSpPr>
        <xdr:cNvPr id="1625" name="Text Box 2">
          <a:extLst>
            <a:ext uri="{FF2B5EF4-FFF2-40B4-BE49-F238E27FC236}">
              <a16:creationId xmlns:a16="http://schemas.microsoft.com/office/drawing/2014/main" id="{00000000-0008-0000-0400-000059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28573</xdr:rowOff>
    </xdr:to>
    <xdr:sp macro="" textlink="">
      <xdr:nvSpPr>
        <xdr:cNvPr id="1626" name="Text Box 2">
          <a:extLst>
            <a:ext uri="{FF2B5EF4-FFF2-40B4-BE49-F238E27FC236}">
              <a16:creationId xmlns:a16="http://schemas.microsoft.com/office/drawing/2014/main" id="{00000000-0008-0000-0400-00005A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28574</xdr:rowOff>
    </xdr:to>
    <xdr:sp macro="" textlink="">
      <xdr:nvSpPr>
        <xdr:cNvPr id="1627" name="Text Box 2">
          <a:extLst>
            <a:ext uri="{FF2B5EF4-FFF2-40B4-BE49-F238E27FC236}">
              <a16:creationId xmlns:a16="http://schemas.microsoft.com/office/drawing/2014/main" id="{00000000-0008-0000-0400-00005B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28574</xdr:rowOff>
    </xdr:to>
    <xdr:sp macro="" textlink="">
      <xdr:nvSpPr>
        <xdr:cNvPr id="1628" name="Text Box 2">
          <a:extLst>
            <a:ext uri="{FF2B5EF4-FFF2-40B4-BE49-F238E27FC236}">
              <a16:creationId xmlns:a16="http://schemas.microsoft.com/office/drawing/2014/main" id="{00000000-0008-0000-0400-00005C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28573</xdr:rowOff>
    </xdr:to>
    <xdr:sp macro="" textlink="">
      <xdr:nvSpPr>
        <xdr:cNvPr id="1629" name="Text Box 2">
          <a:extLst>
            <a:ext uri="{FF2B5EF4-FFF2-40B4-BE49-F238E27FC236}">
              <a16:creationId xmlns:a16="http://schemas.microsoft.com/office/drawing/2014/main" id="{00000000-0008-0000-0400-00005D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289</xdr:row>
      <xdr:rowOff>0</xdr:rowOff>
    </xdr:from>
    <xdr:to>
      <xdr:col>3</xdr:col>
      <xdr:colOff>76200</xdr:colOff>
      <xdr:row>290</xdr:row>
      <xdr:rowOff>28576</xdr:rowOff>
    </xdr:to>
    <xdr:sp macro="" textlink="">
      <xdr:nvSpPr>
        <xdr:cNvPr id="1630" name="Text Box 2">
          <a:extLst>
            <a:ext uri="{FF2B5EF4-FFF2-40B4-BE49-F238E27FC236}">
              <a16:creationId xmlns:a16="http://schemas.microsoft.com/office/drawing/2014/main" id="{00000000-0008-0000-0400-00005E06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3</xdr:col>
      <xdr:colOff>514350</xdr:colOff>
      <xdr:row>290</xdr:row>
      <xdr:rowOff>28576</xdr:rowOff>
    </xdr:to>
    <xdr:sp macro="" textlink="">
      <xdr:nvSpPr>
        <xdr:cNvPr id="1631" name="Text Box 2">
          <a:extLst>
            <a:ext uri="{FF2B5EF4-FFF2-40B4-BE49-F238E27FC236}">
              <a16:creationId xmlns:a16="http://schemas.microsoft.com/office/drawing/2014/main" id="{00000000-0008-0000-0400-00005F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289</xdr:row>
      <xdr:rowOff>0</xdr:rowOff>
    </xdr:from>
    <xdr:to>
      <xdr:col>3</xdr:col>
      <xdr:colOff>76200</xdr:colOff>
      <xdr:row>290</xdr:row>
      <xdr:rowOff>28576</xdr:rowOff>
    </xdr:to>
    <xdr:sp macro="" textlink="">
      <xdr:nvSpPr>
        <xdr:cNvPr id="1632" name="Text Box 2">
          <a:extLst>
            <a:ext uri="{FF2B5EF4-FFF2-40B4-BE49-F238E27FC236}">
              <a16:creationId xmlns:a16="http://schemas.microsoft.com/office/drawing/2014/main" id="{00000000-0008-0000-0400-00006006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3</xdr:col>
      <xdr:colOff>514350</xdr:colOff>
      <xdr:row>290</xdr:row>
      <xdr:rowOff>28576</xdr:rowOff>
    </xdr:to>
    <xdr:sp macro="" textlink="">
      <xdr:nvSpPr>
        <xdr:cNvPr id="1633" name="Text Box 2">
          <a:extLst>
            <a:ext uri="{FF2B5EF4-FFF2-40B4-BE49-F238E27FC236}">
              <a16:creationId xmlns:a16="http://schemas.microsoft.com/office/drawing/2014/main" id="{00000000-0008-0000-0400-000061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3</xdr:col>
      <xdr:colOff>514350</xdr:colOff>
      <xdr:row>290</xdr:row>
      <xdr:rowOff>28575</xdr:rowOff>
    </xdr:to>
    <xdr:sp macro="" textlink="">
      <xdr:nvSpPr>
        <xdr:cNvPr id="1634" name="Text Box 2">
          <a:extLst>
            <a:ext uri="{FF2B5EF4-FFF2-40B4-BE49-F238E27FC236}">
              <a16:creationId xmlns:a16="http://schemas.microsoft.com/office/drawing/2014/main" id="{00000000-0008-0000-0400-000062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3</xdr:col>
      <xdr:colOff>514350</xdr:colOff>
      <xdr:row>290</xdr:row>
      <xdr:rowOff>28576</xdr:rowOff>
    </xdr:to>
    <xdr:sp macro="" textlink="">
      <xdr:nvSpPr>
        <xdr:cNvPr id="1635" name="Text Box 2">
          <a:extLst>
            <a:ext uri="{FF2B5EF4-FFF2-40B4-BE49-F238E27FC236}">
              <a16:creationId xmlns:a16="http://schemas.microsoft.com/office/drawing/2014/main" id="{00000000-0008-0000-0400-000063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3</xdr:col>
      <xdr:colOff>514350</xdr:colOff>
      <xdr:row>290</xdr:row>
      <xdr:rowOff>28575</xdr:rowOff>
    </xdr:to>
    <xdr:sp macro="" textlink="">
      <xdr:nvSpPr>
        <xdr:cNvPr id="1636" name="Text Box 2">
          <a:extLst>
            <a:ext uri="{FF2B5EF4-FFF2-40B4-BE49-F238E27FC236}">
              <a16:creationId xmlns:a16="http://schemas.microsoft.com/office/drawing/2014/main" id="{00000000-0008-0000-0400-000064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289</xdr:row>
      <xdr:rowOff>0</xdr:rowOff>
    </xdr:from>
    <xdr:to>
      <xdr:col>3</xdr:col>
      <xdr:colOff>76200</xdr:colOff>
      <xdr:row>290</xdr:row>
      <xdr:rowOff>28576</xdr:rowOff>
    </xdr:to>
    <xdr:sp macro="" textlink="">
      <xdr:nvSpPr>
        <xdr:cNvPr id="1637" name="Text Box 2">
          <a:extLst>
            <a:ext uri="{FF2B5EF4-FFF2-40B4-BE49-F238E27FC236}">
              <a16:creationId xmlns:a16="http://schemas.microsoft.com/office/drawing/2014/main" id="{00000000-0008-0000-0400-00006506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289</xdr:row>
      <xdr:rowOff>0</xdr:rowOff>
    </xdr:from>
    <xdr:to>
      <xdr:col>3</xdr:col>
      <xdr:colOff>76200</xdr:colOff>
      <xdr:row>290</xdr:row>
      <xdr:rowOff>28575</xdr:rowOff>
    </xdr:to>
    <xdr:sp macro="" textlink="">
      <xdr:nvSpPr>
        <xdr:cNvPr id="1638" name="Text Box 2">
          <a:extLst>
            <a:ext uri="{FF2B5EF4-FFF2-40B4-BE49-F238E27FC236}">
              <a16:creationId xmlns:a16="http://schemas.microsoft.com/office/drawing/2014/main" id="{00000000-0008-0000-0400-00006606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289</xdr:row>
      <xdr:rowOff>0</xdr:rowOff>
    </xdr:from>
    <xdr:to>
      <xdr:col>3</xdr:col>
      <xdr:colOff>76200</xdr:colOff>
      <xdr:row>290</xdr:row>
      <xdr:rowOff>28576</xdr:rowOff>
    </xdr:to>
    <xdr:sp macro="" textlink="">
      <xdr:nvSpPr>
        <xdr:cNvPr id="1639" name="Text Box 2">
          <a:extLst>
            <a:ext uri="{FF2B5EF4-FFF2-40B4-BE49-F238E27FC236}">
              <a16:creationId xmlns:a16="http://schemas.microsoft.com/office/drawing/2014/main" id="{00000000-0008-0000-0400-00006706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289</xdr:row>
      <xdr:rowOff>0</xdr:rowOff>
    </xdr:from>
    <xdr:to>
      <xdr:col>3</xdr:col>
      <xdr:colOff>76200</xdr:colOff>
      <xdr:row>290</xdr:row>
      <xdr:rowOff>28576</xdr:rowOff>
    </xdr:to>
    <xdr:sp macro="" textlink="">
      <xdr:nvSpPr>
        <xdr:cNvPr id="1640" name="Text Box 2">
          <a:extLst>
            <a:ext uri="{FF2B5EF4-FFF2-40B4-BE49-F238E27FC236}">
              <a16:creationId xmlns:a16="http://schemas.microsoft.com/office/drawing/2014/main" id="{00000000-0008-0000-0400-00006806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289</xdr:row>
      <xdr:rowOff>0</xdr:rowOff>
    </xdr:from>
    <xdr:to>
      <xdr:col>3</xdr:col>
      <xdr:colOff>76200</xdr:colOff>
      <xdr:row>290</xdr:row>
      <xdr:rowOff>28575</xdr:rowOff>
    </xdr:to>
    <xdr:sp macro="" textlink="">
      <xdr:nvSpPr>
        <xdr:cNvPr id="1641" name="Text Box 2">
          <a:extLst>
            <a:ext uri="{FF2B5EF4-FFF2-40B4-BE49-F238E27FC236}">
              <a16:creationId xmlns:a16="http://schemas.microsoft.com/office/drawing/2014/main" id="{00000000-0008-0000-0400-00006906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28576</xdr:rowOff>
    </xdr:to>
    <xdr:sp macro="" textlink="">
      <xdr:nvSpPr>
        <xdr:cNvPr id="1642" name="Text Box 2">
          <a:extLst>
            <a:ext uri="{FF2B5EF4-FFF2-40B4-BE49-F238E27FC236}">
              <a16:creationId xmlns:a16="http://schemas.microsoft.com/office/drawing/2014/main" id="{00000000-0008-0000-0400-00006A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289</xdr:row>
      <xdr:rowOff>0</xdr:rowOff>
    </xdr:from>
    <xdr:to>
      <xdr:col>5</xdr:col>
      <xdr:colOff>514350</xdr:colOff>
      <xdr:row>290</xdr:row>
      <xdr:rowOff>28576</xdr:rowOff>
    </xdr:to>
    <xdr:sp macro="" textlink="">
      <xdr:nvSpPr>
        <xdr:cNvPr id="1643" name="Text Box 2">
          <a:extLst>
            <a:ext uri="{FF2B5EF4-FFF2-40B4-BE49-F238E27FC236}">
              <a16:creationId xmlns:a16="http://schemas.microsoft.com/office/drawing/2014/main" id="{00000000-0008-0000-0400-00006B06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28576</xdr:rowOff>
    </xdr:to>
    <xdr:sp macro="" textlink="">
      <xdr:nvSpPr>
        <xdr:cNvPr id="1644" name="Text Box 2">
          <a:extLst>
            <a:ext uri="{FF2B5EF4-FFF2-40B4-BE49-F238E27FC236}">
              <a16:creationId xmlns:a16="http://schemas.microsoft.com/office/drawing/2014/main" id="{00000000-0008-0000-0400-00006C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289</xdr:row>
      <xdr:rowOff>0</xdr:rowOff>
    </xdr:from>
    <xdr:to>
      <xdr:col>5</xdr:col>
      <xdr:colOff>514350</xdr:colOff>
      <xdr:row>290</xdr:row>
      <xdr:rowOff>28576</xdr:rowOff>
    </xdr:to>
    <xdr:sp macro="" textlink="">
      <xdr:nvSpPr>
        <xdr:cNvPr id="1645" name="Text Box 2">
          <a:extLst>
            <a:ext uri="{FF2B5EF4-FFF2-40B4-BE49-F238E27FC236}">
              <a16:creationId xmlns:a16="http://schemas.microsoft.com/office/drawing/2014/main" id="{00000000-0008-0000-0400-00006D06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289</xdr:row>
      <xdr:rowOff>0</xdr:rowOff>
    </xdr:from>
    <xdr:to>
      <xdr:col>5</xdr:col>
      <xdr:colOff>514350</xdr:colOff>
      <xdr:row>290</xdr:row>
      <xdr:rowOff>28575</xdr:rowOff>
    </xdr:to>
    <xdr:sp macro="" textlink="">
      <xdr:nvSpPr>
        <xdr:cNvPr id="1646" name="Text Box 2">
          <a:extLst>
            <a:ext uri="{FF2B5EF4-FFF2-40B4-BE49-F238E27FC236}">
              <a16:creationId xmlns:a16="http://schemas.microsoft.com/office/drawing/2014/main" id="{00000000-0008-0000-0400-00006E06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289</xdr:row>
      <xdr:rowOff>0</xdr:rowOff>
    </xdr:from>
    <xdr:to>
      <xdr:col>5</xdr:col>
      <xdr:colOff>514350</xdr:colOff>
      <xdr:row>290</xdr:row>
      <xdr:rowOff>28576</xdr:rowOff>
    </xdr:to>
    <xdr:sp macro="" textlink="">
      <xdr:nvSpPr>
        <xdr:cNvPr id="1647" name="Text Box 2">
          <a:extLst>
            <a:ext uri="{FF2B5EF4-FFF2-40B4-BE49-F238E27FC236}">
              <a16:creationId xmlns:a16="http://schemas.microsoft.com/office/drawing/2014/main" id="{00000000-0008-0000-0400-00006F06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28576</xdr:rowOff>
    </xdr:to>
    <xdr:sp macro="" textlink="">
      <xdr:nvSpPr>
        <xdr:cNvPr id="1648" name="Text Box 2">
          <a:extLst>
            <a:ext uri="{FF2B5EF4-FFF2-40B4-BE49-F238E27FC236}">
              <a16:creationId xmlns:a16="http://schemas.microsoft.com/office/drawing/2014/main" id="{00000000-0008-0000-0400-000070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28575</xdr:rowOff>
    </xdr:to>
    <xdr:sp macro="" textlink="">
      <xdr:nvSpPr>
        <xdr:cNvPr id="1649" name="Text Box 2">
          <a:extLst>
            <a:ext uri="{FF2B5EF4-FFF2-40B4-BE49-F238E27FC236}">
              <a16:creationId xmlns:a16="http://schemas.microsoft.com/office/drawing/2014/main" id="{00000000-0008-0000-0400-000071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28576</xdr:rowOff>
    </xdr:to>
    <xdr:sp macro="" textlink="">
      <xdr:nvSpPr>
        <xdr:cNvPr id="1650" name="Text Box 2">
          <a:extLst>
            <a:ext uri="{FF2B5EF4-FFF2-40B4-BE49-F238E27FC236}">
              <a16:creationId xmlns:a16="http://schemas.microsoft.com/office/drawing/2014/main" id="{00000000-0008-0000-0400-000072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28576</xdr:rowOff>
    </xdr:to>
    <xdr:sp macro="" textlink="">
      <xdr:nvSpPr>
        <xdr:cNvPr id="1651" name="Text Box 2">
          <a:extLst>
            <a:ext uri="{FF2B5EF4-FFF2-40B4-BE49-F238E27FC236}">
              <a16:creationId xmlns:a16="http://schemas.microsoft.com/office/drawing/2014/main" id="{00000000-0008-0000-0400-000073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28575</xdr:rowOff>
    </xdr:to>
    <xdr:sp macro="" textlink="">
      <xdr:nvSpPr>
        <xdr:cNvPr id="1652" name="Text Box 2">
          <a:extLst>
            <a:ext uri="{FF2B5EF4-FFF2-40B4-BE49-F238E27FC236}">
              <a16:creationId xmlns:a16="http://schemas.microsoft.com/office/drawing/2014/main" id="{00000000-0008-0000-0400-000074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28576</xdr:rowOff>
    </xdr:to>
    <xdr:sp macro="" textlink="">
      <xdr:nvSpPr>
        <xdr:cNvPr id="1653" name="Text Box 2">
          <a:extLst>
            <a:ext uri="{FF2B5EF4-FFF2-40B4-BE49-F238E27FC236}">
              <a16:creationId xmlns:a16="http://schemas.microsoft.com/office/drawing/2014/main" id="{00000000-0008-0000-0400-000075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4</xdr:col>
      <xdr:colOff>514350</xdr:colOff>
      <xdr:row>290</xdr:row>
      <xdr:rowOff>28576</xdr:rowOff>
    </xdr:to>
    <xdr:sp macro="" textlink="">
      <xdr:nvSpPr>
        <xdr:cNvPr id="1654" name="Text Box 2">
          <a:extLst>
            <a:ext uri="{FF2B5EF4-FFF2-40B4-BE49-F238E27FC236}">
              <a16:creationId xmlns:a16="http://schemas.microsoft.com/office/drawing/2014/main" id="{00000000-0008-0000-0400-000076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28576</xdr:rowOff>
    </xdr:to>
    <xdr:sp macro="" textlink="">
      <xdr:nvSpPr>
        <xdr:cNvPr id="1655" name="Text Box 2">
          <a:extLst>
            <a:ext uri="{FF2B5EF4-FFF2-40B4-BE49-F238E27FC236}">
              <a16:creationId xmlns:a16="http://schemas.microsoft.com/office/drawing/2014/main" id="{00000000-0008-0000-0400-000077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4</xdr:col>
      <xdr:colOff>514350</xdr:colOff>
      <xdr:row>290</xdr:row>
      <xdr:rowOff>28576</xdr:rowOff>
    </xdr:to>
    <xdr:sp macro="" textlink="">
      <xdr:nvSpPr>
        <xdr:cNvPr id="1656" name="Text Box 2">
          <a:extLst>
            <a:ext uri="{FF2B5EF4-FFF2-40B4-BE49-F238E27FC236}">
              <a16:creationId xmlns:a16="http://schemas.microsoft.com/office/drawing/2014/main" id="{00000000-0008-0000-0400-000078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4</xdr:col>
      <xdr:colOff>514350</xdr:colOff>
      <xdr:row>290</xdr:row>
      <xdr:rowOff>28575</xdr:rowOff>
    </xdr:to>
    <xdr:sp macro="" textlink="">
      <xdr:nvSpPr>
        <xdr:cNvPr id="1657" name="Text Box 2">
          <a:extLst>
            <a:ext uri="{FF2B5EF4-FFF2-40B4-BE49-F238E27FC236}">
              <a16:creationId xmlns:a16="http://schemas.microsoft.com/office/drawing/2014/main" id="{00000000-0008-0000-0400-000079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4</xdr:col>
      <xdr:colOff>514350</xdr:colOff>
      <xdr:row>290</xdr:row>
      <xdr:rowOff>28576</xdr:rowOff>
    </xdr:to>
    <xdr:sp macro="" textlink="">
      <xdr:nvSpPr>
        <xdr:cNvPr id="1658" name="Text Box 2">
          <a:extLst>
            <a:ext uri="{FF2B5EF4-FFF2-40B4-BE49-F238E27FC236}">
              <a16:creationId xmlns:a16="http://schemas.microsoft.com/office/drawing/2014/main" id="{00000000-0008-0000-0400-00007A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4</xdr:col>
      <xdr:colOff>514350</xdr:colOff>
      <xdr:row>290</xdr:row>
      <xdr:rowOff>28575</xdr:rowOff>
    </xdr:to>
    <xdr:sp macro="" textlink="">
      <xdr:nvSpPr>
        <xdr:cNvPr id="1659" name="Text Box 2">
          <a:extLst>
            <a:ext uri="{FF2B5EF4-FFF2-40B4-BE49-F238E27FC236}">
              <a16:creationId xmlns:a16="http://schemas.microsoft.com/office/drawing/2014/main" id="{00000000-0008-0000-0400-00007B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28576</xdr:rowOff>
    </xdr:to>
    <xdr:sp macro="" textlink="">
      <xdr:nvSpPr>
        <xdr:cNvPr id="1660" name="Text Box 2">
          <a:extLst>
            <a:ext uri="{FF2B5EF4-FFF2-40B4-BE49-F238E27FC236}">
              <a16:creationId xmlns:a16="http://schemas.microsoft.com/office/drawing/2014/main" id="{00000000-0008-0000-0400-00007C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28575</xdr:rowOff>
    </xdr:to>
    <xdr:sp macro="" textlink="">
      <xdr:nvSpPr>
        <xdr:cNvPr id="1661" name="Text Box 2">
          <a:extLst>
            <a:ext uri="{FF2B5EF4-FFF2-40B4-BE49-F238E27FC236}">
              <a16:creationId xmlns:a16="http://schemas.microsoft.com/office/drawing/2014/main" id="{00000000-0008-0000-0400-00007D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28576</xdr:rowOff>
    </xdr:to>
    <xdr:sp macro="" textlink="">
      <xdr:nvSpPr>
        <xdr:cNvPr id="1662" name="Text Box 2">
          <a:extLst>
            <a:ext uri="{FF2B5EF4-FFF2-40B4-BE49-F238E27FC236}">
              <a16:creationId xmlns:a16="http://schemas.microsoft.com/office/drawing/2014/main" id="{00000000-0008-0000-0400-00007E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28576</xdr:rowOff>
    </xdr:to>
    <xdr:sp macro="" textlink="">
      <xdr:nvSpPr>
        <xdr:cNvPr id="1663" name="Text Box 2">
          <a:extLst>
            <a:ext uri="{FF2B5EF4-FFF2-40B4-BE49-F238E27FC236}">
              <a16:creationId xmlns:a16="http://schemas.microsoft.com/office/drawing/2014/main" id="{00000000-0008-0000-0400-00007F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28575</xdr:rowOff>
    </xdr:to>
    <xdr:sp macro="" textlink="">
      <xdr:nvSpPr>
        <xdr:cNvPr id="1664" name="Text Box 2">
          <a:extLst>
            <a:ext uri="{FF2B5EF4-FFF2-40B4-BE49-F238E27FC236}">
              <a16:creationId xmlns:a16="http://schemas.microsoft.com/office/drawing/2014/main" id="{00000000-0008-0000-0400-000080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5</xdr:col>
      <xdr:colOff>76200</xdr:colOff>
      <xdr:row>290</xdr:row>
      <xdr:rowOff>28576</xdr:rowOff>
    </xdr:to>
    <xdr:sp macro="" textlink="">
      <xdr:nvSpPr>
        <xdr:cNvPr id="1665" name="Text Box 2">
          <a:extLst>
            <a:ext uri="{FF2B5EF4-FFF2-40B4-BE49-F238E27FC236}">
              <a16:creationId xmlns:a16="http://schemas.microsoft.com/office/drawing/2014/main" id="{00000000-0008-0000-0400-000081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5</xdr:col>
      <xdr:colOff>76200</xdr:colOff>
      <xdr:row>290</xdr:row>
      <xdr:rowOff>28576</xdr:rowOff>
    </xdr:to>
    <xdr:sp macro="" textlink="">
      <xdr:nvSpPr>
        <xdr:cNvPr id="1666" name="Text Box 2">
          <a:extLst>
            <a:ext uri="{FF2B5EF4-FFF2-40B4-BE49-F238E27FC236}">
              <a16:creationId xmlns:a16="http://schemas.microsoft.com/office/drawing/2014/main" id="{00000000-0008-0000-0400-000082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5</xdr:col>
      <xdr:colOff>76200</xdr:colOff>
      <xdr:row>290</xdr:row>
      <xdr:rowOff>28576</xdr:rowOff>
    </xdr:to>
    <xdr:sp macro="" textlink="">
      <xdr:nvSpPr>
        <xdr:cNvPr id="1667" name="Text Box 2">
          <a:extLst>
            <a:ext uri="{FF2B5EF4-FFF2-40B4-BE49-F238E27FC236}">
              <a16:creationId xmlns:a16="http://schemas.microsoft.com/office/drawing/2014/main" id="{00000000-0008-0000-0400-000083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5</xdr:col>
      <xdr:colOff>76200</xdr:colOff>
      <xdr:row>290</xdr:row>
      <xdr:rowOff>28575</xdr:rowOff>
    </xdr:to>
    <xdr:sp macro="" textlink="">
      <xdr:nvSpPr>
        <xdr:cNvPr id="1668" name="Text Box 2">
          <a:extLst>
            <a:ext uri="{FF2B5EF4-FFF2-40B4-BE49-F238E27FC236}">
              <a16:creationId xmlns:a16="http://schemas.microsoft.com/office/drawing/2014/main" id="{00000000-0008-0000-0400-000084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5</xdr:col>
      <xdr:colOff>76200</xdr:colOff>
      <xdr:row>290</xdr:row>
      <xdr:rowOff>28576</xdr:rowOff>
    </xdr:to>
    <xdr:sp macro="" textlink="">
      <xdr:nvSpPr>
        <xdr:cNvPr id="1669" name="Text Box 2">
          <a:extLst>
            <a:ext uri="{FF2B5EF4-FFF2-40B4-BE49-F238E27FC236}">
              <a16:creationId xmlns:a16="http://schemas.microsoft.com/office/drawing/2014/main" id="{00000000-0008-0000-0400-000085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5</xdr:col>
      <xdr:colOff>76200</xdr:colOff>
      <xdr:row>290</xdr:row>
      <xdr:rowOff>28576</xdr:rowOff>
    </xdr:to>
    <xdr:sp macro="" textlink="">
      <xdr:nvSpPr>
        <xdr:cNvPr id="1670" name="Text Box 2">
          <a:extLst>
            <a:ext uri="{FF2B5EF4-FFF2-40B4-BE49-F238E27FC236}">
              <a16:creationId xmlns:a16="http://schemas.microsoft.com/office/drawing/2014/main" id="{00000000-0008-0000-0400-000086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5</xdr:col>
      <xdr:colOff>76200</xdr:colOff>
      <xdr:row>290</xdr:row>
      <xdr:rowOff>28575</xdr:rowOff>
    </xdr:to>
    <xdr:sp macro="" textlink="">
      <xdr:nvSpPr>
        <xdr:cNvPr id="1671" name="Text Box 2">
          <a:extLst>
            <a:ext uri="{FF2B5EF4-FFF2-40B4-BE49-F238E27FC236}">
              <a16:creationId xmlns:a16="http://schemas.microsoft.com/office/drawing/2014/main" id="{00000000-0008-0000-0400-000087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282</xdr:row>
      <xdr:rowOff>0</xdr:rowOff>
    </xdr:from>
    <xdr:to>
      <xdr:col>5</xdr:col>
      <xdr:colOff>514350</xdr:colOff>
      <xdr:row>283</xdr:row>
      <xdr:rowOff>28576</xdr:rowOff>
    </xdr:to>
    <xdr:sp macro="" textlink="">
      <xdr:nvSpPr>
        <xdr:cNvPr id="1672" name="Text Box 2">
          <a:extLst>
            <a:ext uri="{FF2B5EF4-FFF2-40B4-BE49-F238E27FC236}">
              <a16:creationId xmlns:a16="http://schemas.microsoft.com/office/drawing/2014/main" id="{00000000-0008-0000-0400-00008806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282</xdr:row>
      <xdr:rowOff>0</xdr:rowOff>
    </xdr:from>
    <xdr:to>
      <xdr:col>5</xdr:col>
      <xdr:colOff>514350</xdr:colOff>
      <xdr:row>283</xdr:row>
      <xdr:rowOff>28576</xdr:rowOff>
    </xdr:to>
    <xdr:sp macro="" textlink="">
      <xdr:nvSpPr>
        <xdr:cNvPr id="1673" name="Text Box 2">
          <a:extLst>
            <a:ext uri="{FF2B5EF4-FFF2-40B4-BE49-F238E27FC236}">
              <a16:creationId xmlns:a16="http://schemas.microsoft.com/office/drawing/2014/main" id="{00000000-0008-0000-0400-00008906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283</xdr:row>
      <xdr:rowOff>0</xdr:rowOff>
    </xdr:from>
    <xdr:to>
      <xdr:col>5</xdr:col>
      <xdr:colOff>514350</xdr:colOff>
      <xdr:row>284</xdr:row>
      <xdr:rowOff>28574</xdr:rowOff>
    </xdr:to>
    <xdr:sp macro="" textlink="">
      <xdr:nvSpPr>
        <xdr:cNvPr id="1674" name="Text Box 2">
          <a:extLst>
            <a:ext uri="{FF2B5EF4-FFF2-40B4-BE49-F238E27FC236}">
              <a16:creationId xmlns:a16="http://schemas.microsoft.com/office/drawing/2014/main" id="{00000000-0008-0000-0400-00008A06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282</xdr:row>
      <xdr:rowOff>0</xdr:rowOff>
    </xdr:from>
    <xdr:to>
      <xdr:col>5</xdr:col>
      <xdr:colOff>514350</xdr:colOff>
      <xdr:row>283</xdr:row>
      <xdr:rowOff>28575</xdr:rowOff>
    </xdr:to>
    <xdr:sp macro="" textlink="">
      <xdr:nvSpPr>
        <xdr:cNvPr id="1675" name="Text Box 2">
          <a:extLst>
            <a:ext uri="{FF2B5EF4-FFF2-40B4-BE49-F238E27FC236}">
              <a16:creationId xmlns:a16="http://schemas.microsoft.com/office/drawing/2014/main" id="{00000000-0008-0000-0400-00008B06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282</xdr:row>
      <xdr:rowOff>0</xdr:rowOff>
    </xdr:from>
    <xdr:to>
      <xdr:col>5</xdr:col>
      <xdr:colOff>514350</xdr:colOff>
      <xdr:row>283</xdr:row>
      <xdr:rowOff>28576</xdr:rowOff>
    </xdr:to>
    <xdr:sp macro="" textlink="">
      <xdr:nvSpPr>
        <xdr:cNvPr id="1676" name="Text Box 2">
          <a:extLst>
            <a:ext uri="{FF2B5EF4-FFF2-40B4-BE49-F238E27FC236}">
              <a16:creationId xmlns:a16="http://schemas.microsoft.com/office/drawing/2014/main" id="{00000000-0008-0000-0400-00008C06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283</xdr:row>
      <xdr:rowOff>0</xdr:rowOff>
    </xdr:from>
    <xdr:to>
      <xdr:col>5</xdr:col>
      <xdr:colOff>514350</xdr:colOff>
      <xdr:row>284</xdr:row>
      <xdr:rowOff>28576</xdr:rowOff>
    </xdr:to>
    <xdr:sp macro="" textlink="">
      <xdr:nvSpPr>
        <xdr:cNvPr id="1677" name="Text Box 2">
          <a:extLst>
            <a:ext uri="{FF2B5EF4-FFF2-40B4-BE49-F238E27FC236}">
              <a16:creationId xmlns:a16="http://schemas.microsoft.com/office/drawing/2014/main" id="{00000000-0008-0000-0400-00008D06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283</xdr:row>
      <xdr:rowOff>0</xdr:rowOff>
    </xdr:from>
    <xdr:to>
      <xdr:col>5</xdr:col>
      <xdr:colOff>514350</xdr:colOff>
      <xdr:row>284</xdr:row>
      <xdr:rowOff>28575</xdr:rowOff>
    </xdr:to>
    <xdr:sp macro="" textlink="">
      <xdr:nvSpPr>
        <xdr:cNvPr id="1678" name="Text Box 2">
          <a:extLst>
            <a:ext uri="{FF2B5EF4-FFF2-40B4-BE49-F238E27FC236}">
              <a16:creationId xmlns:a16="http://schemas.microsoft.com/office/drawing/2014/main" id="{00000000-0008-0000-0400-00008E06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5</xdr:col>
      <xdr:colOff>76200</xdr:colOff>
      <xdr:row>283</xdr:row>
      <xdr:rowOff>28576</xdr:rowOff>
    </xdr:to>
    <xdr:sp macro="" textlink="">
      <xdr:nvSpPr>
        <xdr:cNvPr id="1679" name="Text Box 2">
          <a:extLst>
            <a:ext uri="{FF2B5EF4-FFF2-40B4-BE49-F238E27FC236}">
              <a16:creationId xmlns:a16="http://schemas.microsoft.com/office/drawing/2014/main" id="{00000000-0008-0000-0400-00008F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5</xdr:col>
      <xdr:colOff>76200</xdr:colOff>
      <xdr:row>283</xdr:row>
      <xdr:rowOff>28576</xdr:rowOff>
    </xdr:to>
    <xdr:sp macro="" textlink="">
      <xdr:nvSpPr>
        <xdr:cNvPr id="1680" name="Text Box 2">
          <a:extLst>
            <a:ext uri="{FF2B5EF4-FFF2-40B4-BE49-F238E27FC236}">
              <a16:creationId xmlns:a16="http://schemas.microsoft.com/office/drawing/2014/main" id="{00000000-0008-0000-0400-000090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28574</xdr:rowOff>
    </xdr:to>
    <xdr:sp macro="" textlink="">
      <xdr:nvSpPr>
        <xdr:cNvPr id="1681" name="Text Box 2">
          <a:extLst>
            <a:ext uri="{FF2B5EF4-FFF2-40B4-BE49-F238E27FC236}">
              <a16:creationId xmlns:a16="http://schemas.microsoft.com/office/drawing/2014/main" id="{00000000-0008-0000-0400-000091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5</xdr:col>
      <xdr:colOff>76200</xdr:colOff>
      <xdr:row>283</xdr:row>
      <xdr:rowOff>28576</xdr:rowOff>
    </xdr:to>
    <xdr:sp macro="" textlink="">
      <xdr:nvSpPr>
        <xdr:cNvPr id="1682" name="Text Box 2">
          <a:extLst>
            <a:ext uri="{FF2B5EF4-FFF2-40B4-BE49-F238E27FC236}">
              <a16:creationId xmlns:a16="http://schemas.microsoft.com/office/drawing/2014/main" id="{00000000-0008-0000-0400-000092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5</xdr:col>
      <xdr:colOff>76200</xdr:colOff>
      <xdr:row>283</xdr:row>
      <xdr:rowOff>28575</xdr:rowOff>
    </xdr:to>
    <xdr:sp macro="" textlink="">
      <xdr:nvSpPr>
        <xdr:cNvPr id="1683" name="Text Box 2">
          <a:extLst>
            <a:ext uri="{FF2B5EF4-FFF2-40B4-BE49-F238E27FC236}">
              <a16:creationId xmlns:a16="http://schemas.microsoft.com/office/drawing/2014/main" id="{00000000-0008-0000-0400-000093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5</xdr:col>
      <xdr:colOff>76200</xdr:colOff>
      <xdr:row>283</xdr:row>
      <xdr:rowOff>28576</xdr:rowOff>
    </xdr:to>
    <xdr:sp macro="" textlink="">
      <xdr:nvSpPr>
        <xdr:cNvPr id="1684" name="Text Box 2">
          <a:extLst>
            <a:ext uri="{FF2B5EF4-FFF2-40B4-BE49-F238E27FC236}">
              <a16:creationId xmlns:a16="http://schemas.microsoft.com/office/drawing/2014/main" id="{00000000-0008-0000-0400-000094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28574</xdr:rowOff>
    </xdr:to>
    <xdr:sp macro="" textlink="">
      <xdr:nvSpPr>
        <xdr:cNvPr id="1685" name="Text Box 2">
          <a:extLst>
            <a:ext uri="{FF2B5EF4-FFF2-40B4-BE49-F238E27FC236}">
              <a16:creationId xmlns:a16="http://schemas.microsoft.com/office/drawing/2014/main" id="{00000000-0008-0000-0400-000095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5</xdr:col>
      <xdr:colOff>76200</xdr:colOff>
      <xdr:row>283</xdr:row>
      <xdr:rowOff>28576</xdr:rowOff>
    </xdr:to>
    <xdr:sp macro="" textlink="">
      <xdr:nvSpPr>
        <xdr:cNvPr id="1686" name="Text Box 2">
          <a:extLst>
            <a:ext uri="{FF2B5EF4-FFF2-40B4-BE49-F238E27FC236}">
              <a16:creationId xmlns:a16="http://schemas.microsoft.com/office/drawing/2014/main" id="{00000000-0008-0000-0400-000096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28576</xdr:rowOff>
    </xdr:to>
    <xdr:sp macro="" textlink="">
      <xdr:nvSpPr>
        <xdr:cNvPr id="1687" name="Text Box 2">
          <a:extLst>
            <a:ext uri="{FF2B5EF4-FFF2-40B4-BE49-F238E27FC236}">
              <a16:creationId xmlns:a16="http://schemas.microsoft.com/office/drawing/2014/main" id="{00000000-0008-0000-0400-000097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5</xdr:col>
      <xdr:colOff>76200</xdr:colOff>
      <xdr:row>283</xdr:row>
      <xdr:rowOff>28575</xdr:rowOff>
    </xdr:to>
    <xdr:sp macro="" textlink="">
      <xdr:nvSpPr>
        <xdr:cNvPr id="1688" name="Text Box 2">
          <a:extLst>
            <a:ext uri="{FF2B5EF4-FFF2-40B4-BE49-F238E27FC236}">
              <a16:creationId xmlns:a16="http://schemas.microsoft.com/office/drawing/2014/main" id="{00000000-0008-0000-0400-000098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28575</xdr:rowOff>
    </xdr:to>
    <xdr:sp macro="" textlink="">
      <xdr:nvSpPr>
        <xdr:cNvPr id="1689" name="Text Box 2">
          <a:extLst>
            <a:ext uri="{FF2B5EF4-FFF2-40B4-BE49-F238E27FC236}">
              <a16:creationId xmlns:a16="http://schemas.microsoft.com/office/drawing/2014/main" id="{00000000-0008-0000-0400-000099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283</xdr:row>
      <xdr:rowOff>0</xdr:rowOff>
    </xdr:from>
    <xdr:to>
      <xdr:col>5</xdr:col>
      <xdr:colOff>514350</xdr:colOff>
      <xdr:row>284</xdr:row>
      <xdr:rowOff>28574</xdr:rowOff>
    </xdr:to>
    <xdr:sp macro="" textlink="">
      <xdr:nvSpPr>
        <xdr:cNvPr id="1690" name="Text Box 2">
          <a:extLst>
            <a:ext uri="{FF2B5EF4-FFF2-40B4-BE49-F238E27FC236}">
              <a16:creationId xmlns:a16="http://schemas.microsoft.com/office/drawing/2014/main" id="{00000000-0008-0000-0400-00009A06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283</xdr:row>
      <xdr:rowOff>0</xdr:rowOff>
    </xdr:from>
    <xdr:to>
      <xdr:col>5</xdr:col>
      <xdr:colOff>514350</xdr:colOff>
      <xdr:row>284</xdr:row>
      <xdr:rowOff>28574</xdr:rowOff>
    </xdr:to>
    <xdr:sp macro="" textlink="">
      <xdr:nvSpPr>
        <xdr:cNvPr id="1691" name="Text Box 2">
          <a:extLst>
            <a:ext uri="{FF2B5EF4-FFF2-40B4-BE49-F238E27FC236}">
              <a16:creationId xmlns:a16="http://schemas.microsoft.com/office/drawing/2014/main" id="{00000000-0008-0000-0400-00009B06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283</xdr:row>
      <xdr:rowOff>0</xdr:rowOff>
    </xdr:from>
    <xdr:to>
      <xdr:col>5</xdr:col>
      <xdr:colOff>514350</xdr:colOff>
      <xdr:row>284</xdr:row>
      <xdr:rowOff>28573</xdr:rowOff>
    </xdr:to>
    <xdr:sp macro="" textlink="">
      <xdr:nvSpPr>
        <xdr:cNvPr id="1692" name="Text Box 2">
          <a:extLst>
            <a:ext uri="{FF2B5EF4-FFF2-40B4-BE49-F238E27FC236}">
              <a16:creationId xmlns:a16="http://schemas.microsoft.com/office/drawing/2014/main" id="{00000000-0008-0000-0400-00009C06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283</xdr:row>
      <xdr:rowOff>0</xdr:rowOff>
    </xdr:from>
    <xdr:to>
      <xdr:col>5</xdr:col>
      <xdr:colOff>514350</xdr:colOff>
      <xdr:row>284</xdr:row>
      <xdr:rowOff>28574</xdr:rowOff>
    </xdr:to>
    <xdr:sp macro="" textlink="">
      <xdr:nvSpPr>
        <xdr:cNvPr id="1693" name="Text Box 2">
          <a:extLst>
            <a:ext uri="{FF2B5EF4-FFF2-40B4-BE49-F238E27FC236}">
              <a16:creationId xmlns:a16="http://schemas.microsoft.com/office/drawing/2014/main" id="{00000000-0008-0000-0400-00009D06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283</xdr:row>
      <xdr:rowOff>0</xdr:rowOff>
    </xdr:from>
    <xdr:to>
      <xdr:col>5</xdr:col>
      <xdr:colOff>514350</xdr:colOff>
      <xdr:row>284</xdr:row>
      <xdr:rowOff>28573</xdr:rowOff>
    </xdr:to>
    <xdr:sp macro="" textlink="">
      <xdr:nvSpPr>
        <xdr:cNvPr id="1694" name="Text Box 2">
          <a:extLst>
            <a:ext uri="{FF2B5EF4-FFF2-40B4-BE49-F238E27FC236}">
              <a16:creationId xmlns:a16="http://schemas.microsoft.com/office/drawing/2014/main" id="{00000000-0008-0000-0400-00009E06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28574</xdr:rowOff>
    </xdr:to>
    <xdr:sp macro="" textlink="">
      <xdr:nvSpPr>
        <xdr:cNvPr id="1695" name="Text Box 2">
          <a:extLst>
            <a:ext uri="{FF2B5EF4-FFF2-40B4-BE49-F238E27FC236}">
              <a16:creationId xmlns:a16="http://schemas.microsoft.com/office/drawing/2014/main" id="{00000000-0008-0000-0400-00009F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28574</xdr:rowOff>
    </xdr:to>
    <xdr:sp macro="" textlink="">
      <xdr:nvSpPr>
        <xdr:cNvPr id="1696" name="Text Box 2">
          <a:extLst>
            <a:ext uri="{FF2B5EF4-FFF2-40B4-BE49-F238E27FC236}">
              <a16:creationId xmlns:a16="http://schemas.microsoft.com/office/drawing/2014/main" id="{00000000-0008-0000-0400-0000A0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28574</xdr:rowOff>
    </xdr:to>
    <xdr:sp macro="" textlink="">
      <xdr:nvSpPr>
        <xdr:cNvPr id="1697" name="Text Box 2">
          <a:extLst>
            <a:ext uri="{FF2B5EF4-FFF2-40B4-BE49-F238E27FC236}">
              <a16:creationId xmlns:a16="http://schemas.microsoft.com/office/drawing/2014/main" id="{00000000-0008-0000-0400-0000A1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28573</xdr:rowOff>
    </xdr:to>
    <xdr:sp macro="" textlink="">
      <xdr:nvSpPr>
        <xdr:cNvPr id="1698" name="Text Box 2">
          <a:extLst>
            <a:ext uri="{FF2B5EF4-FFF2-40B4-BE49-F238E27FC236}">
              <a16:creationId xmlns:a16="http://schemas.microsoft.com/office/drawing/2014/main" id="{00000000-0008-0000-0400-0000A2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28574</xdr:rowOff>
    </xdr:to>
    <xdr:sp macro="" textlink="">
      <xdr:nvSpPr>
        <xdr:cNvPr id="1699" name="Text Box 2">
          <a:extLst>
            <a:ext uri="{FF2B5EF4-FFF2-40B4-BE49-F238E27FC236}">
              <a16:creationId xmlns:a16="http://schemas.microsoft.com/office/drawing/2014/main" id="{00000000-0008-0000-0400-0000A3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28574</xdr:rowOff>
    </xdr:to>
    <xdr:sp macro="" textlink="">
      <xdr:nvSpPr>
        <xdr:cNvPr id="1700" name="Text Box 2">
          <a:extLst>
            <a:ext uri="{FF2B5EF4-FFF2-40B4-BE49-F238E27FC236}">
              <a16:creationId xmlns:a16="http://schemas.microsoft.com/office/drawing/2014/main" id="{00000000-0008-0000-0400-0000A4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28573</xdr:rowOff>
    </xdr:to>
    <xdr:sp macro="" textlink="">
      <xdr:nvSpPr>
        <xdr:cNvPr id="1701" name="Text Box 2">
          <a:extLst>
            <a:ext uri="{FF2B5EF4-FFF2-40B4-BE49-F238E27FC236}">
              <a16:creationId xmlns:a16="http://schemas.microsoft.com/office/drawing/2014/main" id="{00000000-0008-0000-0400-0000A5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283</xdr:row>
      <xdr:rowOff>0</xdr:rowOff>
    </xdr:from>
    <xdr:to>
      <xdr:col>5</xdr:col>
      <xdr:colOff>514350</xdr:colOff>
      <xdr:row>284</xdr:row>
      <xdr:rowOff>28574</xdr:rowOff>
    </xdr:to>
    <xdr:sp macro="" textlink="">
      <xdr:nvSpPr>
        <xdr:cNvPr id="1702" name="Text Box 2">
          <a:extLst>
            <a:ext uri="{FF2B5EF4-FFF2-40B4-BE49-F238E27FC236}">
              <a16:creationId xmlns:a16="http://schemas.microsoft.com/office/drawing/2014/main" id="{00000000-0008-0000-0400-0000A606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283</xdr:row>
      <xdr:rowOff>0</xdr:rowOff>
    </xdr:from>
    <xdr:to>
      <xdr:col>5</xdr:col>
      <xdr:colOff>514350</xdr:colOff>
      <xdr:row>284</xdr:row>
      <xdr:rowOff>28574</xdr:rowOff>
    </xdr:to>
    <xdr:sp macro="" textlink="">
      <xdr:nvSpPr>
        <xdr:cNvPr id="1703" name="Text Box 2">
          <a:extLst>
            <a:ext uri="{FF2B5EF4-FFF2-40B4-BE49-F238E27FC236}">
              <a16:creationId xmlns:a16="http://schemas.microsoft.com/office/drawing/2014/main" id="{00000000-0008-0000-0400-0000A706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283</xdr:row>
      <xdr:rowOff>0</xdr:rowOff>
    </xdr:from>
    <xdr:to>
      <xdr:col>5</xdr:col>
      <xdr:colOff>514350</xdr:colOff>
      <xdr:row>284</xdr:row>
      <xdr:rowOff>28573</xdr:rowOff>
    </xdr:to>
    <xdr:sp macro="" textlink="">
      <xdr:nvSpPr>
        <xdr:cNvPr id="1704" name="Text Box 2">
          <a:extLst>
            <a:ext uri="{FF2B5EF4-FFF2-40B4-BE49-F238E27FC236}">
              <a16:creationId xmlns:a16="http://schemas.microsoft.com/office/drawing/2014/main" id="{00000000-0008-0000-0400-0000A806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283</xdr:row>
      <xdr:rowOff>0</xdr:rowOff>
    </xdr:from>
    <xdr:to>
      <xdr:col>5</xdr:col>
      <xdr:colOff>514350</xdr:colOff>
      <xdr:row>284</xdr:row>
      <xdr:rowOff>28574</xdr:rowOff>
    </xdr:to>
    <xdr:sp macro="" textlink="">
      <xdr:nvSpPr>
        <xdr:cNvPr id="1705" name="Text Box 2">
          <a:extLst>
            <a:ext uri="{FF2B5EF4-FFF2-40B4-BE49-F238E27FC236}">
              <a16:creationId xmlns:a16="http://schemas.microsoft.com/office/drawing/2014/main" id="{00000000-0008-0000-0400-0000A906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28574</xdr:rowOff>
    </xdr:to>
    <xdr:sp macro="" textlink="">
      <xdr:nvSpPr>
        <xdr:cNvPr id="1706" name="Text Box 2">
          <a:extLst>
            <a:ext uri="{FF2B5EF4-FFF2-40B4-BE49-F238E27FC236}">
              <a16:creationId xmlns:a16="http://schemas.microsoft.com/office/drawing/2014/main" id="{00000000-0008-0000-0400-0000AA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28574</xdr:rowOff>
    </xdr:to>
    <xdr:sp macro="" textlink="">
      <xdr:nvSpPr>
        <xdr:cNvPr id="1707" name="Text Box 2">
          <a:extLst>
            <a:ext uri="{FF2B5EF4-FFF2-40B4-BE49-F238E27FC236}">
              <a16:creationId xmlns:a16="http://schemas.microsoft.com/office/drawing/2014/main" id="{00000000-0008-0000-0400-0000AB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28574</xdr:rowOff>
    </xdr:to>
    <xdr:sp macro="" textlink="">
      <xdr:nvSpPr>
        <xdr:cNvPr id="1708" name="Text Box 2">
          <a:extLst>
            <a:ext uri="{FF2B5EF4-FFF2-40B4-BE49-F238E27FC236}">
              <a16:creationId xmlns:a16="http://schemas.microsoft.com/office/drawing/2014/main" id="{00000000-0008-0000-0400-0000AC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28573</xdr:rowOff>
    </xdr:to>
    <xdr:sp macro="" textlink="">
      <xdr:nvSpPr>
        <xdr:cNvPr id="1709" name="Text Box 2">
          <a:extLst>
            <a:ext uri="{FF2B5EF4-FFF2-40B4-BE49-F238E27FC236}">
              <a16:creationId xmlns:a16="http://schemas.microsoft.com/office/drawing/2014/main" id="{00000000-0008-0000-0400-0000AD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28574</xdr:rowOff>
    </xdr:to>
    <xdr:sp macro="" textlink="">
      <xdr:nvSpPr>
        <xdr:cNvPr id="1710" name="Text Box 2">
          <a:extLst>
            <a:ext uri="{FF2B5EF4-FFF2-40B4-BE49-F238E27FC236}">
              <a16:creationId xmlns:a16="http://schemas.microsoft.com/office/drawing/2014/main" id="{00000000-0008-0000-0400-0000AE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28574</xdr:rowOff>
    </xdr:to>
    <xdr:sp macro="" textlink="">
      <xdr:nvSpPr>
        <xdr:cNvPr id="1711" name="Text Box 2">
          <a:extLst>
            <a:ext uri="{FF2B5EF4-FFF2-40B4-BE49-F238E27FC236}">
              <a16:creationId xmlns:a16="http://schemas.microsoft.com/office/drawing/2014/main" id="{00000000-0008-0000-0400-0000AF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28573</xdr:rowOff>
    </xdr:to>
    <xdr:sp macro="" textlink="">
      <xdr:nvSpPr>
        <xdr:cNvPr id="1712" name="Text Box 2">
          <a:extLst>
            <a:ext uri="{FF2B5EF4-FFF2-40B4-BE49-F238E27FC236}">
              <a16:creationId xmlns:a16="http://schemas.microsoft.com/office/drawing/2014/main" id="{00000000-0008-0000-0400-0000B0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283</xdr:row>
      <xdr:rowOff>0</xdr:rowOff>
    </xdr:from>
    <xdr:to>
      <xdr:col>5</xdr:col>
      <xdr:colOff>514350</xdr:colOff>
      <xdr:row>284</xdr:row>
      <xdr:rowOff>28574</xdr:rowOff>
    </xdr:to>
    <xdr:sp macro="" textlink="">
      <xdr:nvSpPr>
        <xdr:cNvPr id="1713" name="Text Box 2">
          <a:extLst>
            <a:ext uri="{FF2B5EF4-FFF2-40B4-BE49-F238E27FC236}">
              <a16:creationId xmlns:a16="http://schemas.microsoft.com/office/drawing/2014/main" id="{00000000-0008-0000-0400-0000B106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283</xdr:row>
      <xdr:rowOff>0</xdr:rowOff>
    </xdr:from>
    <xdr:to>
      <xdr:col>5</xdr:col>
      <xdr:colOff>514350</xdr:colOff>
      <xdr:row>284</xdr:row>
      <xdr:rowOff>28574</xdr:rowOff>
    </xdr:to>
    <xdr:sp macro="" textlink="">
      <xdr:nvSpPr>
        <xdr:cNvPr id="1714" name="Text Box 2">
          <a:extLst>
            <a:ext uri="{FF2B5EF4-FFF2-40B4-BE49-F238E27FC236}">
              <a16:creationId xmlns:a16="http://schemas.microsoft.com/office/drawing/2014/main" id="{00000000-0008-0000-0400-0000B206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284</xdr:row>
      <xdr:rowOff>0</xdr:rowOff>
    </xdr:from>
    <xdr:to>
      <xdr:col>5</xdr:col>
      <xdr:colOff>514350</xdr:colOff>
      <xdr:row>285</xdr:row>
      <xdr:rowOff>28576</xdr:rowOff>
    </xdr:to>
    <xdr:sp macro="" textlink="">
      <xdr:nvSpPr>
        <xdr:cNvPr id="1715" name="Text Box 2">
          <a:extLst>
            <a:ext uri="{FF2B5EF4-FFF2-40B4-BE49-F238E27FC236}">
              <a16:creationId xmlns:a16="http://schemas.microsoft.com/office/drawing/2014/main" id="{00000000-0008-0000-0400-0000B306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283</xdr:row>
      <xdr:rowOff>0</xdr:rowOff>
    </xdr:from>
    <xdr:to>
      <xdr:col>5</xdr:col>
      <xdr:colOff>514350</xdr:colOff>
      <xdr:row>284</xdr:row>
      <xdr:rowOff>28573</xdr:rowOff>
    </xdr:to>
    <xdr:sp macro="" textlink="">
      <xdr:nvSpPr>
        <xdr:cNvPr id="1716" name="Text Box 2">
          <a:extLst>
            <a:ext uri="{FF2B5EF4-FFF2-40B4-BE49-F238E27FC236}">
              <a16:creationId xmlns:a16="http://schemas.microsoft.com/office/drawing/2014/main" id="{00000000-0008-0000-0400-0000B406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283</xdr:row>
      <xdr:rowOff>0</xdr:rowOff>
    </xdr:from>
    <xdr:to>
      <xdr:col>5</xdr:col>
      <xdr:colOff>514350</xdr:colOff>
      <xdr:row>284</xdr:row>
      <xdr:rowOff>28574</xdr:rowOff>
    </xdr:to>
    <xdr:sp macro="" textlink="">
      <xdr:nvSpPr>
        <xdr:cNvPr id="1717" name="Text Box 2">
          <a:extLst>
            <a:ext uri="{FF2B5EF4-FFF2-40B4-BE49-F238E27FC236}">
              <a16:creationId xmlns:a16="http://schemas.microsoft.com/office/drawing/2014/main" id="{00000000-0008-0000-0400-0000B506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284</xdr:row>
      <xdr:rowOff>0</xdr:rowOff>
    </xdr:from>
    <xdr:to>
      <xdr:col>5</xdr:col>
      <xdr:colOff>514350</xdr:colOff>
      <xdr:row>285</xdr:row>
      <xdr:rowOff>28578</xdr:rowOff>
    </xdr:to>
    <xdr:sp macro="" textlink="">
      <xdr:nvSpPr>
        <xdr:cNvPr id="1718" name="Text Box 2">
          <a:extLst>
            <a:ext uri="{FF2B5EF4-FFF2-40B4-BE49-F238E27FC236}">
              <a16:creationId xmlns:a16="http://schemas.microsoft.com/office/drawing/2014/main" id="{00000000-0008-0000-0400-0000B606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284</xdr:row>
      <xdr:rowOff>0</xdr:rowOff>
    </xdr:from>
    <xdr:to>
      <xdr:col>5</xdr:col>
      <xdr:colOff>514350</xdr:colOff>
      <xdr:row>285</xdr:row>
      <xdr:rowOff>28577</xdr:rowOff>
    </xdr:to>
    <xdr:sp macro="" textlink="">
      <xdr:nvSpPr>
        <xdr:cNvPr id="1719" name="Text Box 2">
          <a:extLst>
            <a:ext uri="{FF2B5EF4-FFF2-40B4-BE49-F238E27FC236}">
              <a16:creationId xmlns:a16="http://schemas.microsoft.com/office/drawing/2014/main" id="{00000000-0008-0000-0400-0000B706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28574</xdr:rowOff>
    </xdr:to>
    <xdr:sp macro="" textlink="">
      <xdr:nvSpPr>
        <xdr:cNvPr id="1720" name="Text Box 2">
          <a:extLst>
            <a:ext uri="{FF2B5EF4-FFF2-40B4-BE49-F238E27FC236}">
              <a16:creationId xmlns:a16="http://schemas.microsoft.com/office/drawing/2014/main" id="{00000000-0008-0000-0400-0000B8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28574</xdr:rowOff>
    </xdr:to>
    <xdr:sp macro="" textlink="">
      <xdr:nvSpPr>
        <xdr:cNvPr id="1721" name="Text Box 2">
          <a:extLst>
            <a:ext uri="{FF2B5EF4-FFF2-40B4-BE49-F238E27FC236}">
              <a16:creationId xmlns:a16="http://schemas.microsoft.com/office/drawing/2014/main" id="{00000000-0008-0000-0400-0000B9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28576</xdr:rowOff>
    </xdr:to>
    <xdr:sp macro="" textlink="">
      <xdr:nvSpPr>
        <xdr:cNvPr id="1722" name="Text Box 2">
          <a:extLst>
            <a:ext uri="{FF2B5EF4-FFF2-40B4-BE49-F238E27FC236}">
              <a16:creationId xmlns:a16="http://schemas.microsoft.com/office/drawing/2014/main" id="{00000000-0008-0000-0400-0000BA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28574</xdr:rowOff>
    </xdr:to>
    <xdr:sp macro="" textlink="">
      <xdr:nvSpPr>
        <xdr:cNvPr id="1723" name="Text Box 2">
          <a:extLst>
            <a:ext uri="{FF2B5EF4-FFF2-40B4-BE49-F238E27FC236}">
              <a16:creationId xmlns:a16="http://schemas.microsoft.com/office/drawing/2014/main" id="{00000000-0008-0000-0400-0000BB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28573</xdr:rowOff>
    </xdr:to>
    <xdr:sp macro="" textlink="">
      <xdr:nvSpPr>
        <xdr:cNvPr id="1724" name="Text Box 2">
          <a:extLst>
            <a:ext uri="{FF2B5EF4-FFF2-40B4-BE49-F238E27FC236}">
              <a16:creationId xmlns:a16="http://schemas.microsoft.com/office/drawing/2014/main" id="{00000000-0008-0000-0400-0000BC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28574</xdr:rowOff>
    </xdr:to>
    <xdr:sp macro="" textlink="">
      <xdr:nvSpPr>
        <xdr:cNvPr id="1725" name="Text Box 2">
          <a:extLst>
            <a:ext uri="{FF2B5EF4-FFF2-40B4-BE49-F238E27FC236}">
              <a16:creationId xmlns:a16="http://schemas.microsoft.com/office/drawing/2014/main" id="{00000000-0008-0000-0400-0000BD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28576</xdr:rowOff>
    </xdr:to>
    <xdr:sp macro="" textlink="">
      <xdr:nvSpPr>
        <xdr:cNvPr id="1726" name="Text Box 2">
          <a:extLst>
            <a:ext uri="{FF2B5EF4-FFF2-40B4-BE49-F238E27FC236}">
              <a16:creationId xmlns:a16="http://schemas.microsoft.com/office/drawing/2014/main" id="{00000000-0008-0000-0400-0000BE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28574</xdr:rowOff>
    </xdr:to>
    <xdr:sp macro="" textlink="">
      <xdr:nvSpPr>
        <xdr:cNvPr id="1727" name="Text Box 2">
          <a:extLst>
            <a:ext uri="{FF2B5EF4-FFF2-40B4-BE49-F238E27FC236}">
              <a16:creationId xmlns:a16="http://schemas.microsoft.com/office/drawing/2014/main" id="{00000000-0008-0000-0400-0000BF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28578</xdr:rowOff>
    </xdr:to>
    <xdr:sp macro="" textlink="">
      <xdr:nvSpPr>
        <xdr:cNvPr id="1728" name="Text Box 2">
          <a:extLst>
            <a:ext uri="{FF2B5EF4-FFF2-40B4-BE49-F238E27FC236}">
              <a16:creationId xmlns:a16="http://schemas.microsoft.com/office/drawing/2014/main" id="{00000000-0008-0000-0400-0000C0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28573</xdr:rowOff>
    </xdr:to>
    <xdr:sp macro="" textlink="">
      <xdr:nvSpPr>
        <xdr:cNvPr id="1729" name="Text Box 2">
          <a:extLst>
            <a:ext uri="{FF2B5EF4-FFF2-40B4-BE49-F238E27FC236}">
              <a16:creationId xmlns:a16="http://schemas.microsoft.com/office/drawing/2014/main" id="{00000000-0008-0000-0400-0000C1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28577</xdr:rowOff>
    </xdr:to>
    <xdr:sp macro="" textlink="">
      <xdr:nvSpPr>
        <xdr:cNvPr id="1730" name="Text Box 2">
          <a:extLst>
            <a:ext uri="{FF2B5EF4-FFF2-40B4-BE49-F238E27FC236}">
              <a16:creationId xmlns:a16="http://schemas.microsoft.com/office/drawing/2014/main" id="{00000000-0008-0000-0400-0000C2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284</xdr:row>
      <xdr:rowOff>0</xdr:rowOff>
    </xdr:from>
    <xdr:to>
      <xdr:col>5</xdr:col>
      <xdr:colOff>514350</xdr:colOff>
      <xdr:row>285</xdr:row>
      <xdr:rowOff>28576</xdr:rowOff>
    </xdr:to>
    <xdr:sp macro="" textlink="">
      <xdr:nvSpPr>
        <xdr:cNvPr id="1731" name="Text Box 2">
          <a:extLst>
            <a:ext uri="{FF2B5EF4-FFF2-40B4-BE49-F238E27FC236}">
              <a16:creationId xmlns:a16="http://schemas.microsoft.com/office/drawing/2014/main" id="{00000000-0008-0000-0400-0000C306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284</xdr:row>
      <xdr:rowOff>0</xdr:rowOff>
    </xdr:from>
    <xdr:to>
      <xdr:col>5</xdr:col>
      <xdr:colOff>514350</xdr:colOff>
      <xdr:row>285</xdr:row>
      <xdr:rowOff>28576</xdr:rowOff>
    </xdr:to>
    <xdr:sp macro="" textlink="">
      <xdr:nvSpPr>
        <xdr:cNvPr id="1732" name="Text Box 2">
          <a:extLst>
            <a:ext uri="{FF2B5EF4-FFF2-40B4-BE49-F238E27FC236}">
              <a16:creationId xmlns:a16="http://schemas.microsoft.com/office/drawing/2014/main" id="{00000000-0008-0000-0400-0000C406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284</xdr:row>
      <xdr:rowOff>0</xdr:rowOff>
    </xdr:from>
    <xdr:to>
      <xdr:col>5</xdr:col>
      <xdr:colOff>514350</xdr:colOff>
      <xdr:row>285</xdr:row>
      <xdr:rowOff>28575</xdr:rowOff>
    </xdr:to>
    <xdr:sp macro="" textlink="">
      <xdr:nvSpPr>
        <xdr:cNvPr id="1733" name="Text Box 2">
          <a:extLst>
            <a:ext uri="{FF2B5EF4-FFF2-40B4-BE49-F238E27FC236}">
              <a16:creationId xmlns:a16="http://schemas.microsoft.com/office/drawing/2014/main" id="{00000000-0008-0000-0400-0000C506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284</xdr:row>
      <xdr:rowOff>0</xdr:rowOff>
    </xdr:from>
    <xdr:to>
      <xdr:col>5</xdr:col>
      <xdr:colOff>514350</xdr:colOff>
      <xdr:row>285</xdr:row>
      <xdr:rowOff>28576</xdr:rowOff>
    </xdr:to>
    <xdr:sp macro="" textlink="">
      <xdr:nvSpPr>
        <xdr:cNvPr id="1734" name="Text Box 2">
          <a:extLst>
            <a:ext uri="{FF2B5EF4-FFF2-40B4-BE49-F238E27FC236}">
              <a16:creationId xmlns:a16="http://schemas.microsoft.com/office/drawing/2014/main" id="{00000000-0008-0000-0400-0000C606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284</xdr:row>
      <xdr:rowOff>0</xdr:rowOff>
    </xdr:from>
    <xdr:to>
      <xdr:col>5</xdr:col>
      <xdr:colOff>514350</xdr:colOff>
      <xdr:row>285</xdr:row>
      <xdr:rowOff>28575</xdr:rowOff>
    </xdr:to>
    <xdr:sp macro="" textlink="">
      <xdr:nvSpPr>
        <xdr:cNvPr id="1735" name="Text Box 2">
          <a:extLst>
            <a:ext uri="{FF2B5EF4-FFF2-40B4-BE49-F238E27FC236}">
              <a16:creationId xmlns:a16="http://schemas.microsoft.com/office/drawing/2014/main" id="{00000000-0008-0000-0400-0000C706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28576</xdr:rowOff>
    </xdr:to>
    <xdr:sp macro="" textlink="">
      <xdr:nvSpPr>
        <xdr:cNvPr id="1736" name="Text Box 2">
          <a:extLst>
            <a:ext uri="{FF2B5EF4-FFF2-40B4-BE49-F238E27FC236}">
              <a16:creationId xmlns:a16="http://schemas.microsoft.com/office/drawing/2014/main" id="{00000000-0008-0000-0400-0000C8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28576</xdr:rowOff>
    </xdr:to>
    <xdr:sp macro="" textlink="">
      <xdr:nvSpPr>
        <xdr:cNvPr id="1737" name="Text Box 2">
          <a:extLst>
            <a:ext uri="{FF2B5EF4-FFF2-40B4-BE49-F238E27FC236}">
              <a16:creationId xmlns:a16="http://schemas.microsoft.com/office/drawing/2014/main" id="{00000000-0008-0000-0400-0000C9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28576</xdr:rowOff>
    </xdr:to>
    <xdr:sp macro="" textlink="">
      <xdr:nvSpPr>
        <xdr:cNvPr id="1738" name="Text Box 2">
          <a:extLst>
            <a:ext uri="{FF2B5EF4-FFF2-40B4-BE49-F238E27FC236}">
              <a16:creationId xmlns:a16="http://schemas.microsoft.com/office/drawing/2014/main" id="{00000000-0008-0000-0400-0000CA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28575</xdr:rowOff>
    </xdr:to>
    <xdr:sp macro="" textlink="">
      <xdr:nvSpPr>
        <xdr:cNvPr id="1739" name="Text Box 2">
          <a:extLst>
            <a:ext uri="{FF2B5EF4-FFF2-40B4-BE49-F238E27FC236}">
              <a16:creationId xmlns:a16="http://schemas.microsoft.com/office/drawing/2014/main" id="{00000000-0008-0000-0400-0000CB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28576</xdr:rowOff>
    </xdr:to>
    <xdr:sp macro="" textlink="">
      <xdr:nvSpPr>
        <xdr:cNvPr id="1740" name="Text Box 2">
          <a:extLst>
            <a:ext uri="{FF2B5EF4-FFF2-40B4-BE49-F238E27FC236}">
              <a16:creationId xmlns:a16="http://schemas.microsoft.com/office/drawing/2014/main" id="{00000000-0008-0000-0400-0000CC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28576</xdr:rowOff>
    </xdr:to>
    <xdr:sp macro="" textlink="">
      <xdr:nvSpPr>
        <xdr:cNvPr id="1741" name="Text Box 2">
          <a:extLst>
            <a:ext uri="{FF2B5EF4-FFF2-40B4-BE49-F238E27FC236}">
              <a16:creationId xmlns:a16="http://schemas.microsoft.com/office/drawing/2014/main" id="{00000000-0008-0000-0400-0000CD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28575</xdr:rowOff>
    </xdr:to>
    <xdr:sp macro="" textlink="">
      <xdr:nvSpPr>
        <xdr:cNvPr id="1742" name="Text Box 2">
          <a:extLst>
            <a:ext uri="{FF2B5EF4-FFF2-40B4-BE49-F238E27FC236}">
              <a16:creationId xmlns:a16="http://schemas.microsoft.com/office/drawing/2014/main" id="{00000000-0008-0000-0400-0000CE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284</xdr:row>
      <xdr:rowOff>0</xdr:rowOff>
    </xdr:from>
    <xdr:to>
      <xdr:col>5</xdr:col>
      <xdr:colOff>514350</xdr:colOff>
      <xdr:row>285</xdr:row>
      <xdr:rowOff>28576</xdr:rowOff>
    </xdr:to>
    <xdr:sp macro="" textlink="">
      <xdr:nvSpPr>
        <xdr:cNvPr id="1743" name="Text Box 2">
          <a:extLst>
            <a:ext uri="{FF2B5EF4-FFF2-40B4-BE49-F238E27FC236}">
              <a16:creationId xmlns:a16="http://schemas.microsoft.com/office/drawing/2014/main" id="{00000000-0008-0000-0400-0000CF06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284</xdr:row>
      <xdr:rowOff>0</xdr:rowOff>
    </xdr:from>
    <xdr:to>
      <xdr:col>5</xdr:col>
      <xdr:colOff>514350</xdr:colOff>
      <xdr:row>285</xdr:row>
      <xdr:rowOff>28576</xdr:rowOff>
    </xdr:to>
    <xdr:sp macro="" textlink="">
      <xdr:nvSpPr>
        <xdr:cNvPr id="1744" name="Text Box 2">
          <a:extLst>
            <a:ext uri="{FF2B5EF4-FFF2-40B4-BE49-F238E27FC236}">
              <a16:creationId xmlns:a16="http://schemas.microsoft.com/office/drawing/2014/main" id="{00000000-0008-0000-0400-0000D006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284</xdr:row>
      <xdr:rowOff>0</xdr:rowOff>
    </xdr:from>
    <xdr:to>
      <xdr:col>5</xdr:col>
      <xdr:colOff>514350</xdr:colOff>
      <xdr:row>285</xdr:row>
      <xdr:rowOff>28575</xdr:rowOff>
    </xdr:to>
    <xdr:sp macro="" textlink="">
      <xdr:nvSpPr>
        <xdr:cNvPr id="1745" name="Text Box 2">
          <a:extLst>
            <a:ext uri="{FF2B5EF4-FFF2-40B4-BE49-F238E27FC236}">
              <a16:creationId xmlns:a16="http://schemas.microsoft.com/office/drawing/2014/main" id="{00000000-0008-0000-0400-0000D106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284</xdr:row>
      <xdr:rowOff>0</xdr:rowOff>
    </xdr:from>
    <xdr:to>
      <xdr:col>5</xdr:col>
      <xdr:colOff>514350</xdr:colOff>
      <xdr:row>285</xdr:row>
      <xdr:rowOff>28576</xdr:rowOff>
    </xdr:to>
    <xdr:sp macro="" textlink="">
      <xdr:nvSpPr>
        <xdr:cNvPr id="1746" name="Text Box 2">
          <a:extLst>
            <a:ext uri="{FF2B5EF4-FFF2-40B4-BE49-F238E27FC236}">
              <a16:creationId xmlns:a16="http://schemas.microsoft.com/office/drawing/2014/main" id="{00000000-0008-0000-0400-0000D206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28576</xdr:rowOff>
    </xdr:to>
    <xdr:sp macro="" textlink="">
      <xdr:nvSpPr>
        <xdr:cNvPr id="1747" name="Text Box 2">
          <a:extLst>
            <a:ext uri="{FF2B5EF4-FFF2-40B4-BE49-F238E27FC236}">
              <a16:creationId xmlns:a16="http://schemas.microsoft.com/office/drawing/2014/main" id="{00000000-0008-0000-0400-0000D3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28576</xdr:rowOff>
    </xdr:to>
    <xdr:sp macro="" textlink="">
      <xdr:nvSpPr>
        <xdr:cNvPr id="1748" name="Text Box 2">
          <a:extLst>
            <a:ext uri="{FF2B5EF4-FFF2-40B4-BE49-F238E27FC236}">
              <a16:creationId xmlns:a16="http://schemas.microsoft.com/office/drawing/2014/main" id="{00000000-0008-0000-0400-0000D4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28576</xdr:rowOff>
    </xdr:to>
    <xdr:sp macro="" textlink="">
      <xdr:nvSpPr>
        <xdr:cNvPr id="1749" name="Text Box 2">
          <a:extLst>
            <a:ext uri="{FF2B5EF4-FFF2-40B4-BE49-F238E27FC236}">
              <a16:creationId xmlns:a16="http://schemas.microsoft.com/office/drawing/2014/main" id="{00000000-0008-0000-0400-0000D5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28575</xdr:rowOff>
    </xdr:to>
    <xdr:sp macro="" textlink="">
      <xdr:nvSpPr>
        <xdr:cNvPr id="1750" name="Text Box 2">
          <a:extLst>
            <a:ext uri="{FF2B5EF4-FFF2-40B4-BE49-F238E27FC236}">
              <a16:creationId xmlns:a16="http://schemas.microsoft.com/office/drawing/2014/main" id="{00000000-0008-0000-0400-0000D6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28576</xdr:rowOff>
    </xdr:to>
    <xdr:sp macro="" textlink="">
      <xdr:nvSpPr>
        <xdr:cNvPr id="1751" name="Text Box 2">
          <a:extLst>
            <a:ext uri="{FF2B5EF4-FFF2-40B4-BE49-F238E27FC236}">
              <a16:creationId xmlns:a16="http://schemas.microsoft.com/office/drawing/2014/main" id="{00000000-0008-0000-0400-0000D7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28576</xdr:rowOff>
    </xdr:to>
    <xdr:sp macro="" textlink="">
      <xdr:nvSpPr>
        <xdr:cNvPr id="1752" name="Text Box 2">
          <a:extLst>
            <a:ext uri="{FF2B5EF4-FFF2-40B4-BE49-F238E27FC236}">
              <a16:creationId xmlns:a16="http://schemas.microsoft.com/office/drawing/2014/main" id="{00000000-0008-0000-0400-0000D8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28575</xdr:rowOff>
    </xdr:to>
    <xdr:sp macro="" textlink="">
      <xdr:nvSpPr>
        <xdr:cNvPr id="1753" name="Text Box 2">
          <a:extLst>
            <a:ext uri="{FF2B5EF4-FFF2-40B4-BE49-F238E27FC236}">
              <a16:creationId xmlns:a16="http://schemas.microsoft.com/office/drawing/2014/main" id="{00000000-0008-0000-0400-0000D9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284</xdr:row>
      <xdr:rowOff>0</xdr:rowOff>
    </xdr:from>
    <xdr:to>
      <xdr:col>5</xdr:col>
      <xdr:colOff>514350</xdr:colOff>
      <xdr:row>285</xdr:row>
      <xdr:rowOff>28576</xdr:rowOff>
    </xdr:to>
    <xdr:sp macro="" textlink="">
      <xdr:nvSpPr>
        <xdr:cNvPr id="1754" name="Text Box 2">
          <a:extLst>
            <a:ext uri="{FF2B5EF4-FFF2-40B4-BE49-F238E27FC236}">
              <a16:creationId xmlns:a16="http://schemas.microsoft.com/office/drawing/2014/main" id="{00000000-0008-0000-0400-0000DA06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284</xdr:row>
      <xdr:rowOff>0</xdr:rowOff>
    </xdr:from>
    <xdr:to>
      <xdr:col>5</xdr:col>
      <xdr:colOff>514350</xdr:colOff>
      <xdr:row>285</xdr:row>
      <xdr:rowOff>28576</xdr:rowOff>
    </xdr:to>
    <xdr:sp macro="" textlink="">
      <xdr:nvSpPr>
        <xdr:cNvPr id="1755" name="Text Box 2">
          <a:extLst>
            <a:ext uri="{FF2B5EF4-FFF2-40B4-BE49-F238E27FC236}">
              <a16:creationId xmlns:a16="http://schemas.microsoft.com/office/drawing/2014/main" id="{00000000-0008-0000-0400-0000DB06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284</xdr:row>
      <xdr:rowOff>0</xdr:rowOff>
    </xdr:from>
    <xdr:to>
      <xdr:col>5</xdr:col>
      <xdr:colOff>514350</xdr:colOff>
      <xdr:row>285</xdr:row>
      <xdr:rowOff>28575</xdr:rowOff>
    </xdr:to>
    <xdr:sp macro="" textlink="">
      <xdr:nvSpPr>
        <xdr:cNvPr id="1756" name="Text Box 2">
          <a:extLst>
            <a:ext uri="{FF2B5EF4-FFF2-40B4-BE49-F238E27FC236}">
              <a16:creationId xmlns:a16="http://schemas.microsoft.com/office/drawing/2014/main" id="{00000000-0008-0000-0400-0000DC06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284</xdr:row>
      <xdr:rowOff>0</xdr:rowOff>
    </xdr:from>
    <xdr:to>
      <xdr:col>5</xdr:col>
      <xdr:colOff>514350</xdr:colOff>
      <xdr:row>285</xdr:row>
      <xdr:rowOff>28576</xdr:rowOff>
    </xdr:to>
    <xdr:sp macro="" textlink="">
      <xdr:nvSpPr>
        <xdr:cNvPr id="1757" name="Text Box 2">
          <a:extLst>
            <a:ext uri="{FF2B5EF4-FFF2-40B4-BE49-F238E27FC236}">
              <a16:creationId xmlns:a16="http://schemas.microsoft.com/office/drawing/2014/main" id="{00000000-0008-0000-0400-0000DD06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28576</xdr:rowOff>
    </xdr:to>
    <xdr:sp macro="" textlink="">
      <xdr:nvSpPr>
        <xdr:cNvPr id="1758" name="Text Box 2">
          <a:extLst>
            <a:ext uri="{FF2B5EF4-FFF2-40B4-BE49-F238E27FC236}">
              <a16:creationId xmlns:a16="http://schemas.microsoft.com/office/drawing/2014/main" id="{00000000-0008-0000-0400-0000DE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28576</xdr:rowOff>
    </xdr:to>
    <xdr:sp macro="" textlink="">
      <xdr:nvSpPr>
        <xdr:cNvPr id="1759" name="Text Box 2">
          <a:extLst>
            <a:ext uri="{FF2B5EF4-FFF2-40B4-BE49-F238E27FC236}">
              <a16:creationId xmlns:a16="http://schemas.microsoft.com/office/drawing/2014/main" id="{00000000-0008-0000-0400-0000DF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28576</xdr:rowOff>
    </xdr:to>
    <xdr:sp macro="" textlink="">
      <xdr:nvSpPr>
        <xdr:cNvPr id="1760" name="Text Box 2">
          <a:extLst>
            <a:ext uri="{FF2B5EF4-FFF2-40B4-BE49-F238E27FC236}">
              <a16:creationId xmlns:a16="http://schemas.microsoft.com/office/drawing/2014/main" id="{00000000-0008-0000-0400-0000E0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28575</xdr:rowOff>
    </xdr:to>
    <xdr:sp macro="" textlink="">
      <xdr:nvSpPr>
        <xdr:cNvPr id="1761" name="Text Box 2">
          <a:extLst>
            <a:ext uri="{FF2B5EF4-FFF2-40B4-BE49-F238E27FC236}">
              <a16:creationId xmlns:a16="http://schemas.microsoft.com/office/drawing/2014/main" id="{00000000-0008-0000-0400-0000E1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28576</xdr:rowOff>
    </xdr:to>
    <xdr:sp macro="" textlink="">
      <xdr:nvSpPr>
        <xdr:cNvPr id="1762" name="Text Box 2">
          <a:extLst>
            <a:ext uri="{FF2B5EF4-FFF2-40B4-BE49-F238E27FC236}">
              <a16:creationId xmlns:a16="http://schemas.microsoft.com/office/drawing/2014/main" id="{00000000-0008-0000-0400-0000E2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28576</xdr:rowOff>
    </xdr:to>
    <xdr:sp macro="" textlink="">
      <xdr:nvSpPr>
        <xdr:cNvPr id="1763" name="Text Box 2">
          <a:extLst>
            <a:ext uri="{FF2B5EF4-FFF2-40B4-BE49-F238E27FC236}">
              <a16:creationId xmlns:a16="http://schemas.microsoft.com/office/drawing/2014/main" id="{00000000-0008-0000-0400-0000E3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28575</xdr:rowOff>
    </xdr:to>
    <xdr:sp macro="" textlink="">
      <xdr:nvSpPr>
        <xdr:cNvPr id="1764" name="Text Box 2">
          <a:extLst>
            <a:ext uri="{FF2B5EF4-FFF2-40B4-BE49-F238E27FC236}">
              <a16:creationId xmlns:a16="http://schemas.microsoft.com/office/drawing/2014/main" id="{00000000-0008-0000-0400-0000E4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284</xdr:row>
      <xdr:rowOff>0</xdr:rowOff>
    </xdr:from>
    <xdr:to>
      <xdr:col>5</xdr:col>
      <xdr:colOff>514350</xdr:colOff>
      <xdr:row>285</xdr:row>
      <xdr:rowOff>28576</xdr:rowOff>
    </xdr:to>
    <xdr:sp macro="" textlink="">
      <xdr:nvSpPr>
        <xdr:cNvPr id="1765" name="Text Box 2">
          <a:extLst>
            <a:ext uri="{FF2B5EF4-FFF2-40B4-BE49-F238E27FC236}">
              <a16:creationId xmlns:a16="http://schemas.microsoft.com/office/drawing/2014/main" id="{00000000-0008-0000-0400-0000E506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284</xdr:row>
      <xdr:rowOff>0</xdr:rowOff>
    </xdr:from>
    <xdr:to>
      <xdr:col>5</xdr:col>
      <xdr:colOff>514350</xdr:colOff>
      <xdr:row>285</xdr:row>
      <xdr:rowOff>28576</xdr:rowOff>
    </xdr:to>
    <xdr:sp macro="" textlink="">
      <xdr:nvSpPr>
        <xdr:cNvPr id="1766" name="Text Box 2">
          <a:extLst>
            <a:ext uri="{FF2B5EF4-FFF2-40B4-BE49-F238E27FC236}">
              <a16:creationId xmlns:a16="http://schemas.microsoft.com/office/drawing/2014/main" id="{00000000-0008-0000-0400-0000E606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285</xdr:row>
      <xdr:rowOff>0</xdr:rowOff>
    </xdr:from>
    <xdr:to>
      <xdr:col>5</xdr:col>
      <xdr:colOff>514350</xdr:colOff>
      <xdr:row>286</xdr:row>
      <xdr:rowOff>28574</xdr:rowOff>
    </xdr:to>
    <xdr:sp macro="" textlink="">
      <xdr:nvSpPr>
        <xdr:cNvPr id="1767" name="Text Box 2">
          <a:extLst>
            <a:ext uri="{FF2B5EF4-FFF2-40B4-BE49-F238E27FC236}">
              <a16:creationId xmlns:a16="http://schemas.microsoft.com/office/drawing/2014/main" id="{00000000-0008-0000-0400-0000E706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284</xdr:row>
      <xdr:rowOff>0</xdr:rowOff>
    </xdr:from>
    <xdr:to>
      <xdr:col>5</xdr:col>
      <xdr:colOff>514350</xdr:colOff>
      <xdr:row>285</xdr:row>
      <xdr:rowOff>28575</xdr:rowOff>
    </xdr:to>
    <xdr:sp macro="" textlink="">
      <xdr:nvSpPr>
        <xdr:cNvPr id="1768" name="Text Box 2">
          <a:extLst>
            <a:ext uri="{FF2B5EF4-FFF2-40B4-BE49-F238E27FC236}">
              <a16:creationId xmlns:a16="http://schemas.microsoft.com/office/drawing/2014/main" id="{00000000-0008-0000-0400-0000E806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284</xdr:row>
      <xdr:rowOff>0</xdr:rowOff>
    </xdr:from>
    <xdr:to>
      <xdr:col>5</xdr:col>
      <xdr:colOff>514350</xdr:colOff>
      <xdr:row>285</xdr:row>
      <xdr:rowOff>28576</xdr:rowOff>
    </xdr:to>
    <xdr:sp macro="" textlink="">
      <xdr:nvSpPr>
        <xdr:cNvPr id="1769" name="Text Box 2">
          <a:extLst>
            <a:ext uri="{FF2B5EF4-FFF2-40B4-BE49-F238E27FC236}">
              <a16:creationId xmlns:a16="http://schemas.microsoft.com/office/drawing/2014/main" id="{00000000-0008-0000-0400-0000E906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285</xdr:row>
      <xdr:rowOff>0</xdr:rowOff>
    </xdr:from>
    <xdr:to>
      <xdr:col>5</xdr:col>
      <xdr:colOff>514350</xdr:colOff>
      <xdr:row>286</xdr:row>
      <xdr:rowOff>28576</xdr:rowOff>
    </xdr:to>
    <xdr:sp macro="" textlink="">
      <xdr:nvSpPr>
        <xdr:cNvPr id="1770" name="Text Box 2">
          <a:extLst>
            <a:ext uri="{FF2B5EF4-FFF2-40B4-BE49-F238E27FC236}">
              <a16:creationId xmlns:a16="http://schemas.microsoft.com/office/drawing/2014/main" id="{00000000-0008-0000-0400-0000EA06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285</xdr:row>
      <xdr:rowOff>0</xdr:rowOff>
    </xdr:from>
    <xdr:to>
      <xdr:col>5</xdr:col>
      <xdr:colOff>514350</xdr:colOff>
      <xdr:row>286</xdr:row>
      <xdr:rowOff>28575</xdr:rowOff>
    </xdr:to>
    <xdr:sp macro="" textlink="">
      <xdr:nvSpPr>
        <xdr:cNvPr id="1771" name="Text Box 2">
          <a:extLst>
            <a:ext uri="{FF2B5EF4-FFF2-40B4-BE49-F238E27FC236}">
              <a16:creationId xmlns:a16="http://schemas.microsoft.com/office/drawing/2014/main" id="{00000000-0008-0000-0400-0000EB06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28576</xdr:rowOff>
    </xdr:to>
    <xdr:sp macro="" textlink="">
      <xdr:nvSpPr>
        <xdr:cNvPr id="1772" name="Text Box 2">
          <a:extLst>
            <a:ext uri="{FF2B5EF4-FFF2-40B4-BE49-F238E27FC236}">
              <a16:creationId xmlns:a16="http://schemas.microsoft.com/office/drawing/2014/main" id="{00000000-0008-0000-0400-0000EC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28576</xdr:rowOff>
    </xdr:to>
    <xdr:sp macro="" textlink="">
      <xdr:nvSpPr>
        <xdr:cNvPr id="1773" name="Text Box 2">
          <a:extLst>
            <a:ext uri="{FF2B5EF4-FFF2-40B4-BE49-F238E27FC236}">
              <a16:creationId xmlns:a16="http://schemas.microsoft.com/office/drawing/2014/main" id="{00000000-0008-0000-0400-0000ED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28574</xdr:rowOff>
    </xdr:to>
    <xdr:sp macro="" textlink="">
      <xdr:nvSpPr>
        <xdr:cNvPr id="1774" name="Text Box 2">
          <a:extLst>
            <a:ext uri="{FF2B5EF4-FFF2-40B4-BE49-F238E27FC236}">
              <a16:creationId xmlns:a16="http://schemas.microsoft.com/office/drawing/2014/main" id="{00000000-0008-0000-0400-0000EE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28576</xdr:rowOff>
    </xdr:to>
    <xdr:sp macro="" textlink="">
      <xdr:nvSpPr>
        <xdr:cNvPr id="1775" name="Text Box 2">
          <a:extLst>
            <a:ext uri="{FF2B5EF4-FFF2-40B4-BE49-F238E27FC236}">
              <a16:creationId xmlns:a16="http://schemas.microsoft.com/office/drawing/2014/main" id="{00000000-0008-0000-0400-0000EF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28575</xdr:rowOff>
    </xdr:to>
    <xdr:sp macro="" textlink="">
      <xdr:nvSpPr>
        <xdr:cNvPr id="1776" name="Text Box 2">
          <a:extLst>
            <a:ext uri="{FF2B5EF4-FFF2-40B4-BE49-F238E27FC236}">
              <a16:creationId xmlns:a16="http://schemas.microsoft.com/office/drawing/2014/main" id="{00000000-0008-0000-0400-0000F0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28576</xdr:rowOff>
    </xdr:to>
    <xdr:sp macro="" textlink="">
      <xdr:nvSpPr>
        <xdr:cNvPr id="1777" name="Text Box 2">
          <a:extLst>
            <a:ext uri="{FF2B5EF4-FFF2-40B4-BE49-F238E27FC236}">
              <a16:creationId xmlns:a16="http://schemas.microsoft.com/office/drawing/2014/main" id="{00000000-0008-0000-0400-0000F1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28574</xdr:rowOff>
    </xdr:to>
    <xdr:sp macro="" textlink="">
      <xdr:nvSpPr>
        <xdr:cNvPr id="1778" name="Text Box 2">
          <a:extLst>
            <a:ext uri="{FF2B5EF4-FFF2-40B4-BE49-F238E27FC236}">
              <a16:creationId xmlns:a16="http://schemas.microsoft.com/office/drawing/2014/main" id="{00000000-0008-0000-0400-0000F2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28576</xdr:rowOff>
    </xdr:to>
    <xdr:sp macro="" textlink="">
      <xdr:nvSpPr>
        <xdr:cNvPr id="1779" name="Text Box 2">
          <a:extLst>
            <a:ext uri="{FF2B5EF4-FFF2-40B4-BE49-F238E27FC236}">
              <a16:creationId xmlns:a16="http://schemas.microsoft.com/office/drawing/2014/main" id="{00000000-0008-0000-0400-0000F3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28576</xdr:rowOff>
    </xdr:to>
    <xdr:sp macro="" textlink="">
      <xdr:nvSpPr>
        <xdr:cNvPr id="1780" name="Text Box 2">
          <a:extLst>
            <a:ext uri="{FF2B5EF4-FFF2-40B4-BE49-F238E27FC236}">
              <a16:creationId xmlns:a16="http://schemas.microsoft.com/office/drawing/2014/main" id="{00000000-0008-0000-0400-0000F4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28575</xdr:rowOff>
    </xdr:to>
    <xdr:sp macro="" textlink="">
      <xdr:nvSpPr>
        <xdr:cNvPr id="1781" name="Text Box 2">
          <a:extLst>
            <a:ext uri="{FF2B5EF4-FFF2-40B4-BE49-F238E27FC236}">
              <a16:creationId xmlns:a16="http://schemas.microsoft.com/office/drawing/2014/main" id="{00000000-0008-0000-0400-0000F5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28575</xdr:rowOff>
    </xdr:to>
    <xdr:sp macro="" textlink="">
      <xdr:nvSpPr>
        <xdr:cNvPr id="1782" name="Text Box 2">
          <a:extLst>
            <a:ext uri="{FF2B5EF4-FFF2-40B4-BE49-F238E27FC236}">
              <a16:creationId xmlns:a16="http://schemas.microsoft.com/office/drawing/2014/main" id="{00000000-0008-0000-0400-0000F6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285</xdr:row>
      <xdr:rowOff>0</xdr:rowOff>
    </xdr:from>
    <xdr:to>
      <xdr:col>5</xdr:col>
      <xdr:colOff>514350</xdr:colOff>
      <xdr:row>286</xdr:row>
      <xdr:rowOff>28574</xdr:rowOff>
    </xdr:to>
    <xdr:sp macro="" textlink="">
      <xdr:nvSpPr>
        <xdr:cNvPr id="1783" name="Text Box 2">
          <a:extLst>
            <a:ext uri="{FF2B5EF4-FFF2-40B4-BE49-F238E27FC236}">
              <a16:creationId xmlns:a16="http://schemas.microsoft.com/office/drawing/2014/main" id="{00000000-0008-0000-0400-0000F706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285</xdr:row>
      <xdr:rowOff>0</xdr:rowOff>
    </xdr:from>
    <xdr:to>
      <xdr:col>5</xdr:col>
      <xdr:colOff>514350</xdr:colOff>
      <xdr:row>286</xdr:row>
      <xdr:rowOff>28574</xdr:rowOff>
    </xdr:to>
    <xdr:sp macro="" textlink="">
      <xdr:nvSpPr>
        <xdr:cNvPr id="1784" name="Text Box 2">
          <a:extLst>
            <a:ext uri="{FF2B5EF4-FFF2-40B4-BE49-F238E27FC236}">
              <a16:creationId xmlns:a16="http://schemas.microsoft.com/office/drawing/2014/main" id="{00000000-0008-0000-0400-0000F806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285</xdr:row>
      <xdr:rowOff>0</xdr:rowOff>
    </xdr:from>
    <xdr:to>
      <xdr:col>5</xdr:col>
      <xdr:colOff>514350</xdr:colOff>
      <xdr:row>286</xdr:row>
      <xdr:rowOff>28573</xdr:rowOff>
    </xdr:to>
    <xdr:sp macro="" textlink="">
      <xdr:nvSpPr>
        <xdr:cNvPr id="1785" name="Text Box 2">
          <a:extLst>
            <a:ext uri="{FF2B5EF4-FFF2-40B4-BE49-F238E27FC236}">
              <a16:creationId xmlns:a16="http://schemas.microsoft.com/office/drawing/2014/main" id="{00000000-0008-0000-0400-0000F906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285</xdr:row>
      <xdr:rowOff>0</xdr:rowOff>
    </xdr:from>
    <xdr:to>
      <xdr:col>5</xdr:col>
      <xdr:colOff>514350</xdr:colOff>
      <xdr:row>286</xdr:row>
      <xdr:rowOff>28574</xdr:rowOff>
    </xdr:to>
    <xdr:sp macro="" textlink="">
      <xdr:nvSpPr>
        <xdr:cNvPr id="1786" name="Text Box 2">
          <a:extLst>
            <a:ext uri="{FF2B5EF4-FFF2-40B4-BE49-F238E27FC236}">
              <a16:creationId xmlns:a16="http://schemas.microsoft.com/office/drawing/2014/main" id="{00000000-0008-0000-0400-0000FA06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285</xdr:row>
      <xdr:rowOff>0</xdr:rowOff>
    </xdr:from>
    <xdr:to>
      <xdr:col>5</xdr:col>
      <xdr:colOff>514350</xdr:colOff>
      <xdr:row>286</xdr:row>
      <xdr:rowOff>28573</xdr:rowOff>
    </xdr:to>
    <xdr:sp macro="" textlink="">
      <xdr:nvSpPr>
        <xdr:cNvPr id="1787" name="Text Box 2">
          <a:extLst>
            <a:ext uri="{FF2B5EF4-FFF2-40B4-BE49-F238E27FC236}">
              <a16:creationId xmlns:a16="http://schemas.microsoft.com/office/drawing/2014/main" id="{00000000-0008-0000-0400-0000FB06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28574</xdr:rowOff>
    </xdr:to>
    <xdr:sp macro="" textlink="">
      <xdr:nvSpPr>
        <xdr:cNvPr id="1788" name="Text Box 2">
          <a:extLst>
            <a:ext uri="{FF2B5EF4-FFF2-40B4-BE49-F238E27FC236}">
              <a16:creationId xmlns:a16="http://schemas.microsoft.com/office/drawing/2014/main" id="{00000000-0008-0000-0400-0000FC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28574</xdr:rowOff>
    </xdr:to>
    <xdr:sp macro="" textlink="">
      <xdr:nvSpPr>
        <xdr:cNvPr id="1789" name="Text Box 2">
          <a:extLst>
            <a:ext uri="{FF2B5EF4-FFF2-40B4-BE49-F238E27FC236}">
              <a16:creationId xmlns:a16="http://schemas.microsoft.com/office/drawing/2014/main" id="{00000000-0008-0000-0400-0000FD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28574</xdr:rowOff>
    </xdr:to>
    <xdr:sp macro="" textlink="">
      <xdr:nvSpPr>
        <xdr:cNvPr id="1790" name="Text Box 2">
          <a:extLst>
            <a:ext uri="{FF2B5EF4-FFF2-40B4-BE49-F238E27FC236}">
              <a16:creationId xmlns:a16="http://schemas.microsoft.com/office/drawing/2014/main" id="{00000000-0008-0000-0400-0000FE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28573</xdr:rowOff>
    </xdr:to>
    <xdr:sp macro="" textlink="">
      <xdr:nvSpPr>
        <xdr:cNvPr id="1791" name="Text Box 2">
          <a:extLst>
            <a:ext uri="{FF2B5EF4-FFF2-40B4-BE49-F238E27FC236}">
              <a16:creationId xmlns:a16="http://schemas.microsoft.com/office/drawing/2014/main" id="{00000000-0008-0000-0400-0000FF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28574</xdr:rowOff>
    </xdr:to>
    <xdr:sp macro="" textlink="">
      <xdr:nvSpPr>
        <xdr:cNvPr id="1792" name="Text Box 2">
          <a:extLst>
            <a:ext uri="{FF2B5EF4-FFF2-40B4-BE49-F238E27FC236}">
              <a16:creationId xmlns:a16="http://schemas.microsoft.com/office/drawing/2014/main" id="{00000000-0008-0000-0400-000000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28574</xdr:rowOff>
    </xdr:to>
    <xdr:sp macro="" textlink="">
      <xdr:nvSpPr>
        <xdr:cNvPr id="1793" name="Text Box 2">
          <a:extLst>
            <a:ext uri="{FF2B5EF4-FFF2-40B4-BE49-F238E27FC236}">
              <a16:creationId xmlns:a16="http://schemas.microsoft.com/office/drawing/2014/main" id="{00000000-0008-0000-0400-000001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28573</xdr:rowOff>
    </xdr:to>
    <xdr:sp macro="" textlink="">
      <xdr:nvSpPr>
        <xdr:cNvPr id="1794" name="Text Box 2">
          <a:extLst>
            <a:ext uri="{FF2B5EF4-FFF2-40B4-BE49-F238E27FC236}">
              <a16:creationId xmlns:a16="http://schemas.microsoft.com/office/drawing/2014/main" id="{00000000-0008-0000-0400-000002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285</xdr:row>
      <xdr:rowOff>0</xdr:rowOff>
    </xdr:from>
    <xdr:to>
      <xdr:col>5</xdr:col>
      <xdr:colOff>514350</xdr:colOff>
      <xdr:row>286</xdr:row>
      <xdr:rowOff>28574</xdr:rowOff>
    </xdr:to>
    <xdr:sp macro="" textlink="">
      <xdr:nvSpPr>
        <xdr:cNvPr id="1795" name="Text Box 2">
          <a:extLst>
            <a:ext uri="{FF2B5EF4-FFF2-40B4-BE49-F238E27FC236}">
              <a16:creationId xmlns:a16="http://schemas.microsoft.com/office/drawing/2014/main" id="{00000000-0008-0000-0400-000003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285</xdr:row>
      <xdr:rowOff>0</xdr:rowOff>
    </xdr:from>
    <xdr:to>
      <xdr:col>5</xdr:col>
      <xdr:colOff>514350</xdr:colOff>
      <xdr:row>286</xdr:row>
      <xdr:rowOff>28574</xdr:rowOff>
    </xdr:to>
    <xdr:sp macro="" textlink="">
      <xdr:nvSpPr>
        <xdr:cNvPr id="1796" name="Text Box 2">
          <a:extLst>
            <a:ext uri="{FF2B5EF4-FFF2-40B4-BE49-F238E27FC236}">
              <a16:creationId xmlns:a16="http://schemas.microsoft.com/office/drawing/2014/main" id="{00000000-0008-0000-0400-000004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285</xdr:row>
      <xdr:rowOff>0</xdr:rowOff>
    </xdr:from>
    <xdr:to>
      <xdr:col>5</xdr:col>
      <xdr:colOff>514350</xdr:colOff>
      <xdr:row>286</xdr:row>
      <xdr:rowOff>28573</xdr:rowOff>
    </xdr:to>
    <xdr:sp macro="" textlink="">
      <xdr:nvSpPr>
        <xdr:cNvPr id="1797" name="Text Box 2">
          <a:extLst>
            <a:ext uri="{FF2B5EF4-FFF2-40B4-BE49-F238E27FC236}">
              <a16:creationId xmlns:a16="http://schemas.microsoft.com/office/drawing/2014/main" id="{00000000-0008-0000-0400-000005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285</xdr:row>
      <xdr:rowOff>0</xdr:rowOff>
    </xdr:from>
    <xdr:to>
      <xdr:col>5</xdr:col>
      <xdr:colOff>514350</xdr:colOff>
      <xdr:row>286</xdr:row>
      <xdr:rowOff>28574</xdr:rowOff>
    </xdr:to>
    <xdr:sp macro="" textlink="">
      <xdr:nvSpPr>
        <xdr:cNvPr id="1798" name="Text Box 2">
          <a:extLst>
            <a:ext uri="{FF2B5EF4-FFF2-40B4-BE49-F238E27FC236}">
              <a16:creationId xmlns:a16="http://schemas.microsoft.com/office/drawing/2014/main" id="{00000000-0008-0000-0400-000006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28574</xdr:rowOff>
    </xdr:to>
    <xdr:sp macro="" textlink="">
      <xdr:nvSpPr>
        <xdr:cNvPr id="1799" name="Text Box 2">
          <a:extLst>
            <a:ext uri="{FF2B5EF4-FFF2-40B4-BE49-F238E27FC236}">
              <a16:creationId xmlns:a16="http://schemas.microsoft.com/office/drawing/2014/main" id="{00000000-0008-0000-0400-000007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28574</xdr:rowOff>
    </xdr:to>
    <xdr:sp macro="" textlink="">
      <xdr:nvSpPr>
        <xdr:cNvPr id="1800" name="Text Box 2">
          <a:extLst>
            <a:ext uri="{FF2B5EF4-FFF2-40B4-BE49-F238E27FC236}">
              <a16:creationId xmlns:a16="http://schemas.microsoft.com/office/drawing/2014/main" id="{00000000-0008-0000-0400-000008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28574</xdr:rowOff>
    </xdr:to>
    <xdr:sp macro="" textlink="">
      <xdr:nvSpPr>
        <xdr:cNvPr id="1801" name="Text Box 2">
          <a:extLst>
            <a:ext uri="{FF2B5EF4-FFF2-40B4-BE49-F238E27FC236}">
              <a16:creationId xmlns:a16="http://schemas.microsoft.com/office/drawing/2014/main" id="{00000000-0008-0000-0400-000009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28573</xdr:rowOff>
    </xdr:to>
    <xdr:sp macro="" textlink="">
      <xdr:nvSpPr>
        <xdr:cNvPr id="1802" name="Text Box 2">
          <a:extLst>
            <a:ext uri="{FF2B5EF4-FFF2-40B4-BE49-F238E27FC236}">
              <a16:creationId xmlns:a16="http://schemas.microsoft.com/office/drawing/2014/main" id="{00000000-0008-0000-0400-00000A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28574</xdr:rowOff>
    </xdr:to>
    <xdr:sp macro="" textlink="">
      <xdr:nvSpPr>
        <xdr:cNvPr id="1803" name="Text Box 2">
          <a:extLst>
            <a:ext uri="{FF2B5EF4-FFF2-40B4-BE49-F238E27FC236}">
              <a16:creationId xmlns:a16="http://schemas.microsoft.com/office/drawing/2014/main" id="{00000000-0008-0000-0400-00000B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28574</xdr:rowOff>
    </xdr:to>
    <xdr:sp macro="" textlink="">
      <xdr:nvSpPr>
        <xdr:cNvPr id="1804" name="Text Box 2">
          <a:extLst>
            <a:ext uri="{FF2B5EF4-FFF2-40B4-BE49-F238E27FC236}">
              <a16:creationId xmlns:a16="http://schemas.microsoft.com/office/drawing/2014/main" id="{00000000-0008-0000-0400-00000C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28573</xdr:rowOff>
    </xdr:to>
    <xdr:sp macro="" textlink="">
      <xdr:nvSpPr>
        <xdr:cNvPr id="1805" name="Text Box 2">
          <a:extLst>
            <a:ext uri="{FF2B5EF4-FFF2-40B4-BE49-F238E27FC236}">
              <a16:creationId xmlns:a16="http://schemas.microsoft.com/office/drawing/2014/main" id="{00000000-0008-0000-0400-00000D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285</xdr:row>
      <xdr:rowOff>0</xdr:rowOff>
    </xdr:from>
    <xdr:to>
      <xdr:col>5</xdr:col>
      <xdr:colOff>514350</xdr:colOff>
      <xdr:row>286</xdr:row>
      <xdr:rowOff>28574</xdr:rowOff>
    </xdr:to>
    <xdr:sp macro="" textlink="">
      <xdr:nvSpPr>
        <xdr:cNvPr id="1806" name="Text Box 2">
          <a:extLst>
            <a:ext uri="{FF2B5EF4-FFF2-40B4-BE49-F238E27FC236}">
              <a16:creationId xmlns:a16="http://schemas.microsoft.com/office/drawing/2014/main" id="{00000000-0008-0000-0400-00000E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285</xdr:row>
      <xdr:rowOff>0</xdr:rowOff>
    </xdr:from>
    <xdr:to>
      <xdr:col>5</xdr:col>
      <xdr:colOff>514350</xdr:colOff>
      <xdr:row>286</xdr:row>
      <xdr:rowOff>28574</xdr:rowOff>
    </xdr:to>
    <xdr:sp macro="" textlink="">
      <xdr:nvSpPr>
        <xdr:cNvPr id="1807" name="Text Box 2">
          <a:extLst>
            <a:ext uri="{FF2B5EF4-FFF2-40B4-BE49-F238E27FC236}">
              <a16:creationId xmlns:a16="http://schemas.microsoft.com/office/drawing/2014/main" id="{00000000-0008-0000-0400-00000F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285</xdr:row>
      <xdr:rowOff>0</xdr:rowOff>
    </xdr:from>
    <xdr:to>
      <xdr:col>5</xdr:col>
      <xdr:colOff>514350</xdr:colOff>
      <xdr:row>286</xdr:row>
      <xdr:rowOff>28573</xdr:rowOff>
    </xdr:to>
    <xdr:sp macro="" textlink="">
      <xdr:nvSpPr>
        <xdr:cNvPr id="1808" name="Text Box 2">
          <a:extLst>
            <a:ext uri="{FF2B5EF4-FFF2-40B4-BE49-F238E27FC236}">
              <a16:creationId xmlns:a16="http://schemas.microsoft.com/office/drawing/2014/main" id="{00000000-0008-0000-0400-000010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285</xdr:row>
      <xdr:rowOff>0</xdr:rowOff>
    </xdr:from>
    <xdr:to>
      <xdr:col>5</xdr:col>
      <xdr:colOff>514350</xdr:colOff>
      <xdr:row>286</xdr:row>
      <xdr:rowOff>28574</xdr:rowOff>
    </xdr:to>
    <xdr:sp macro="" textlink="">
      <xdr:nvSpPr>
        <xdr:cNvPr id="1809" name="Text Box 2">
          <a:extLst>
            <a:ext uri="{FF2B5EF4-FFF2-40B4-BE49-F238E27FC236}">
              <a16:creationId xmlns:a16="http://schemas.microsoft.com/office/drawing/2014/main" id="{00000000-0008-0000-0400-000011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28574</xdr:rowOff>
    </xdr:to>
    <xdr:sp macro="" textlink="">
      <xdr:nvSpPr>
        <xdr:cNvPr id="1810" name="Text Box 2">
          <a:extLst>
            <a:ext uri="{FF2B5EF4-FFF2-40B4-BE49-F238E27FC236}">
              <a16:creationId xmlns:a16="http://schemas.microsoft.com/office/drawing/2014/main" id="{00000000-0008-0000-0400-000012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28574</xdr:rowOff>
    </xdr:to>
    <xdr:sp macro="" textlink="">
      <xdr:nvSpPr>
        <xdr:cNvPr id="1811" name="Text Box 2">
          <a:extLst>
            <a:ext uri="{FF2B5EF4-FFF2-40B4-BE49-F238E27FC236}">
              <a16:creationId xmlns:a16="http://schemas.microsoft.com/office/drawing/2014/main" id="{00000000-0008-0000-0400-000013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28574</xdr:rowOff>
    </xdr:to>
    <xdr:sp macro="" textlink="">
      <xdr:nvSpPr>
        <xdr:cNvPr id="1812" name="Text Box 2">
          <a:extLst>
            <a:ext uri="{FF2B5EF4-FFF2-40B4-BE49-F238E27FC236}">
              <a16:creationId xmlns:a16="http://schemas.microsoft.com/office/drawing/2014/main" id="{00000000-0008-0000-0400-000014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28573</xdr:rowOff>
    </xdr:to>
    <xdr:sp macro="" textlink="">
      <xdr:nvSpPr>
        <xdr:cNvPr id="1813" name="Text Box 2">
          <a:extLst>
            <a:ext uri="{FF2B5EF4-FFF2-40B4-BE49-F238E27FC236}">
              <a16:creationId xmlns:a16="http://schemas.microsoft.com/office/drawing/2014/main" id="{00000000-0008-0000-0400-000015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28574</xdr:rowOff>
    </xdr:to>
    <xdr:sp macro="" textlink="">
      <xdr:nvSpPr>
        <xdr:cNvPr id="1814" name="Text Box 2">
          <a:extLst>
            <a:ext uri="{FF2B5EF4-FFF2-40B4-BE49-F238E27FC236}">
              <a16:creationId xmlns:a16="http://schemas.microsoft.com/office/drawing/2014/main" id="{00000000-0008-0000-0400-000016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28574</xdr:rowOff>
    </xdr:to>
    <xdr:sp macro="" textlink="">
      <xdr:nvSpPr>
        <xdr:cNvPr id="1815" name="Text Box 2">
          <a:extLst>
            <a:ext uri="{FF2B5EF4-FFF2-40B4-BE49-F238E27FC236}">
              <a16:creationId xmlns:a16="http://schemas.microsoft.com/office/drawing/2014/main" id="{00000000-0008-0000-0400-000017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28573</xdr:rowOff>
    </xdr:to>
    <xdr:sp macro="" textlink="">
      <xdr:nvSpPr>
        <xdr:cNvPr id="1816" name="Text Box 2">
          <a:extLst>
            <a:ext uri="{FF2B5EF4-FFF2-40B4-BE49-F238E27FC236}">
              <a16:creationId xmlns:a16="http://schemas.microsoft.com/office/drawing/2014/main" id="{00000000-0008-0000-0400-000018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285</xdr:row>
      <xdr:rowOff>0</xdr:rowOff>
    </xdr:from>
    <xdr:to>
      <xdr:col>5</xdr:col>
      <xdr:colOff>514350</xdr:colOff>
      <xdr:row>286</xdr:row>
      <xdr:rowOff>28574</xdr:rowOff>
    </xdr:to>
    <xdr:sp macro="" textlink="">
      <xdr:nvSpPr>
        <xdr:cNvPr id="1817" name="Text Box 2">
          <a:extLst>
            <a:ext uri="{FF2B5EF4-FFF2-40B4-BE49-F238E27FC236}">
              <a16:creationId xmlns:a16="http://schemas.microsoft.com/office/drawing/2014/main" id="{00000000-0008-0000-0400-00001907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285</xdr:row>
      <xdr:rowOff>0</xdr:rowOff>
    </xdr:from>
    <xdr:to>
      <xdr:col>5</xdr:col>
      <xdr:colOff>514350</xdr:colOff>
      <xdr:row>286</xdr:row>
      <xdr:rowOff>28574</xdr:rowOff>
    </xdr:to>
    <xdr:sp macro="" textlink="">
      <xdr:nvSpPr>
        <xdr:cNvPr id="1818" name="Text Box 2">
          <a:extLst>
            <a:ext uri="{FF2B5EF4-FFF2-40B4-BE49-F238E27FC236}">
              <a16:creationId xmlns:a16="http://schemas.microsoft.com/office/drawing/2014/main" id="{00000000-0008-0000-0400-00001A07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286</xdr:row>
      <xdr:rowOff>0</xdr:rowOff>
    </xdr:from>
    <xdr:to>
      <xdr:col>5</xdr:col>
      <xdr:colOff>514350</xdr:colOff>
      <xdr:row>287</xdr:row>
      <xdr:rowOff>28575</xdr:rowOff>
    </xdr:to>
    <xdr:sp macro="" textlink="">
      <xdr:nvSpPr>
        <xdr:cNvPr id="1819" name="Text Box 2">
          <a:extLst>
            <a:ext uri="{FF2B5EF4-FFF2-40B4-BE49-F238E27FC236}">
              <a16:creationId xmlns:a16="http://schemas.microsoft.com/office/drawing/2014/main" id="{00000000-0008-0000-0400-00001B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285</xdr:row>
      <xdr:rowOff>0</xdr:rowOff>
    </xdr:from>
    <xdr:to>
      <xdr:col>5</xdr:col>
      <xdr:colOff>514350</xdr:colOff>
      <xdr:row>286</xdr:row>
      <xdr:rowOff>28573</xdr:rowOff>
    </xdr:to>
    <xdr:sp macro="" textlink="">
      <xdr:nvSpPr>
        <xdr:cNvPr id="1820" name="Text Box 2">
          <a:extLst>
            <a:ext uri="{FF2B5EF4-FFF2-40B4-BE49-F238E27FC236}">
              <a16:creationId xmlns:a16="http://schemas.microsoft.com/office/drawing/2014/main" id="{00000000-0008-0000-0400-00001C07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285</xdr:row>
      <xdr:rowOff>0</xdr:rowOff>
    </xdr:from>
    <xdr:to>
      <xdr:col>5</xdr:col>
      <xdr:colOff>514350</xdr:colOff>
      <xdr:row>286</xdr:row>
      <xdr:rowOff>28574</xdr:rowOff>
    </xdr:to>
    <xdr:sp macro="" textlink="">
      <xdr:nvSpPr>
        <xdr:cNvPr id="1821" name="Text Box 2">
          <a:extLst>
            <a:ext uri="{FF2B5EF4-FFF2-40B4-BE49-F238E27FC236}">
              <a16:creationId xmlns:a16="http://schemas.microsoft.com/office/drawing/2014/main" id="{00000000-0008-0000-0400-00001D07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286</xdr:row>
      <xdr:rowOff>0</xdr:rowOff>
    </xdr:from>
    <xdr:to>
      <xdr:col>5</xdr:col>
      <xdr:colOff>514350</xdr:colOff>
      <xdr:row>287</xdr:row>
      <xdr:rowOff>28577</xdr:rowOff>
    </xdr:to>
    <xdr:sp macro="" textlink="">
      <xdr:nvSpPr>
        <xdr:cNvPr id="1822" name="Text Box 2">
          <a:extLst>
            <a:ext uri="{FF2B5EF4-FFF2-40B4-BE49-F238E27FC236}">
              <a16:creationId xmlns:a16="http://schemas.microsoft.com/office/drawing/2014/main" id="{00000000-0008-0000-0400-00001E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286</xdr:row>
      <xdr:rowOff>0</xdr:rowOff>
    </xdr:from>
    <xdr:to>
      <xdr:col>5</xdr:col>
      <xdr:colOff>514350</xdr:colOff>
      <xdr:row>287</xdr:row>
      <xdr:rowOff>28576</xdr:rowOff>
    </xdr:to>
    <xdr:sp macro="" textlink="">
      <xdr:nvSpPr>
        <xdr:cNvPr id="1823" name="Text Box 2">
          <a:extLst>
            <a:ext uri="{FF2B5EF4-FFF2-40B4-BE49-F238E27FC236}">
              <a16:creationId xmlns:a16="http://schemas.microsoft.com/office/drawing/2014/main" id="{00000000-0008-0000-0400-00001F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28574</xdr:rowOff>
    </xdr:to>
    <xdr:sp macro="" textlink="">
      <xdr:nvSpPr>
        <xdr:cNvPr id="1824" name="Text Box 2">
          <a:extLst>
            <a:ext uri="{FF2B5EF4-FFF2-40B4-BE49-F238E27FC236}">
              <a16:creationId xmlns:a16="http://schemas.microsoft.com/office/drawing/2014/main" id="{00000000-0008-0000-0400-00002007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28574</xdr:rowOff>
    </xdr:to>
    <xdr:sp macro="" textlink="">
      <xdr:nvSpPr>
        <xdr:cNvPr id="1825" name="Text Box 2">
          <a:extLst>
            <a:ext uri="{FF2B5EF4-FFF2-40B4-BE49-F238E27FC236}">
              <a16:creationId xmlns:a16="http://schemas.microsoft.com/office/drawing/2014/main" id="{00000000-0008-0000-0400-00002107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28575</xdr:rowOff>
    </xdr:to>
    <xdr:sp macro="" textlink="">
      <xdr:nvSpPr>
        <xdr:cNvPr id="1826" name="Text Box 2">
          <a:extLst>
            <a:ext uri="{FF2B5EF4-FFF2-40B4-BE49-F238E27FC236}">
              <a16:creationId xmlns:a16="http://schemas.microsoft.com/office/drawing/2014/main" id="{00000000-0008-0000-0400-000022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28574</xdr:rowOff>
    </xdr:to>
    <xdr:sp macro="" textlink="">
      <xdr:nvSpPr>
        <xdr:cNvPr id="1827" name="Text Box 2">
          <a:extLst>
            <a:ext uri="{FF2B5EF4-FFF2-40B4-BE49-F238E27FC236}">
              <a16:creationId xmlns:a16="http://schemas.microsoft.com/office/drawing/2014/main" id="{00000000-0008-0000-0400-00002307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28573</xdr:rowOff>
    </xdr:to>
    <xdr:sp macro="" textlink="">
      <xdr:nvSpPr>
        <xdr:cNvPr id="1828" name="Text Box 2">
          <a:extLst>
            <a:ext uri="{FF2B5EF4-FFF2-40B4-BE49-F238E27FC236}">
              <a16:creationId xmlns:a16="http://schemas.microsoft.com/office/drawing/2014/main" id="{00000000-0008-0000-0400-00002407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28574</xdr:rowOff>
    </xdr:to>
    <xdr:sp macro="" textlink="">
      <xdr:nvSpPr>
        <xdr:cNvPr id="1829" name="Text Box 2">
          <a:extLst>
            <a:ext uri="{FF2B5EF4-FFF2-40B4-BE49-F238E27FC236}">
              <a16:creationId xmlns:a16="http://schemas.microsoft.com/office/drawing/2014/main" id="{00000000-0008-0000-0400-00002507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28575</xdr:rowOff>
    </xdr:to>
    <xdr:sp macro="" textlink="">
      <xdr:nvSpPr>
        <xdr:cNvPr id="1830" name="Text Box 2">
          <a:extLst>
            <a:ext uri="{FF2B5EF4-FFF2-40B4-BE49-F238E27FC236}">
              <a16:creationId xmlns:a16="http://schemas.microsoft.com/office/drawing/2014/main" id="{00000000-0008-0000-0400-000026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28574</xdr:rowOff>
    </xdr:to>
    <xdr:sp macro="" textlink="">
      <xdr:nvSpPr>
        <xdr:cNvPr id="1831" name="Text Box 2">
          <a:extLst>
            <a:ext uri="{FF2B5EF4-FFF2-40B4-BE49-F238E27FC236}">
              <a16:creationId xmlns:a16="http://schemas.microsoft.com/office/drawing/2014/main" id="{00000000-0008-0000-0400-00002707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28577</xdr:rowOff>
    </xdr:to>
    <xdr:sp macro="" textlink="">
      <xdr:nvSpPr>
        <xdr:cNvPr id="1832" name="Text Box 2">
          <a:extLst>
            <a:ext uri="{FF2B5EF4-FFF2-40B4-BE49-F238E27FC236}">
              <a16:creationId xmlns:a16="http://schemas.microsoft.com/office/drawing/2014/main" id="{00000000-0008-0000-0400-000028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28573</xdr:rowOff>
    </xdr:to>
    <xdr:sp macro="" textlink="">
      <xdr:nvSpPr>
        <xdr:cNvPr id="1833" name="Text Box 2">
          <a:extLst>
            <a:ext uri="{FF2B5EF4-FFF2-40B4-BE49-F238E27FC236}">
              <a16:creationId xmlns:a16="http://schemas.microsoft.com/office/drawing/2014/main" id="{00000000-0008-0000-0400-00002907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28576</xdr:rowOff>
    </xdr:to>
    <xdr:sp macro="" textlink="">
      <xdr:nvSpPr>
        <xdr:cNvPr id="1834" name="Text Box 2">
          <a:extLst>
            <a:ext uri="{FF2B5EF4-FFF2-40B4-BE49-F238E27FC236}">
              <a16:creationId xmlns:a16="http://schemas.microsoft.com/office/drawing/2014/main" id="{00000000-0008-0000-0400-00002A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286</xdr:row>
      <xdr:rowOff>0</xdr:rowOff>
    </xdr:from>
    <xdr:to>
      <xdr:col>5</xdr:col>
      <xdr:colOff>514350</xdr:colOff>
      <xdr:row>287</xdr:row>
      <xdr:rowOff>28575</xdr:rowOff>
    </xdr:to>
    <xdr:sp macro="" textlink="">
      <xdr:nvSpPr>
        <xdr:cNvPr id="1835" name="Text Box 2">
          <a:extLst>
            <a:ext uri="{FF2B5EF4-FFF2-40B4-BE49-F238E27FC236}">
              <a16:creationId xmlns:a16="http://schemas.microsoft.com/office/drawing/2014/main" id="{00000000-0008-0000-0400-00002B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286</xdr:row>
      <xdr:rowOff>0</xdr:rowOff>
    </xdr:from>
    <xdr:to>
      <xdr:col>5</xdr:col>
      <xdr:colOff>514350</xdr:colOff>
      <xdr:row>287</xdr:row>
      <xdr:rowOff>28575</xdr:rowOff>
    </xdr:to>
    <xdr:sp macro="" textlink="">
      <xdr:nvSpPr>
        <xdr:cNvPr id="1836" name="Text Box 2">
          <a:extLst>
            <a:ext uri="{FF2B5EF4-FFF2-40B4-BE49-F238E27FC236}">
              <a16:creationId xmlns:a16="http://schemas.microsoft.com/office/drawing/2014/main" id="{00000000-0008-0000-0400-00002C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286</xdr:row>
      <xdr:rowOff>0</xdr:rowOff>
    </xdr:from>
    <xdr:to>
      <xdr:col>5</xdr:col>
      <xdr:colOff>514350</xdr:colOff>
      <xdr:row>287</xdr:row>
      <xdr:rowOff>28574</xdr:rowOff>
    </xdr:to>
    <xdr:sp macro="" textlink="">
      <xdr:nvSpPr>
        <xdr:cNvPr id="1837" name="Text Box 2">
          <a:extLst>
            <a:ext uri="{FF2B5EF4-FFF2-40B4-BE49-F238E27FC236}">
              <a16:creationId xmlns:a16="http://schemas.microsoft.com/office/drawing/2014/main" id="{00000000-0008-0000-0400-00002D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286</xdr:row>
      <xdr:rowOff>0</xdr:rowOff>
    </xdr:from>
    <xdr:to>
      <xdr:col>5</xdr:col>
      <xdr:colOff>514350</xdr:colOff>
      <xdr:row>287</xdr:row>
      <xdr:rowOff>28575</xdr:rowOff>
    </xdr:to>
    <xdr:sp macro="" textlink="">
      <xdr:nvSpPr>
        <xdr:cNvPr id="1838" name="Text Box 2">
          <a:extLst>
            <a:ext uri="{FF2B5EF4-FFF2-40B4-BE49-F238E27FC236}">
              <a16:creationId xmlns:a16="http://schemas.microsoft.com/office/drawing/2014/main" id="{00000000-0008-0000-0400-00002E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286</xdr:row>
      <xdr:rowOff>0</xdr:rowOff>
    </xdr:from>
    <xdr:to>
      <xdr:col>5</xdr:col>
      <xdr:colOff>514350</xdr:colOff>
      <xdr:row>287</xdr:row>
      <xdr:rowOff>28574</xdr:rowOff>
    </xdr:to>
    <xdr:sp macro="" textlink="">
      <xdr:nvSpPr>
        <xdr:cNvPr id="1839" name="Text Box 2">
          <a:extLst>
            <a:ext uri="{FF2B5EF4-FFF2-40B4-BE49-F238E27FC236}">
              <a16:creationId xmlns:a16="http://schemas.microsoft.com/office/drawing/2014/main" id="{00000000-0008-0000-0400-00002F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28575</xdr:rowOff>
    </xdr:to>
    <xdr:sp macro="" textlink="">
      <xdr:nvSpPr>
        <xdr:cNvPr id="1840" name="Text Box 2">
          <a:extLst>
            <a:ext uri="{FF2B5EF4-FFF2-40B4-BE49-F238E27FC236}">
              <a16:creationId xmlns:a16="http://schemas.microsoft.com/office/drawing/2014/main" id="{00000000-0008-0000-0400-000030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28575</xdr:rowOff>
    </xdr:to>
    <xdr:sp macro="" textlink="">
      <xdr:nvSpPr>
        <xdr:cNvPr id="1841" name="Text Box 2">
          <a:extLst>
            <a:ext uri="{FF2B5EF4-FFF2-40B4-BE49-F238E27FC236}">
              <a16:creationId xmlns:a16="http://schemas.microsoft.com/office/drawing/2014/main" id="{00000000-0008-0000-0400-000031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28575</xdr:rowOff>
    </xdr:to>
    <xdr:sp macro="" textlink="">
      <xdr:nvSpPr>
        <xdr:cNvPr id="1842" name="Text Box 2">
          <a:extLst>
            <a:ext uri="{FF2B5EF4-FFF2-40B4-BE49-F238E27FC236}">
              <a16:creationId xmlns:a16="http://schemas.microsoft.com/office/drawing/2014/main" id="{00000000-0008-0000-0400-000032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28574</xdr:rowOff>
    </xdr:to>
    <xdr:sp macro="" textlink="">
      <xdr:nvSpPr>
        <xdr:cNvPr id="1843" name="Text Box 2">
          <a:extLst>
            <a:ext uri="{FF2B5EF4-FFF2-40B4-BE49-F238E27FC236}">
              <a16:creationId xmlns:a16="http://schemas.microsoft.com/office/drawing/2014/main" id="{00000000-0008-0000-0400-000033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28575</xdr:rowOff>
    </xdr:to>
    <xdr:sp macro="" textlink="">
      <xdr:nvSpPr>
        <xdr:cNvPr id="1844" name="Text Box 2">
          <a:extLst>
            <a:ext uri="{FF2B5EF4-FFF2-40B4-BE49-F238E27FC236}">
              <a16:creationId xmlns:a16="http://schemas.microsoft.com/office/drawing/2014/main" id="{00000000-0008-0000-0400-000034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28575</xdr:rowOff>
    </xdr:to>
    <xdr:sp macro="" textlink="">
      <xdr:nvSpPr>
        <xdr:cNvPr id="1845" name="Text Box 2">
          <a:extLst>
            <a:ext uri="{FF2B5EF4-FFF2-40B4-BE49-F238E27FC236}">
              <a16:creationId xmlns:a16="http://schemas.microsoft.com/office/drawing/2014/main" id="{00000000-0008-0000-0400-000035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28574</xdr:rowOff>
    </xdr:to>
    <xdr:sp macro="" textlink="">
      <xdr:nvSpPr>
        <xdr:cNvPr id="1846" name="Text Box 2">
          <a:extLst>
            <a:ext uri="{FF2B5EF4-FFF2-40B4-BE49-F238E27FC236}">
              <a16:creationId xmlns:a16="http://schemas.microsoft.com/office/drawing/2014/main" id="{00000000-0008-0000-0400-000036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286</xdr:row>
      <xdr:rowOff>0</xdr:rowOff>
    </xdr:from>
    <xdr:to>
      <xdr:col>5</xdr:col>
      <xdr:colOff>514350</xdr:colOff>
      <xdr:row>287</xdr:row>
      <xdr:rowOff>28575</xdr:rowOff>
    </xdr:to>
    <xdr:sp macro="" textlink="">
      <xdr:nvSpPr>
        <xdr:cNvPr id="1847" name="Text Box 2">
          <a:extLst>
            <a:ext uri="{FF2B5EF4-FFF2-40B4-BE49-F238E27FC236}">
              <a16:creationId xmlns:a16="http://schemas.microsoft.com/office/drawing/2014/main" id="{00000000-0008-0000-0400-000037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286</xdr:row>
      <xdr:rowOff>0</xdr:rowOff>
    </xdr:from>
    <xdr:to>
      <xdr:col>5</xdr:col>
      <xdr:colOff>514350</xdr:colOff>
      <xdr:row>287</xdr:row>
      <xdr:rowOff>28575</xdr:rowOff>
    </xdr:to>
    <xdr:sp macro="" textlink="">
      <xdr:nvSpPr>
        <xdr:cNvPr id="1848" name="Text Box 2">
          <a:extLst>
            <a:ext uri="{FF2B5EF4-FFF2-40B4-BE49-F238E27FC236}">
              <a16:creationId xmlns:a16="http://schemas.microsoft.com/office/drawing/2014/main" id="{00000000-0008-0000-0400-000038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286</xdr:row>
      <xdr:rowOff>0</xdr:rowOff>
    </xdr:from>
    <xdr:to>
      <xdr:col>5</xdr:col>
      <xdr:colOff>514350</xdr:colOff>
      <xdr:row>287</xdr:row>
      <xdr:rowOff>28574</xdr:rowOff>
    </xdr:to>
    <xdr:sp macro="" textlink="">
      <xdr:nvSpPr>
        <xdr:cNvPr id="1849" name="Text Box 2">
          <a:extLst>
            <a:ext uri="{FF2B5EF4-FFF2-40B4-BE49-F238E27FC236}">
              <a16:creationId xmlns:a16="http://schemas.microsoft.com/office/drawing/2014/main" id="{00000000-0008-0000-0400-000039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286</xdr:row>
      <xdr:rowOff>0</xdr:rowOff>
    </xdr:from>
    <xdr:to>
      <xdr:col>5</xdr:col>
      <xdr:colOff>514350</xdr:colOff>
      <xdr:row>287</xdr:row>
      <xdr:rowOff>28575</xdr:rowOff>
    </xdr:to>
    <xdr:sp macro="" textlink="">
      <xdr:nvSpPr>
        <xdr:cNvPr id="1850" name="Text Box 2">
          <a:extLst>
            <a:ext uri="{FF2B5EF4-FFF2-40B4-BE49-F238E27FC236}">
              <a16:creationId xmlns:a16="http://schemas.microsoft.com/office/drawing/2014/main" id="{00000000-0008-0000-0400-00003A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28575</xdr:rowOff>
    </xdr:to>
    <xdr:sp macro="" textlink="">
      <xdr:nvSpPr>
        <xdr:cNvPr id="1851" name="Text Box 2">
          <a:extLst>
            <a:ext uri="{FF2B5EF4-FFF2-40B4-BE49-F238E27FC236}">
              <a16:creationId xmlns:a16="http://schemas.microsoft.com/office/drawing/2014/main" id="{00000000-0008-0000-0400-00003B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28575</xdr:rowOff>
    </xdr:to>
    <xdr:sp macro="" textlink="">
      <xdr:nvSpPr>
        <xdr:cNvPr id="1852" name="Text Box 2">
          <a:extLst>
            <a:ext uri="{FF2B5EF4-FFF2-40B4-BE49-F238E27FC236}">
              <a16:creationId xmlns:a16="http://schemas.microsoft.com/office/drawing/2014/main" id="{00000000-0008-0000-0400-00003C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28575</xdr:rowOff>
    </xdr:to>
    <xdr:sp macro="" textlink="">
      <xdr:nvSpPr>
        <xdr:cNvPr id="1853" name="Text Box 2">
          <a:extLst>
            <a:ext uri="{FF2B5EF4-FFF2-40B4-BE49-F238E27FC236}">
              <a16:creationId xmlns:a16="http://schemas.microsoft.com/office/drawing/2014/main" id="{00000000-0008-0000-0400-00003D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28574</xdr:rowOff>
    </xdr:to>
    <xdr:sp macro="" textlink="">
      <xdr:nvSpPr>
        <xdr:cNvPr id="1854" name="Text Box 2">
          <a:extLst>
            <a:ext uri="{FF2B5EF4-FFF2-40B4-BE49-F238E27FC236}">
              <a16:creationId xmlns:a16="http://schemas.microsoft.com/office/drawing/2014/main" id="{00000000-0008-0000-0400-00003E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28575</xdr:rowOff>
    </xdr:to>
    <xdr:sp macro="" textlink="">
      <xdr:nvSpPr>
        <xdr:cNvPr id="1855" name="Text Box 2">
          <a:extLst>
            <a:ext uri="{FF2B5EF4-FFF2-40B4-BE49-F238E27FC236}">
              <a16:creationId xmlns:a16="http://schemas.microsoft.com/office/drawing/2014/main" id="{00000000-0008-0000-0400-00003F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28575</xdr:rowOff>
    </xdr:to>
    <xdr:sp macro="" textlink="">
      <xdr:nvSpPr>
        <xdr:cNvPr id="1856" name="Text Box 2">
          <a:extLst>
            <a:ext uri="{FF2B5EF4-FFF2-40B4-BE49-F238E27FC236}">
              <a16:creationId xmlns:a16="http://schemas.microsoft.com/office/drawing/2014/main" id="{00000000-0008-0000-0400-000040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28574</xdr:rowOff>
    </xdr:to>
    <xdr:sp macro="" textlink="">
      <xdr:nvSpPr>
        <xdr:cNvPr id="1857" name="Text Box 2">
          <a:extLst>
            <a:ext uri="{FF2B5EF4-FFF2-40B4-BE49-F238E27FC236}">
              <a16:creationId xmlns:a16="http://schemas.microsoft.com/office/drawing/2014/main" id="{00000000-0008-0000-0400-000041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286</xdr:row>
      <xdr:rowOff>0</xdr:rowOff>
    </xdr:from>
    <xdr:to>
      <xdr:col>5</xdr:col>
      <xdr:colOff>514350</xdr:colOff>
      <xdr:row>287</xdr:row>
      <xdr:rowOff>28575</xdr:rowOff>
    </xdr:to>
    <xdr:sp macro="" textlink="">
      <xdr:nvSpPr>
        <xdr:cNvPr id="1858" name="Text Box 2">
          <a:extLst>
            <a:ext uri="{FF2B5EF4-FFF2-40B4-BE49-F238E27FC236}">
              <a16:creationId xmlns:a16="http://schemas.microsoft.com/office/drawing/2014/main" id="{00000000-0008-0000-0400-000042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286</xdr:row>
      <xdr:rowOff>0</xdr:rowOff>
    </xdr:from>
    <xdr:to>
      <xdr:col>5</xdr:col>
      <xdr:colOff>514350</xdr:colOff>
      <xdr:row>287</xdr:row>
      <xdr:rowOff>28575</xdr:rowOff>
    </xdr:to>
    <xdr:sp macro="" textlink="">
      <xdr:nvSpPr>
        <xdr:cNvPr id="1859" name="Text Box 2">
          <a:extLst>
            <a:ext uri="{FF2B5EF4-FFF2-40B4-BE49-F238E27FC236}">
              <a16:creationId xmlns:a16="http://schemas.microsoft.com/office/drawing/2014/main" id="{00000000-0008-0000-0400-000043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286</xdr:row>
      <xdr:rowOff>0</xdr:rowOff>
    </xdr:from>
    <xdr:to>
      <xdr:col>5</xdr:col>
      <xdr:colOff>514350</xdr:colOff>
      <xdr:row>287</xdr:row>
      <xdr:rowOff>28574</xdr:rowOff>
    </xdr:to>
    <xdr:sp macro="" textlink="">
      <xdr:nvSpPr>
        <xdr:cNvPr id="1860" name="Text Box 2">
          <a:extLst>
            <a:ext uri="{FF2B5EF4-FFF2-40B4-BE49-F238E27FC236}">
              <a16:creationId xmlns:a16="http://schemas.microsoft.com/office/drawing/2014/main" id="{00000000-0008-0000-0400-000044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286</xdr:row>
      <xdr:rowOff>0</xdr:rowOff>
    </xdr:from>
    <xdr:to>
      <xdr:col>5</xdr:col>
      <xdr:colOff>514350</xdr:colOff>
      <xdr:row>287</xdr:row>
      <xdr:rowOff>28575</xdr:rowOff>
    </xdr:to>
    <xdr:sp macro="" textlink="">
      <xdr:nvSpPr>
        <xdr:cNvPr id="1861" name="Text Box 2">
          <a:extLst>
            <a:ext uri="{FF2B5EF4-FFF2-40B4-BE49-F238E27FC236}">
              <a16:creationId xmlns:a16="http://schemas.microsoft.com/office/drawing/2014/main" id="{00000000-0008-0000-0400-000045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28575</xdr:rowOff>
    </xdr:to>
    <xdr:sp macro="" textlink="">
      <xdr:nvSpPr>
        <xdr:cNvPr id="1862" name="Text Box 2">
          <a:extLst>
            <a:ext uri="{FF2B5EF4-FFF2-40B4-BE49-F238E27FC236}">
              <a16:creationId xmlns:a16="http://schemas.microsoft.com/office/drawing/2014/main" id="{00000000-0008-0000-0400-000046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28575</xdr:rowOff>
    </xdr:to>
    <xdr:sp macro="" textlink="">
      <xdr:nvSpPr>
        <xdr:cNvPr id="1863" name="Text Box 2">
          <a:extLst>
            <a:ext uri="{FF2B5EF4-FFF2-40B4-BE49-F238E27FC236}">
              <a16:creationId xmlns:a16="http://schemas.microsoft.com/office/drawing/2014/main" id="{00000000-0008-0000-0400-000047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28575</xdr:rowOff>
    </xdr:to>
    <xdr:sp macro="" textlink="">
      <xdr:nvSpPr>
        <xdr:cNvPr id="1864" name="Text Box 2">
          <a:extLst>
            <a:ext uri="{FF2B5EF4-FFF2-40B4-BE49-F238E27FC236}">
              <a16:creationId xmlns:a16="http://schemas.microsoft.com/office/drawing/2014/main" id="{00000000-0008-0000-0400-000048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28574</xdr:rowOff>
    </xdr:to>
    <xdr:sp macro="" textlink="">
      <xdr:nvSpPr>
        <xdr:cNvPr id="1865" name="Text Box 2">
          <a:extLst>
            <a:ext uri="{FF2B5EF4-FFF2-40B4-BE49-F238E27FC236}">
              <a16:creationId xmlns:a16="http://schemas.microsoft.com/office/drawing/2014/main" id="{00000000-0008-0000-0400-000049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28575</xdr:rowOff>
    </xdr:to>
    <xdr:sp macro="" textlink="">
      <xdr:nvSpPr>
        <xdr:cNvPr id="1866" name="Text Box 2">
          <a:extLst>
            <a:ext uri="{FF2B5EF4-FFF2-40B4-BE49-F238E27FC236}">
              <a16:creationId xmlns:a16="http://schemas.microsoft.com/office/drawing/2014/main" id="{00000000-0008-0000-0400-00004A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28575</xdr:rowOff>
    </xdr:to>
    <xdr:sp macro="" textlink="">
      <xdr:nvSpPr>
        <xdr:cNvPr id="1867" name="Text Box 2">
          <a:extLst>
            <a:ext uri="{FF2B5EF4-FFF2-40B4-BE49-F238E27FC236}">
              <a16:creationId xmlns:a16="http://schemas.microsoft.com/office/drawing/2014/main" id="{00000000-0008-0000-0400-00004B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28574</xdr:rowOff>
    </xdr:to>
    <xdr:sp macro="" textlink="">
      <xdr:nvSpPr>
        <xdr:cNvPr id="1868" name="Text Box 2">
          <a:extLst>
            <a:ext uri="{FF2B5EF4-FFF2-40B4-BE49-F238E27FC236}">
              <a16:creationId xmlns:a16="http://schemas.microsoft.com/office/drawing/2014/main" id="{00000000-0008-0000-0400-00004C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286</xdr:row>
      <xdr:rowOff>0</xdr:rowOff>
    </xdr:from>
    <xdr:to>
      <xdr:col>5</xdr:col>
      <xdr:colOff>514350</xdr:colOff>
      <xdr:row>287</xdr:row>
      <xdr:rowOff>28575</xdr:rowOff>
    </xdr:to>
    <xdr:sp macro="" textlink="">
      <xdr:nvSpPr>
        <xdr:cNvPr id="1869" name="Text Box 2">
          <a:extLst>
            <a:ext uri="{FF2B5EF4-FFF2-40B4-BE49-F238E27FC236}">
              <a16:creationId xmlns:a16="http://schemas.microsoft.com/office/drawing/2014/main" id="{00000000-0008-0000-0400-00004D07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286</xdr:row>
      <xdr:rowOff>0</xdr:rowOff>
    </xdr:from>
    <xdr:to>
      <xdr:col>5</xdr:col>
      <xdr:colOff>514350</xdr:colOff>
      <xdr:row>287</xdr:row>
      <xdr:rowOff>28575</xdr:rowOff>
    </xdr:to>
    <xdr:sp macro="" textlink="">
      <xdr:nvSpPr>
        <xdr:cNvPr id="1870" name="Text Box 2">
          <a:extLst>
            <a:ext uri="{FF2B5EF4-FFF2-40B4-BE49-F238E27FC236}">
              <a16:creationId xmlns:a16="http://schemas.microsoft.com/office/drawing/2014/main" id="{00000000-0008-0000-0400-00004E07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288</xdr:row>
      <xdr:rowOff>28576</xdr:rowOff>
    </xdr:to>
    <xdr:sp macro="" textlink="">
      <xdr:nvSpPr>
        <xdr:cNvPr id="1871" name="Text Box 2">
          <a:extLst>
            <a:ext uri="{FF2B5EF4-FFF2-40B4-BE49-F238E27FC236}">
              <a16:creationId xmlns:a16="http://schemas.microsoft.com/office/drawing/2014/main" id="{00000000-0008-0000-0400-00004F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286</xdr:row>
      <xdr:rowOff>0</xdr:rowOff>
    </xdr:from>
    <xdr:to>
      <xdr:col>5</xdr:col>
      <xdr:colOff>514350</xdr:colOff>
      <xdr:row>287</xdr:row>
      <xdr:rowOff>28574</xdr:rowOff>
    </xdr:to>
    <xdr:sp macro="" textlink="">
      <xdr:nvSpPr>
        <xdr:cNvPr id="1872" name="Text Box 2">
          <a:extLst>
            <a:ext uri="{FF2B5EF4-FFF2-40B4-BE49-F238E27FC236}">
              <a16:creationId xmlns:a16="http://schemas.microsoft.com/office/drawing/2014/main" id="{00000000-0008-0000-0400-00005007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286</xdr:row>
      <xdr:rowOff>0</xdr:rowOff>
    </xdr:from>
    <xdr:to>
      <xdr:col>5</xdr:col>
      <xdr:colOff>514350</xdr:colOff>
      <xdr:row>287</xdr:row>
      <xdr:rowOff>28575</xdr:rowOff>
    </xdr:to>
    <xdr:sp macro="" textlink="">
      <xdr:nvSpPr>
        <xdr:cNvPr id="1873" name="Text Box 2">
          <a:extLst>
            <a:ext uri="{FF2B5EF4-FFF2-40B4-BE49-F238E27FC236}">
              <a16:creationId xmlns:a16="http://schemas.microsoft.com/office/drawing/2014/main" id="{00000000-0008-0000-0400-00005107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288</xdr:row>
      <xdr:rowOff>28578</xdr:rowOff>
    </xdr:to>
    <xdr:sp macro="" textlink="">
      <xdr:nvSpPr>
        <xdr:cNvPr id="1874" name="Text Box 2">
          <a:extLst>
            <a:ext uri="{FF2B5EF4-FFF2-40B4-BE49-F238E27FC236}">
              <a16:creationId xmlns:a16="http://schemas.microsoft.com/office/drawing/2014/main" id="{00000000-0008-0000-0400-000052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288</xdr:row>
      <xdr:rowOff>28577</xdr:rowOff>
    </xdr:to>
    <xdr:sp macro="" textlink="">
      <xdr:nvSpPr>
        <xdr:cNvPr id="1875" name="Text Box 2">
          <a:extLst>
            <a:ext uri="{FF2B5EF4-FFF2-40B4-BE49-F238E27FC236}">
              <a16:creationId xmlns:a16="http://schemas.microsoft.com/office/drawing/2014/main" id="{00000000-0008-0000-0400-000053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28575</xdr:rowOff>
    </xdr:to>
    <xdr:sp macro="" textlink="">
      <xdr:nvSpPr>
        <xdr:cNvPr id="1876" name="Text Box 2">
          <a:extLst>
            <a:ext uri="{FF2B5EF4-FFF2-40B4-BE49-F238E27FC236}">
              <a16:creationId xmlns:a16="http://schemas.microsoft.com/office/drawing/2014/main" id="{00000000-0008-0000-0400-00005407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28575</xdr:rowOff>
    </xdr:to>
    <xdr:sp macro="" textlink="">
      <xdr:nvSpPr>
        <xdr:cNvPr id="1877" name="Text Box 2">
          <a:extLst>
            <a:ext uri="{FF2B5EF4-FFF2-40B4-BE49-F238E27FC236}">
              <a16:creationId xmlns:a16="http://schemas.microsoft.com/office/drawing/2014/main" id="{00000000-0008-0000-0400-00005507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28576</xdr:rowOff>
    </xdr:to>
    <xdr:sp macro="" textlink="">
      <xdr:nvSpPr>
        <xdr:cNvPr id="1878" name="Text Box 2">
          <a:extLst>
            <a:ext uri="{FF2B5EF4-FFF2-40B4-BE49-F238E27FC236}">
              <a16:creationId xmlns:a16="http://schemas.microsoft.com/office/drawing/2014/main" id="{00000000-0008-0000-0400-000056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28575</xdr:rowOff>
    </xdr:to>
    <xdr:sp macro="" textlink="">
      <xdr:nvSpPr>
        <xdr:cNvPr id="1879" name="Text Box 2">
          <a:extLst>
            <a:ext uri="{FF2B5EF4-FFF2-40B4-BE49-F238E27FC236}">
              <a16:creationId xmlns:a16="http://schemas.microsoft.com/office/drawing/2014/main" id="{00000000-0008-0000-0400-00005707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28574</xdr:rowOff>
    </xdr:to>
    <xdr:sp macro="" textlink="">
      <xdr:nvSpPr>
        <xdr:cNvPr id="1880" name="Text Box 2">
          <a:extLst>
            <a:ext uri="{FF2B5EF4-FFF2-40B4-BE49-F238E27FC236}">
              <a16:creationId xmlns:a16="http://schemas.microsoft.com/office/drawing/2014/main" id="{00000000-0008-0000-0400-00005807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28575</xdr:rowOff>
    </xdr:to>
    <xdr:sp macro="" textlink="">
      <xdr:nvSpPr>
        <xdr:cNvPr id="1881" name="Text Box 2">
          <a:extLst>
            <a:ext uri="{FF2B5EF4-FFF2-40B4-BE49-F238E27FC236}">
              <a16:creationId xmlns:a16="http://schemas.microsoft.com/office/drawing/2014/main" id="{00000000-0008-0000-0400-00005907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28576</xdr:rowOff>
    </xdr:to>
    <xdr:sp macro="" textlink="">
      <xdr:nvSpPr>
        <xdr:cNvPr id="1882" name="Text Box 2">
          <a:extLst>
            <a:ext uri="{FF2B5EF4-FFF2-40B4-BE49-F238E27FC236}">
              <a16:creationId xmlns:a16="http://schemas.microsoft.com/office/drawing/2014/main" id="{00000000-0008-0000-0400-00005A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28575</xdr:rowOff>
    </xdr:to>
    <xdr:sp macro="" textlink="">
      <xdr:nvSpPr>
        <xdr:cNvPr id="1883" name="Text Box 2">
          <a:extLst>
            <a:ext uri="{FF2B5EF4-FFF2-40B4-BE49-F238E27FC236}">
              <a16:creationId xmlns:a16="http://schemas.microsoft.com/office/drawing/2014/main" id="{00000000-0008-0000-0400-00005B07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28578</xdr:rowOff>
    </xdr:to>
    <xdr:sp macro="" textlink="">
      <xdr:nvSpPr>
        <xdr:cNvPr id="1884" name="Text Box 2">
          <a:extLst>
            <a:ext uri="{FF2B5EF4-FFF2-40B4-BE49-F238E27FC236}">
              <a16:creationId xmlns:a16="http://schemas.microsoft.com/office/drawing/2014/main" id="{00000000-0008-0000-0400-00005C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28574</xdr:rowOff>
    </xdr:to>
    <xdr:sp macro="" textlink="">
      <xdr:nvSpPr>
        <xdr:cNvPr id="1885" name="Text Box 2">
          <a:extLst>
            <a:ext uri="{FF2B5EF4-FFF2-40B4-BE49-F238E27FC236}">
              <a16:creationId xmlns:a16="http://schemas.microsoft.com/office/drawing/2014/main" id="{00000000-0008-0000-0400-00005D07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28577</xdr:rowOff>
    </xdr:to>
    <xdr:sp macro="" textlink="">
      <xdr:nvSpPr>
        <xdr:cNvPr id="1886" name="Text Box 2">
          <a:extLst>
            <a:ext uri="{FF2B5EF4-FFF2-40B4-BE49-F238E27FC236}">
              <a16:creationId xmlns:a16="http://schemas.microsoft.com/office/drawing/2014/main" id="{00000000-0008-0000-0400-00005E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288</xdr:row>
      <xdr:rowOff>28576</xdr:rowOff>
    </xdr:to>
    <xdr:sp macro="" textlink="">
      <xdr:nvSpPr>
        <xdr:cNvPr id="1887" name="Text Box 2">
          <a:extLst>
            <a:ext uri="{FF2B5EF4-FFF2-40B4-BE49-F238E27FC236}">
              <a16:creationId xmlns:a16="http://schemas.microsoft.com/office/drawing/2014/main" id="{00000000-0008-0000-0400-00005F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288</xdr:row>
      <xdr:rowOff>28576</xdr:rowOff>
    </xdr:to>
    <xdr:sp macro="" textlink="">
      <xdr:nvSpPr>
        <xdr:cNvPr id="1888" name="Text Box 2">
          <a:extLst>
            <a:ext uri="{FF2B5EF4-FFF2-40B4-BE49-F238E27FC236}">
              <a16:creationId xmlns:a16="http://schemas.microsoft.com/office/drawing/2014/main" id="{00000000-0008-0000-0400-000060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288</xdr:row>
      <xdr:rowOff>28575</xdr:rowOff>
    </xdr:to>
    <xdr:sp macro="" textlink="">
      <xdr:nvSpPr>
        <xdr:cNvPr id="1889" name="Text Box 2">
          <a:extLst>
            <a:ext uri="{FF2B5EF4-FFF2-40B4-BE49-F238E27FC236}">
              <a16:creationId xmlns:a16="http://schemas.microsoft.com/office/drawing/2014/main" id="{00000000-0008-0000-0400-000061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288</xdr:row>
      <xdr:rowOff>28576</xdr:rowOff>
    </xdr:to>
    <xdr:sp macro="" textlink="">
      <xdr:nvSpPr>
        <xdr:cNvPr id="1890" name="Text Box 2">
          <a:extLst>
            <a:ext uri="{FF2B5EF4-FFF2-40B4-BE49-F238E27FC236}">
              <a16:creationId xmlns:a16="http://schemas.microsoft.com/office/drawing/2014/main" id="{00000000-0008-0000-0400-000062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288</xdr:row>
      <xdr:rowOff>28575</xdr:rowOff>
    </xdr:to>
    <xdr:sp macro="" textlink="">
      <xdr:nvSpPr>
        <xdr:cNvPr id="1891" name="Text Box 2">
          <a:extLst>
            <a:ext uri="{FF2B5EF4-FFF2-40B4-BE49-F238E27FC236}">
              <a16:creationId xmlns:a16="http://schemas.microsoft.com/office/drawing/2014/main" id="{00000000-0008-0000-0400-000063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28576</xdr:rowOff>
    </xdr:to>
    <xdr:sp macro="" textlink="">
      <xdr:nvSpPr>
        <xdr:cNvPr id="1892" name="Text Box 2">
          <a:extLst>
            <a:ext uri="{FF2B5EF4-FFF2-40B4-BE49-F238E27FC236}">
              <a16:creationId xmlns:a16="http://schemas.microsoft.com/office/drawing/2014/main" id="{00000000-0008-0000-0400-000064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28576</xdr:rowOff>
    </xdr:to>
    <xdr:sp macro="" textlink="">
      <xdr:nvSpPr>
        <xdr:cNvPr id="1893" name="Text Box 2">
          <a:extLst>
            <a:ext uri="{FF2B5EF4-FFF2-40B4-BE49-F238E27FC236}">
              <a16:creationId xmlns:a16="http://schemas.microsoft.com/office/drawing/2014/main" id="{00000000-0008-0000-0400-000065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28576</xdr:rowOff>
    </xdr:to>
    <xdr:sp macro="" textlink="">
      <xdr:nvSpPr>
        <xdr:cNvPr id="1894" name="Text Box 2">
          <a:extLst>
            <a:ext uri="{FF2B5EF4-FFF2-40B4-BE49-F238E27FC236}">
              <a16:creationId xmlns:a16="http://schemas.microsoft.com/office/drawing/2014/main" id="{00000000-0008-0000-0400-000066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28575</xdr:rowOff>
    </xdr:to>
    <xdr:sp macro="" textlink="">
      <xdr:nvSpPr>
        <xdr:cNvPr id="1895" name="Text Box 2">
          <a:extLst>
            <a:ext uri="{FF2B5EF4-FFF2-40B4-BE49-F238E27FC236}">
              <a16:creationId xmlns:a16="http://schemas.microsoft.com/office/drawing/2014/main" id="{00000000-0008-0000-0400-000067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28576</xdr:rowOff>
    </xdr:to>
    <xdr:sp macro="" textlink="">
      <xdr:nvSpPr>
        <xdr:cNvPr id="1896" name="Text Box 2">
          <a:extLst>
            <a:ext uri="{FF2B5EF4-FFF2-40B4-BE49-F238E27FC236}">
              <a16:creationId xmlns:a16="http://schemas.microsoft.com/office/drawing/2014/main" id="{00000000-0008-0000-0400-000068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28576</xdr:rowOff>
    </xdr:to>
    <xdr:sp macro="" textlink="">
      <xdr:nvSpPr>
        <xdr:cNvPr id="1897" name="Text Box 2">
          <a:extLst>
            <a:ext uri="{FF2B5EF4-FFF2-40B4-BE49-F238E27FC236}">
              <a16:creationId xmlns:a16="http://schemas.microsoft.com/office/drawing/2014/main" id="{00000000-0008-0000-0400-000069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28575</xdr:rowOff>
    </xdr:to>
    <xdr:sp macro="" textlink="">
      <xdr:nvSpPr>
        <xdr:cNvPr id="1898" name="Text Box 2">
          <a:extLst>
            <a:ext uri="{FF2B5EF4-FFF2-40B4-BE49-F238E27FC236}">
              <a16:creationId xmlns:a16="http://schemas.microsoft.com/office/drawing/2014/main" id="{00000000-0008-0000-0400-00006A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288</xdr:row>
      <xdr:rowOff>28576</xdr:rowOff>
    </xdr:to>
    <xdr:sp macro="" textlink="">
      <xdr:nvSpPr>
        <xdr:cNvPr id="1899" name="Text Box 2">
          <a:extLst>
            <a:ext uri="{FF2B5EF4-FFF2-40B4-BE49-F238E27FC236}">
              <a16:creationId xmlns:a16="http://schemas.microsoft.com/office/drawing/2014/main" id="{00000000-0008-0000-0400-00006B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288</xdr:row>
      <xdr:rowOff>28576</xdr:rowOff>
    </xdr:to>
    <xdr:sp macro="" textlink="">
      <xdr:nvSpPr>
        <xdr:cNvPr id="1900" name="Text Box 2">
          <a:extLst>
            <a:ext uri="{FF2B5EF4-FFF2-40B4-BE49-F238E27FC236}">
              <a16:creationId xmlns:a16="http://schemas.microsoft.com/office/drawing/2014/main" id="{00000000-0008-0000-0400-00006C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288</xdr:row>
      <xdr:rowOff>28575</xdr:rowOff>
    </xdr:to>
    <xdr:sp macro="" textlink="">
      <xdr:nvSpPr>
        <xdr:cNvPr id="1901" name="Text Box 2">
          <a:extLst>
            <a:ext uri="{FF2B5EF4-FFF2-40B4-BE49-F238E27FC236}">
              <a16:creationId xmlns:a16="http://schemas.microsoft.com/office/drawing/2014/main" id="{00000000-0008-0000-0400-00006D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288</xdr:row>
      <xdr:rowOff>28576</xdr:rowOff>
    </xdr:to>
    <xdr:sp macro="" textlink="">
      <xdr:nvSpPr>
        <xdr:cNvPr id="1902" name="Text Box 2">
          <a:extLst>
            <a:ext uri="{FF2B5EF4-FFF2-40B4-BE49-F238E27FC236}">
              <a16:creationId xmlns:a16="http://schemas.microsoft.com/office/drawing/2014/main" id="{00000000-0008-0000-0400-00006E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28576</xdr:rowOff>
    </xdr:to>
    <xdr:sp macro="" textlink="">
      <xdr:nvSpPr>
        <xdr:cNvPr id="1903" name="Text Box 2">
          <a:extLst>
            <a:ext uri="{FF2B5EF4-FFF2-40B4-BE49-F238E27FC236}">
              <a16:creationId xmlns:a16="http://schemas.microsoft.com/office/drawing/2014/main" id="{00000000-0008-0000-0400-00006F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28576</xdr:rowOff>
    </xdr:to>
    <xdr:sp macro="" textlink="">
      <xdr:nvSpPr>
        <xdr:cNvPr id="1904" name="Text Box 2">
          <a:extLst>
            <a:ext uri="{FF2B5EF4-FFF2-40B4-BE49-F238E27FC236}">
              <a16:creationId xmlns:a16="http://schemas.microsoft.com/office/drawing/2014/main" id="{00000000-0008-0000-0400-000070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28576</xdr:rowOff>
    </xdr:to>
    <xdr:sp macro="" textlink="">
      <xdr:nvSpPr>
        <xdr:cNvPr id="1905" name="Text Box 2">
          <a:extLst>
            <a:ext uri="{FF2B5EF4-FFF2-40B4-BE49-F238E27FC236}">
              <a16:creationId xmlns:a16="http://schemas.microsoft.com/office/drawing/2014/main" id="{00000000-0008-0000-0400-000071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28575</xdr:rowOff>
    </xdr:to>
    <xdr:sp macro="" textlink="">
      <xdr:nvSpPr>
        <xdr:cNvPr id="1906" name="Text Box 2">
          <a:extLst>
            <a:ext uri="{FF2B5EF4-FFF2-40B4-BE49-F238E27FC236}">
              <a16:creationId xmlns:a16="http://schemas.microsoft.com/office/drawing/2014/main" id="{00000000-0008-0000-0400-000072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28576</xdr:rowOff>
    </xdr:to>
    <xdr:sp macro="" textlink="">
      <xdr:nvSpPr>
        <xdr:cNvPr id="1907" name="Text Box 2">
          <a:extLst>
            <a:ext uri="{FF2B5EF4-FFF2-40B4-BE49-F238E27FC236}">
              <a16:creationId xmlns:a16="http://schemas.microsoft.com/office/drawing/2014/main" id="{00000000-0008-0000-0400-000073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28576</xdr:rowOff>
    </xdr:to>
    <xdr:sp macro="" textlink="">
      <xdr:nvSpPr>
        <xdr:cNvPr id="1908" name="Text Box 2">
          <a:extLst>
            <a:ext uri="{FF2B5EF4-FFF2-40B4-BE49-F238E27FC236}">
              <a16:creationId xmlns:a16="http://schemas.microsoft.com/office/drawing/2014/main" id="{00000000-0008-0000-0400-000074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28575</xdr:rowOff>
    </xdr:to>
    <xdr:sp macro="" textlink="">
      <xdr:nvSpPr>
        <xdr:cNvPr id="1909" name="Text Box 2">
          <a:extLst>
            <a:ext uri="{FF2B5EF4-FFF2-40B4-BE49-F238E27FC236}">
              <a16:creationId xmlns:a16="http://schemas.microsoft.com/office/drawing/2014/main" id="{00000000-0008-0000-0400-000075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288</xdr:row>
      <xdr:rowOff>28576</xdr:rowOff>
    </xdr:to>
    <xdr:sp macro="" textlink="">
      <xdr:nvSpPr>
        <xdr:cNvPr id="1910" name="Text Box 2">
          <a:extLst>
            <a:ext uri="{FF2B5EF4-FFF2-40B4-BE49-F238E27FC236}">
              <a16:creationId xmlns:a16="http://schemas.microsoft.com/office/drawing/2014/main" id="{00000000-0008-0000-0400-000076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288</xdr:row>
      <xdr:rowOff>28576</xdr:rowOff>
    </xdr:to>
    <xdr:sp macro="" textlink="">
      <xdr:nvSpPr>
        <xdr:cNvPr id="1911" name="Text Box 2">
          <a:extLst>
            <a:ext uri="{FF2B5EF4-FFF2-40B4-BE49-F238E27FC236}">
              <a16:creationId xmlns:a16="http://schemas.microsoft.com/office/drawing/2014/main" id="{00000000-0008-0000-0400-000077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288</xdr:row>
      <xdr:rowOff>28575</xdr:rowOff>
    </xdr:to>
    <xdr:sp macro="" textlink="">
      <xdr:nvSpPr>
        <xdr:cNvPr id="1912" name="Text Box 2">
          <a:extLst>
            <a:ext uri="{FF2B5EF4-FFF2-40B4-BE49-F238E27FC236}">
              <a16:creationId xmlns:a16="http://schemas.microsoft.com/office/drawing/2014/main" id="{00000000-0008-0000-0400-000078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288</xdr:row>
      <xdr:rowOff>28576</xdr:rowOff>
    </xdr:to>
    <xdr:sp macro="" textlink="">
      <xdr:nvSpPr>
        <xdr:cNvPr id="1913" name="Text Box 2">
          <a:extLst>
            <a:ext uri="{FF2B5EF4-FFF2-40B4-BE49-F238E27FC236}">
              <a16:creationId xmlns:a16="http://schemas.microsoft.com/office/drawing/2014/main" id="{00000000-0008-0000-0400-000079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28576</xdr:rowOff>
    </xdr:to>
    <xdr:sp macro="" textlink="">
      <xdr:nvSpPr>
        <xdr:cNvPr id="1914" name="Text Box 2">
          <a:extLst>
            <a:ext uri="{FF2B5EF4-FFF2-40B4-BE49-F238E27FC236}">
              <a16:creationId xmlns:a16="http://schemas.microsoft.com/office/drawing/2014/main" id="{00000000-0008-0000-0400-00007A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28576</xdr:rowOff>
    </xdr:to>
    <xdr:sp macro="" textlink="">
      <xdr:nvSpPr>
        <xdr:cNvPr id="1915" name="Text Box 2">
          <a:extLst>
            <a:ext uri="{FF2B5EF4-FFF2-40B4-BE49-F238E27FC236}">
              <a16:creationId xmlns:a16="http://schemas.microsoft.com/office/drawing/2014/main" id="{00000000-0008-0000-0400-00007B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28576</xdr:rowOff>
    </xdr:to>
    <xdr:sp macro="" textlink="">
      <xdr:nvSpPr>
        <xdr:cNvPr id="1916" name="Text Box 2">
          <a:extLst>
            <a:ext uri="{FF2B5EF4-FFF2-40B4-BE49-F238E27FC236}">
              <a16:creationId xmlns:a16="http://schemas.microsoft.com/office/drawing/2014/main" id="{00000000-0008-0000-0400-00007C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28575</xdr:rowOff>
    </xdr:to>
    <xdr:sp macro="" textlink="">
      <xdr:nvSpPr>
        <xdr:cNvPr id="1917" name="Text Box 2">
          <a:extLst>
            <a:ext uri="{FF2B5EF4-FFF2-40B4-BE49-F238E27FC236}">
              <a16:creationId xmlns:a16="http://schemas.microsoft.com/office/drawing/2014/main" id="{00000000-0008-0000-0400-00007D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28576</xdr:rowOff>
    </xdr:to>
    <xdr:sp macro="" textlink="">
      <xdr:nvSpPr>
        <xdr:cNvPr id="1918" name="Text Box 2">
          <a:extLst>
            <a:ext uri="{FF2B5EF4-FFF2-40B4-BE49-F238E27FC236}">
              <a16:creationId xmlns:a16="http://schemas.microsoft.com/office/drawing/2014/main" id="{00000000-0008-0000-0400-00007E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28576</xdr:rowOff>
    </xdr:to>
    <xdr:sp macro="" textlink="">
      <xdr:nvSpPr>
        <xdr:cNvPr id="1919" name="Text Box 2">
          <a:extLst>
            <a:ext uri="{FF2B5EF4-FFF2-40B4-BE49-F238E27FC236}">
              <a16:creationId xmlns:a16="http://schemas.microsoft.com/office/drawing/2014/main" id="{00000000-0008-0000-0400-00007F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28575</xdr:rowOff>
    </xdr:to>
    <xdr:sp macro="" textlink="">
      <xdr:nvSpPr>
        <xdr:cNvPr id="1920" name="Text Box 2">
          <a:extLst>
            <a:ext uri="{FF2B5EF4-FFF2-40B4-BE49-F238E27FC236}">
              <a16:creationId xmlns:a16="http://schemas.microsoft.com/office/drawing/2014/main" id="{00000000-0008-0000-0400-000080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288</xdr:row>
      <xdr:rowOff>28576</xdr:rowOff>
    </xdr:to>
    <xdr:sp macro="" textlink="">
      <xdr:nvSpPr>
        <xdr:cNvPr id="1921" name="Text Box 2">
          <a:extLst>
            <a:ext uri="{FF2B5EF4-FFF2-40B4-BE49-F238E27FC236}">
              <a16:creationId xmlns:a16="http://schemas.microsoft.com/office/drawing/2014/main" id="{00000000-0008-0000-0400-00008107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288</xdr:row>
      <xdr:rowOff>28576</xdr:rowOff>
    </xdr:to>
    <xdr:sp macro="" textlink="">
      <xdr:nvSpPr>
        <xdr:cNvPr id="1922" name="Text Box 2">
          <a:extLst>
            <a:ext uri="{FF2B5EF4-FFF2-40B4-BE49-F238E27FC236}">
              <a16:creationId xmlns:a16="http://schemas.microsoft.com/office/drawing/2014/main" id="{00000000-0008-0000-0400-00008207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289</xdr:row>
      <xdr:rowOff>28574</xdr:rowOff>
    </xdr:to>
    <xdr:sp macro="" textlink="">
      <xdr:nvSpPr>
        <xdr:cNvPr id="1923" name="Text Box 2">
          <a:extLst>
            <a:ext uri="{FF2B5EF4-FFF2-40B4-BE49-F238E27FC236}">
              <a16:creationId xmlns:a16="http://schemas.microsoft.com/office/drawing/2014/main" id="{00000000-0008-0000-0400-000083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288</xdr:row>
      <xdr:rowOff>28575</xdr:rowOff>
    </xdr:to>
    <xdr:sp macro="" textlink="">
      <xdr:nvSpPr>
        <xdr:cNvPr id="1924" name="Text Box 2">
          <a:extLst>
            <a:ext uri="{FF2B5EF4-FFF2-40B4-BE49-F238E27FC236}">
              <a16:creationId xmlns:a16="http://schemas.microsoft.com/office/drawing/2014/main" id="{00000000-0008-0000-0400-00008407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288</xdr:row>
      <xdr:rowOff>28576</xdr:rowOff>
    </xdr:to>
    <xdr:sp macro="" textlink="">
      <xdr:nvSpPr>
        <xdr:cNvPr id="1925" name="Text Box 2">
          <a:extLst>
            <a:ext uri="{FF2B5EF4-FFF2-40B4-BE49-F238E27FC236}">
              <a16:creationId xmlns:a16="http://schemas.microsoft.com/office/drawing/2014/main" id="{00000000-0008-0000-0400-00008507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289</xdr:row>
      <xdr:rowOff>28576</xdr:rowOff>
    </xdr:to>
    <xdr:sp macro="" textlink="">
      <xdr:nvSpPr>
        <xdr:cNvPr id="1926" name="Text Box 2">
          <a:extLst>
            <a:ext uri="{FF2B5EF4-FFF2-40B4-BE49-F238E27FC236}">
              <a16:creationId xmlns:a16="http://schemas.microsoft.com/office/drawing/2014/main" id="{00000000-0008-0000-0400-000086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289</xdr:row>
      <xdr:rowOff>28575</xdr:rowOff>
    </xdr:to>
    <xdr:sp macro="" textlink="">
      <xdr:nvSpPr>
        <xdr:cNvPr id="1927" name="Text Box 2">
          <a:extLst>
            <a:ext uri="{FF2B5EF4-FFF2-40B4-BE49-F238E27FC236}">
              <a16:creationId xmlns:a16="http://schemas.microsoft.com/office/drawing/2014/main" id="{00000000-0008-0000-0400-000087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28576</xdr:rowOff>
    </xdr:to>
    <xdr:sp macro="" textlink="">
      <xdr:nvSpPr>
        <xdr:cNvPr id="1928" name="Text Box 2">
          <a:extLst>
            <a:ext uri="{FF2B5EF4-FFF2-40B4-BE49-F238E27FC236}">
              <a16:creationId xmlns:a16="http://schemas.microsoft.com/office/drawing/2014/main" id="{00000000-0008-0000-0400-00008807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28576</xdr:rowOff>
    </xdr:to>
    <xdr:sp macro="" textlink="">
      <xdr:nvSpPr>
        <xdr:cNvPr id="1929" name="Text Box 2">
          <a:extLst>
            <a:ext uri="{FF2B5EF4-FFF2-40B4-BE49-F238E27FC236}">
              <a16:creationId xmlns:a16="http://schemas.microsoft.com/office/drawing/2014/main" id="{00000000-0008-0000-0400-00008907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28574</xdr:rowOff>
    </xdr:to>
    <xdr:sp macro="" textlink="">
      <xdr:nvSpPr>
        <xdr:cNvPr id="1930" name="Text Box 2">
          <a:extLst>
            <a:ext uri="{FF2B5EF4-FFF2-40B4-BE49-F238E27FC236}">
              <a16:creationId xmlns:a16="http://schemas.microsoft.com/office/drawing/2014/main" id="{00000000-0008-0000-0400-00008A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28576</xdr:rowOff>
    </xdr:to>
    <xdr:sp macro="" textlink="">
      <xdr:nvSpPr>
        <xdr:cNvPr id="1931" name="Text Box 2">
          <a:extLst>
            <a:ext uri="{FF2B5EF4-FFF2-40B4-BE49-F238E27FC236}">
              <a16:creationId xmlns:a16="http://schemas.microsoft.com/office/drawing/2014/main" id="{00000000-0008-0000-0400-00008B07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28575</xdr:rowOff>
    </xdr:to>
    <xdr:sp macro="" textlink="">
      <xdr:nvSpPr>
        <xdr:cNvPr id="1932" name="Text Box 2">
          <a:extLst>
            <a:ext uri="{FF2B5EF4-FFF2-40B4-BE49-F238E27FC236}">
              <a16:creationId xmlns:a16="http://schemas.microsoft.com/office/drawing/2014/main" id="{00000000-0008-0000-0400-00008C07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28576</xdr:rowOff>
    </xdr:to>
    <xdr:sp macro="" textlink="">
      <xdr:nvSpPr>
        <xdr:cNvPr id="1933" name="Text Box 2">
          <a:extLst>
            <a:ext uri="{FF2B5EF4-FFF2-40B4-BE49-F238E27FC236}">
              <a16:creationId xmlns:a16="http://schemas.microsoft.com/office/drawing/2014/main" id="{00000000-0008-0000-0400-00008D07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28574</xdr:rowOff>
    </xdr:to>
    <xdr:sp macro="" textlink="">
      <xdr:nvSpPr>
        <xdr:cNvPr id="1934" name="Text Box 2">
          <a:extLst>
            <a:ext uri="{FF2B5EF4-FFF2-40B4-BE49-F238E27FC236}">
              <a16:creationId xmlns:a16="http://schemas.microsoft.com/office/drawing/2014/main" id="{00000000-0008-0000-0400-00008E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28576</xdr:rowOff>
    </xdr:to>
    <xdr:sp macro="" textlink="">
      <xdr:nvSpPr>
        <xdr:cNvPr id="1935" name="Text Box 2">
          <a:extLst>
            <a:ext uri="{FF2B5EF4-FFF2-40B4-BE49-F238E27FC236}">
              <a16:creationId xmlns:a16="http://schemas.microsoft.com/office/drawing/2014/main" id="{00000000-0008-0000-0400-00008F07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28576</xdr:rowOff>
    </xdr:to>
    <xdr:sp macro="" textlink="">
      <xdr:nvSpPr>
        <xdr:cNvPr id="1936" name="Text Box 2">
          <a:extLst>
            <a:ext uri="{FF2B5EF4-FFF2-40B4-BE49-F238E27FC236}">
              <a16:creationId xmlns:a16="http://schemas.microsoft.com/office/drawing/2014/main" id="{00000000-0008-0000-0400-000090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28575</xdr:rowOff>
    </xdr:to>
    <xdr:sp macro="" textlink="">
      <xdr:nvSpPr>
        <xdr:cNvPr id="1937" name="Text Box 2">
          <a:extLst>
            <a:ext uri="{FF2B5EF4-FFF2-40B4-BE49-F238E27FC236}">
              <a16:creationId xmlns:a16="http://schemas.microsoft.com/office/drawing/2014/main" id="{00000000-0008-0000-0400-00009107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28575</xdr:rowOff>
    </xdr:to>
    <xdr:sp macro="" textlink="">
      <xdr:nvSpPr>
        <xdr:cNvPr id="1938" name="Text Box 2">
          <a:extLst>
            <a:ext uri="{FF2B5EF4-FFF2-40B4-BE49-F238E27FC236}">
              <a16:creationId xmlns:a16="http://schemas.microsoft.com/office/drawing/2014/main" id="{00000000-0008-0000-0400-000092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289</xdr:row>
      <xdr:rowOff>28574</xdr:rowOff>
    </xdr:to>
    <xdr:sp macro="" textlink="">
      <xdr:nvSpPr>
        <xdr:cNvPr id="1939" name="Text Box 2">
          <a:extLst>
            <a:ext uri="{FF2B5EF4-FFF2-40B4-BE49-F238E27FC236}">
              <a16:creationId xmlns:a16="http://schemas.microsoft.com/office/drawing/2014/main" id="{00000000-0008-0000-0400-000093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289</xdr:row>
      <xdr:rowOff>28574</xdr:rowOff>
    </xdr:to>
    <xdr:sp macro="" textlink="">
      <xdr:nvSpPr>
        <xdr:cNvPr id="1940" name="Text Box 2">
          <a:extLst>
            <a:ext uri="{FF2B5EF4-FFF2-40B4-BE49-F238E27FC236}">
              <a16:creationId xmlns:a16="http://schemas.microsoft.com/office/drawing/2014/main" id="{00000000-0008-0000-0400-000094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289</xdr:row>
      <xdr:rowOff>28573</xdr:rowOff>
    </xdr:to>
    <xdr:sp macro="" textlink="">
      <xdr:nvSpPr>
        <xdr:cNvPr id="1941" name="Text Box 2">
          <a:extLst>
            <a:ext uri="{FF2B5EF4-FFF2-40B4-BE49-F238E27FC236}">
              <a16:creationId xmlns:a16="http://schemas.microsoft.com/office/drawing/2014/main" id="{00000000-0008-0000-0400-000095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289</xdr:row>
      <xdr:rowOff>28574</xdr:rowOff>
    </xdr:to>
    <xdr:sp macro="" textlink="">
      <xdr:nvSpPr>
        <xdr:cNvPr id="1942" name="Text Box 2">
          <a:extLst>
            <a:ext uri="{FF2B5EF4-FFF2-40B4-BE49-F238E27FC236}">
              <a16:creationId xmlns:a16="http://schemas.microsoft.com/office/drawing/2014/main" id="{00000000-0008-0000-0400-000096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289</xdr:row>
      <xdr:rowOff>28573</xdr:rowOff>
    </xdr:to>
    <xdr:sp macro="" textlink="">
      <xdr:nvSpPr>
        <xdr:cNvPr id="1943" name="Text Box 2">
          <a:extLst>
            <a:ext uri="{FF2B5EF4-FFF2-40B4-BE49-F238E27FC236}">
              <a16:creationId xmlns:a16="http://schemas.microsoft.com/office/drawing/2014/main" id="{00000000-0008-0000-0400-000097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28574</xdr:rowOff>
    </xdr:to>
    <xdr:sp macro="" textlink="">
      <xdr:nvSpPr>
        <xdr:cNvPr id="1944" name="Text Box 2">
          <a:extLst>
            <a:ext uri="{FF2B5EF4-FFF2-40B4-BE49-F238E27FC236}">
              <a16:creationId xmlns:a16="http://schemas.microsoft.com/office/drawing/2014/main" id="{00000000-0008-0000-0400-000098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28574</xdr:rowOff>
    </xdr:to>
    <xdr:sp macro="" textlink="">
      <xdr:nvSpPr>
        <xdr:cNvPr id="1945" name="Text Box 2">
          <a:extLst>
            <a:ext uri="{FF2B5EF4-FFF2-40B4-BE49-F238E27FC236}">
              <a16:creationId xmlns:a16="http://schemas.microsoft.com/office/drawing/2014/main" id="{00000000-0008-0000-0400-000099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28574</xdr:rowOff>
    </xdr:to>
    <xdr:sp macro="" textlink="">
      <xdr:nvSpPr>
        <xdr:cNvPr id="1946" name="Text Box 2">
          <a:extLst>
            <a:ext uri="{FF2B5EF4-FFF2-40B4-BE49-F238E27FC236}">
              <a16:creationId xmlns:a16="http://schemas.microsoft.com/office/drawing/2014/main" id="{00000000-0008-0000-0400-00009A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28573</xdr:rowOff>
    </xdr:to>
    <xdr:sp macro="" textlink="">
      <xdr:nvSpPr>
        <xdr:cNvPr id="1947" name="Text Box 2">
          <a:extLst>
            <a:ext uri="{FF2B5EF4-FFF2-40B4-BE49-F238E27FC236}">
              <a16:creationId xmlns:a16="http://schemas.microsoft.com/office/drawing/2014/main" id="{00000000-0008-0000-0400-00009B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28574</xdr:rowOff>
    </xdr:to>
    <xdr:sp macro="" textlink="">
      <xdr:nvSpPr>
        <xdr:cNvPr id="1948" name="Text Box 2">
          <a:extLst>
            <a:ext uri="{FF2B5EF4-FFF2-40B4-BE49-F238E27FC236}">
              <a16:creationId xmlns:a16="http://schemas.microsoft.com/office/drawing/2014/main" id="{00000000-0008-0000-0400-00009C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28574</xdr:rowOff>
    </xdr:to>
    <xdr:sp macro="" textlink="">
      <xdr:nvSpPr>
        <xdr:cNvPr id="1949" name="Text Box 2">
          <a:extLst>
            <a:ext uri="{FF2B5EF4-FFF2-40B4-BE49-F238E27FC236}">
              <a16:creationId xmlns:a16="http://schemas.microsoft.com/office/drawing/2014/main" id="{00000000-0008-0000-0400-00009D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28573</xdr:rowOff>
    </xdr:to>
    <xdr:sp macro="" textlink="">
      <xdr:nvSpPr>
        <xdr:cNvPr id="1950" name="Text Box 2">
          <a:extLst>
            <a:ext uri="{FF2B5EF4-FFF2-40B4-BE49-F238E27FC236}">
              <a16:creationId xmlns:a16="http://schemas.microsoft.com/office/drawing/2014/main" id="{00000000-0008-0000-0400-00009E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289</xdr:row>
      <xdr:rowOff>28574</xdr:rowOff>
    </xdr:to>
    <xdr:sp macro="" textlink="">
      <xdr:nvSpPr>
        <xdr:cNvPr id="1951" name="Text Box 2">
          <a:extLst>
            <a:ext uri="{FF2B5EF4-FFF2-40B4-BE49-F238E27FC236}">
              <a16:creationId xmlns:a16="http://schemas.microsoft.com/office/drawing/2014/main" id="{00000000-0008-0000-0400-00009F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289</xdr:row>
      <xdr:rowOff>28574</xdr:rowOff>
    </xdr:to>
    <xdr:sp macro="" textlink="">
      <xdr:nvSpPr>
        <xdr:cNvPr id="1952" name="Text Box 2">
          <a:extLst>
            <a:ext uri="{FF2B5EF4-FFF2-40B4-BE49-F238E27FC236}">
              <a16:creationId xmlns:a16="http://schemas.microsoft.com/office/drawing/2014/main" id="{00000000-0008-0000-0400-0000A0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289</xdr:row>
      <xdr:rowOff>28573</xdr:rowOff>
    </xdr:to>
    <xdr:sp macro="" textlink="">
      <xdr:nvSpPr>
        <xdr:cNvPr id="1953" name="Text Box 2">
          <a:extLst>
            <a:ext uri="{FF2B5EF4-FFF2-40B4-BE49-F238E27FC236}">
              <a16:creationId xmlns:a16="http://schemas.microsoft.com/office/drawing/2014/main" id="{00000000-0008-0000-0400-0000A1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289</xdr:row>
      <xdr:rowOff>28574</xdr:rowOff>
    </xdr:to>
    <xdr:sp macro="" textlink="">
      <xdr:nvSpPr>
        <xdr:cNvPr id="1954" name="Text Box 2">
          <a:extLst>
            <a:ext uri="{FF2B5EF4-FFF2-40B4-BE49-F238E27FC236}">
              <a16:creationId xmlns:a16="http://schemas.microsoft.com/office/drawing/2014/main" id="{00000000-0008-0000-0400-0000A2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28574</xdr:rowOff>
    </xdr:to>
    <xdr:sp macro="" textlink="">
      <xdr:nvSpPr>
        <xdr:cNvPr id="1955" name="Text Box 2">
          <a:extLst>
            <a:ext uri="{FF2B5EF4-FFF2-40B4-BE49-F238E27FC236}">
              <a16:creationId xmlns:a16="http://schemas.microsoft.com/office/drawing/2014/main" id="{00000000-0008-0000-0400-0000A3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28574</xdr:rowOff>
    </xdr:to>
    <xdr:sp macro="" textlink="">
      <xdr:nvSpPr>
        <xdr:cNvPr id="1956" name="Text Box 2">
          <a:extLst>
            <a:ext uri="{FF2B5EF4-FFF2-40B4-BE49-F238E27FC236}">
              <a16:creationId xmlns:a16="http://schemas.microsoft.com/office/drawing/2014/main" id="{00000000-0008-0000-0400-0000A4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28574</xdr:rowOff>
    </xdr:to>
    <xdr:sp macro="" textlink="">
      <xdr:nvSpPr>
        <xdr:cNvPr id="1957" name="Text Box 2">
          <a:extLst>
            <a:ext uri="{FF2B5EF4-FFF2-40B4-BE49-F238E27FC236}">
              <a16:creationId xmlns:a16="http://schemas.microsoft.com/office/drawing/2014/main" id="{00000000-0008-0000-0400-0000A5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28573</xdr:rowOff>
    </xdr:to>
    <xdr:sp macro="" textlink="">
      <xdr:nvSpPr>
        <xdr:cNvPr id="1958" name="Text Box 2">
          <a:extLst>
            <a:ext uri="{FF2B5EF4-FFF2-40B4-BE49-F238E27FC236}">
              <a16:creationId xmlns:a16="http://schemas.microsoft.com/office/drawing/2014/main" id="{00000000-0008-0000-0400-0000A6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28574</xdr:rowOff>
    </xdr:to>
    <xdr:sp macro="" textlink="">
      <xdr:nvSpPr>
        <xdr:cNvPr id="1959" name="Text Box 2">
          <a:extLst>
            <a:ext uri="{FF2B5EF4-FFF2-40B4-BE49-F238E27FC236}">
              <a16:creationId xmlns:a16="http://schemas.microsoft.com/office/drawing/2014/main" id="{00000000-0008-0000-0400-0000A7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28574</xdr:rowOff>
    </xdr:to>
    <xdr:sp macro="" textlink="">
      <xdr:nvSpPr>
        <xdr:cNvPr id="1960" name="Text Box 2">
          <a:extLst>
            <a:ext uri="{FF2B5EF4-FFF2-40B4-BE49-F238E27FC236}">
              <a16:creationId xmlns:a16="http://schemas.microsoft.com/office/drawing/2014/main" id="{00000000-0008-0000-0400-0000A8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28573</xdr:rowOff>
    </xdr:to>
    <xdr:sp macro="" textlink="">
      <xdr:nvSpPr>
        <xdr:cNvPr id="1961" name="Text Box 2">
          <a:extLst>
            <a:ext uri="{FF2B5EF4-FFF2-40B4-BE49-F238E27FC236}">
              <a16:creationId xmlns:a16="http://schemas.microsoft.com/office/drawing/2014/main" id="{00000000-0008-0000-0400-0000A9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289</xdr:row>
      <xdr:rowOff>28574</xdr:rowOff>
    </xdr:to>
    <xdr:sp macro="" textlink="">
      <xdr:nvSpPr>
        <xdr:cNvPr id="1962" name="Text Box 2">
          <a:extLst>
            <a:ext uri="{FF2B5EF4-FFF2-40B4-BE49-F238E27FC236}">
              <a16:creationId xmlns:a16="http://schemas.microsoft.com/office/drawing/2014/main" id="{00000000-0008-0000-0400-0000AA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289</xdr:row>
      <xdr:rowOff>28574</xdr:rowOff>
    </xdr:to>
    <xdr:sp macro="" textlink="">
      <xdr:nvSpPr>
        <xdr:cNvPr id="1963" name="Text Box 2">
          <a:extLst>
            <a:ext uri="{FF2B5EF4-FFF2-40B4-BE49-F238E27FC236}">
              <a16:creationId xmlns:a16="http://schemas.microsoft.com/office/drawing/2014/main" id="{00000000-0008-0000-0400-0000AB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289</xdr:row>
      <xdr:rowOff>28573</xdr:rowOff>
    </xdr:to>
    <xdr:sp macro="" textlink="">
      <xdr:nvSpPr>
        <xdr:cNvPr id="1964" name="Text Box 2">
          <a:extLst>
            <a:ext uri="{FF2B5EF4-FFF2-40B4-BE49-F238E27FC236}">
              <a16:creationId xmlns:a16="http://schemas.microsoft.com/office/drawing/2014/main" id="{00000000-0008-0000-0400-0000AC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289</xdr:row>
      <xdr:rowOff>28574</xdr:rowOff>
    </xdr:to>
    <xdr:sp macro="" textlink="">
      <xdr:nvSpPr>
        <xdr:cNvPr id="1965" name="Text Box 2">
          <a:extLst>
            <a:ext uri="{FF2B5EF4-FFF2-40B4-BE49-F238E27FC236}">
              <a16:creationId xmlns:a16="http://schemas.microsoft.com/office/drawing/2014/main" id="{00000000-0008-0000-0400-0000AD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28574</xdr:rowOff>
    </xdr:to>
    <xdr:sp macro="" textlink="">
      <xdr:nvSpPr>
        <xdr:cNvPr id="1966" name="Text Box 2">
          <a:extLst>
            <a:ext uri="{FF2B5EF4-FFF2-40B4-BE49-F238E27FC236}">
              <a16:creationId xmlns:a16="http://schemas.microsoft.com/office/drawing/2014/main" id="{00000000-0008-0000-0400-0000AE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28574</xdr:rowOff>
    </xdr:to>
    <xdr:sp macro="" textlink="">
      <xdr:nvSpPr>
        <xdr:cNvPr id="1967" name="Text Box 2">
          <a:extLst>
            <a:ext uri="{FF2B5EF4-FFF2-40B4-BE49-F238E27FC236}">
              <a16:creationId xmlns:a16="http://schemas.microsoft.com/office/drawing/2014/main" id="{00000000-0008-0000-0400-0000AF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28574</xdr:rowOff>
    </xdr:to>
    <xdr:sp macro="" textlink="">
      <xdr:nvSpPr>
        <xdr:cNvPr id="1968" name="Text Box 2">
          <a:extLst>
            <a:ext uri="{FF2B5EF4-FFF2-40B4-BE49-F238E27FC236}">
              <a16:creationId xmlns:a16="http://schemas.microsoft.com/office/drawing/2014/main" id="{00000000-0008-0000-0400-0000B0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28573</xdr:rowOff>
    </xdr:to>
    <xdr:sp macro="" textlink="">
      <xdr:nvSpPr>
        <xdr:cNvPr id="1969" name="Text Box 2">
          <a:extLst>
            <a:ext uri="{FF2B5EF4-FFF2-40B4-BE49-F238E27FC236}">
              <a16:creationId xmlns:a16="http://schemas.microsoft.com/office/drawing/2014/main" id="{00000000-0008-0000-0400-0000B1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28574</xdr:rowOff>
    </xdr:to>
    <xdr:sp macro="" textlink="">
      <xdr:nvSpPr>
        <xdr:cNvPr id="1970" name="Text Box 2">
          <a:extLst>
            <a:ext uri="{FF2B5EF4-FFF2-40B4-BE49-F238E27FC236}">
              <a16:creationId xmlns:a16="http://schemas.microsoft.com/office/drawing/2014/main" id="{00000000-0008-0000-0400-0000B2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28574</xdr:rowOff>
    </xdr:to>
    <xdr:sp macro="" textlink="">
      <xdr:nvSpPr>
        <xdr:cNvPr id="1971" name="Text Box 2">
          <a:extLst>
            <a:ext uri="{FF2B5EF4-FFF2-40B4-BE49-F238E27FC236}">
              <a16:creationId xmlns:a16="http://schemas.microsoft.com/office/drawing/2014/main" id="{00000000-0008-0000-0400-0000B3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28573</xdr:rowOff>
    </xdr:to>
    <xdr:sp macro="" textlink="">
      <xdr:nvSpPr>
        <xdr:cNvPr id="1972" name="Text Box 2">
          <a:extLst>
            <a:ext uri="{FF2B5EF4-FFF2-40B4-BE49-F238E27FC236}">
              <a16:creationId xmlns:a16="http://schemas.microsoft.com/office/drawing/2014/main" id="{00000000-0008-0000-0400-0000B4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290</xdr:row>
      <xdr:rowOff>0</xdr:rowOff>
    </xdr:from>
    <xdr:to>
      <xdr:col>4</xdr:col>
      <xdr:colOff>76200</xdr:colOff>
      <xdr:row>291</xdr:row>
      <xdr:rowOff>50800</xdr:rowOff>
    </xdr:to>
    <xdr:sp macro="" textlink="">
      <xdr:nvSpPr>
        <xdr:cNvPr id="1973" name="Text Box 2">
          <a:extLst>
            <a:ext uri="{FF2B5EF4-FFF2-40B4-BE49-F238E27FC236}">
              <a16:creationId xmlns:a16="http://schemas.microsoft.com/office/drawing/2014/main" id="{00000000-0008-0000-0400-0000B5070000}"/>
            </a:ext>
          </a:extLst>
        </xdr:cNvPr>
        <xdr:cNvSpPr txBox="1">
          <a:spLocks noChangeArrowheads="1"/>
        </xdr:cNvSpPr>
      </xdr:nvSpPr>
      <xdr:spPr bwMode="auto">
        <a:xfrm>
          <a:off x="4557346" y="43096962"/>
          <a:ext cx="76200" cy="2119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4</xdr:col>
      <xdr:colOff>514350</xdr:colOff>
      <xdr:row>291</xdr:row>
      <xdr:rowOff>50800</xdr:rowOff>
    </xdr:to>
    <xdr:sp macro="" textlink="">
      <xdr:nvSpPr>
        <xdr:cNvPr id="1974" name="Text Box 2">
          <a:extLst>
            <a:ext uri="{FF2B5EF4-FFF2-40B4-BE49-F238E27FC236}">
              <a16:creationId xmlns:a16="http://schemas.microsoft.com/office/drawing/2014/main" id="{00000000-0008-0000-0400-0000B6070000}"/>
            </a:ext>
          </a:extLst>
        </xdr:cNvPr>
        <xdr:cNvSpPr txBox="1">
          <a:spLocks noChangeArrowheads="1"/>
        </xdr:cNvSpPr>
      </xdr:nvSpPr>
      <xdr:spPr bwMode="auto">
        <a:xfrm>
          <a:off x="4995496" y="43096962"/>
          <a:ext cx="76200" cy="2119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4</xdr:col>
      <xdr:colOff>514350</xdr:colOff>
      <xdr:row>291</xdr:row>
      <xdr:rowOff>12701</xdr:rowOff>
    </xdr:to>
    <xdr:sp macro="" textlink="">
      <xdr:nvSpPr>
        <xdr:cNvPr id="1975" name="Text Box 2">
          <a:extLst>
            <a:ext uri="{FF2B5EF4-FFF2-40B4-BE49-F238E27FC236}">
              <a16:creationId xmlns:a16="http://schemas.microsoft.com/office/drawing/2014/main" id="{00000000-0008-0000-0400-0000B7070000}"/>
            </a:ext>
          </a:extLst>
        </xdr:cNvPr>
        <xdr:cNvSpPr txBox="1">
          <a:spLocks noChangeArrowheads="1"/>
        </xdr:cNvSpPr>
      </xdr:nvSpPr>
      <xdr:spPr bwMode="auto">
        <a:xfrm>
          <a:off x="4995496" y="43096962"/>
          <a:ext cx="76200" cy="1738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4</xdr:col>
      <xdr:colOff>514350</xdr:colOff>
      <xdr:row>291</xdr:row>
      <xdr:rowOff>12700</xdr:rowOff>
    </xdr:to>
    <xdr:sp macro="" textlink="">
      <xdr:nvSpPr>
        <xdr:cNvPr id="1976" name="Text Box 2">
          <a:extLst>
            <a:ext uri="{FF2B5EF4-FFF2-40B4-BE49-F238E27FC236}">
              <a16:creationId xmlns:a16="http://schemas.microsoft.com/office/drawing/2014/main" id="{00000000-0008-0000-0400-0000B8070000}"/>
            </a:ext>
          </a:extLst>
        </xdr:cNvPr>
        <xdr:cNvSpPr txBox="1">
          <a:spLocks noChangeArrowheads="1"/>
        </xdr:cNvSpPr>
      </xdr:nvSpPr>
      <xdr:spPr bwMode="auto">
        <a:xfrm>
          <a:off x="4995496" y="43096962"/>
          <a:ext cx="76200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290</xdr:row>
      <xdr:rowOff>0</xdr:rowOff>
    </xdr:from>
    <xdr:to>
      <xdr:col>4</xdr:col>
      <xdr:colOff>76200</xdr:colOff>
      <xdr:row>291</xdr:row>
      <xdr:rowOff>50800</xdr:rowOff>
    </xdr:to>
    <xdr:sp macro="" textlink="">
      <xdr:nvSpPr>
        <xdr:cNvPr id="1977" name="Text Box 2">
          <a:extLst>
            <a:ext uri="{FF2B5EF4-FFF2-40B4-BE49-F238E27FC236}">
              <a16:creationId xmlns:a16="http://schemas.microsoft.com/office/drawing/2014/main" id="{00000000-0008-0000-0400-0000B9070000}"/>
            </a:ext>
          </a:extLst>
        </xdr:cNvPr>
        <xdr:cNvSpPr txBox="1">
          <a:spLocks noChangeArrowheads="1"/>
        </xdr:cNvSpPr>
      </xdr:nvSpPr>
      <xdr:spPr bwMode="auto">
        <a:xfrm>
          <a:off x="4557346" y="43096962"/>
          <a:ext cx="76200" cy="2119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290</xdr:row>
      <xdr:rowOff>0</xdr:rowOff>
    </xdr:from>
    <xdr:to>
      <xdr:col>4</xdr:col>
      <xdr:colOff>76200</xdr:colOff>
      <xdr:row>291</xdr:row>
      <xdr:rowOff>12701</xdr:rowOff>
    </xdr:to>
    <xdr:sp macro="" textlink="">
      <xdr:nvSpPr>
        <xdr:cNvPr id="1978" name="Text Box 2">
          <a:extLst>
            <a:ext uri="{FF2B5EF4-FFF2-40B4-BE49-F238E27FC236}">
              <a16:creationId xmlns:a16="http://schemas.microsoft.com/office/drawing/2014/main" id="{00000000-0008-0000-0400-0000BA070000}"/>
            </a:ext>
          </a:extLst>
        </xdr:cNvPr>
        <xdr:cNvSpPr txBox="1">
          <a:spLocks noChangeArrowheads="1"/>
        </xdr:cNvSpPr>
      </xdr:nvSpPr>
      <xdr:spPr bwMode="auto">
        <a:xfrm>
          <a:off x="4557346" y="43096962"/>
          <a:ext cx="76200" cy="1738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290</xdr:row>
      <xdr:rowOff>0</xdr:rowOff>
    </xdr:from>
    <xdr:to>
      <xdr:col>4</xdr:col>
      <xdr:colOff>76200</xdr:colOff>
      <xdr:row>291</xdr:row>
      <xdr:rowOff>12700</xdr:rowOff>
    </xdr:to>
    <xdr:sp macro="" textlink="">
      <xdr:nvSpPr>
        <xdr:cNvPr id="1979" name="Text Box 2">
          <a:extLst>
            <a:ext uri="{FF2B5EF4-FFF2-40B4-BE49-F238E27FC236}">
              <a16:creationId xmlns:a16="http://schemas.microsoft.com/office/drawing/2014/main" id="{00000000-0008-0000-0400-0000BB070000}"/>
            </a:ext>
          </a:extLst>
        </xdr:cNvPr>
        <xdr:cNvSpPr txBox="1">
          <a:spLocks noChangeArrowheads="1"/>
        </xdr:cNvSpPr>
      </xdr:nvSpPr>
      <xdr:spPr bwMode="auto">
        <a:xfrm>
          <a:off x="4557346" y="43096962"/>
          <a:ext cx="76200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5</xdr:col>
      <xdr:colOff>76200</xdr:colOff>
      <xdr:row>291</xdr:row>
      <xdr:rowOff>50800</xdr:rowOff>
    </xdr:to>
    <xdr:sp macro="" textlink="">
      <xdr:nvSpPr>
        <xdr:cNvPr id="1980" name="Text Box 2">
          <a:extLst>
            <a:ext uri="{FF2B5EF4-FFF2-40B4-BE49-F238E27FC236}">
              <a16:creationId xmlns:a16="http://schemas.microsoft.com/office/drawing/2014/main" id="{00000000-0008-0000-0400-0000BC070000}"/>
            </a:ext>
          </a:extLst>
        </xdr:cNvPr>
        <xdr:cNvSpPr txBox="1">
          <a:spLocks noChangeArrowheads="1"/>
        </xdr:cNvSpPr>
      </xdr:nvSpPr>
      <xdr:spPr bwMode="auto">
        <a:xfrm>
          <a:off x="4995496" y="43096962"/>
          <a:ext cx="531935" cy="2119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5</xdr:col>
      <xdr:colOff>76200</xdr:colOff>
      <xdr:row>291</xdr:row>
      <xdr:rowOff>50800</xdr:rowOff>
    </xdr:to>
    <xdr:sp macro="" textlink="">
      <xdr:nvSpPr>
        <xdr:cNvPr id="1981" name="Text Box 2">
          <a:extLst>
            <a:ext uri="{FF2B5EF4-FFF2-40B4-BE49-F238E27FC236}">
              <a16:creationId xmlns:a16="http://schemas.microsoft.com/office/drawing/2014/main" id="{00000000-0008-0000-0400-0000BD070000}"/>
            </a:ext>
          </a:extLst>
        </xdr:cNvPr>
        <xdr:cNvSpPr txBox="1">
          <a:spLocks noChangeArrowheads="1"/>
        </xdr:cNvSpPr>
      </xdr:nvSpPr>
      <xdr:spPr bwMode="auto">
        <a:xfrm>
          <a:off x="4995496" y="43096962"/>
          <a:ext cx="531935" cy="2119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5</xdr:col>
      <xdr:colOff>76200</xdr:colOff>
      <xdr:row>291</xdr:row>
      <xdr:rowOff>12701</xdr:rowOff>
    </xdr:to>
    <xdr:sp macro="" textlink="">
      <xdr:nvSpPr>
        <xdr:cNvPr id="1982" name="Text Box 2">
          <a:extLst>
            <a:ext uri="{FF2B5EF4-FFF2-40B4-BE49-F238E27FC236}">
              <a16:creationId xmlns:a16="http://schemas.microsoft.com/office/drawing/2014/main" id="{00000000-0008-0000-0400-0000BE070000}"/>
            </a:ext>
          </a:extLst>
        </xdr:cNvPr>
        <xdr:cNvSpPr txBox="1">
          <a:spLocks noChangeArrowheads="1"/>
        </xdr:cNvSpPr>
      </xdr:nvSpPr>
      <xdr:spPr bwMode="auto">
        <a:xfrm>
          <a:off x="4995496" y="43096962"/>
          <a:ext cx="531935" cy="1738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5</xdr:col>
      <xdr:colOff>76200</xdr:colOff>
      <xdr:row>291</xdr:row>
      <xdr:rowOff>12700</xdr:rowOff>
    </xdr:to>
    <xdr:sp macro="" textlink="">
      <xdr:nvSpPr>
        <xdr:cNvPr id="1983" name="Text Box 2">
          <a:extLst>
            <a:ext uri="{FF2B5EF4-FFF2-40B4-BE49-F238E27FC236}">
              <a16:creationId xmlns:a16="http://schemas.microsoft.com/office/drawing/2014/main" id="{00000000-0008-0000-0400-0000BF070000}"/>
            </a:ext>
          </a:extLst>
        </xdr:cNvPr>
        <xdr:cNvSpPr txBox="1">
          <a:spLocks noChangeArrowheads="1"/>
        </xdr:cNvSpPr>
      </xdr:nvSpPr>
      <xdr:spPr bwMode="auto">
        <a:xfrm>
          <a:off x="4995496" y="43096962"/>
          <a:ext cx="531935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5</xdr:col>
      <xdr:colOff>76200</xdr:colOff>
      <xdr:row>291</xdr:row>
      <xdr:rowOff>50800</xdr:rowOff>
    </xdr:to>
    <xdr:sp macro="" textlink="">
      <xdr:nvSpPr>
        <xdr:cNvPr id="1984" name="Text Box 2">
          <a:extLst>
            <a:ext uri="{FF2B5EF4-FFF2-40B4-BE49-F238E27FC236}">
              <a16:creationId xmlns:a16="http://schemas.microsoft.com/office/drawing/2014/main" id="{00000000-0008-0000-0400-0000C0070000}"/>
            </a:ext>
          </a:extLst>
        </xdr:cNvPr>
        <xdr:cNvSpPr txBox="1">
          <a:spLocks noChangeArrowheads="1"/>
        </xdr:cNvSpPr>
      </xdr:nvSpPr>
      <xdr:spPr bwMode="auto">
        <a:xfrm>
          <a:off x="4995496" y="43096962"/>
          <a:ext cx="531935" cy="2119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5</xdr:col>
      <xdr:colOff>76200</xdr:colOff>
      <xdr:row>291</xdr:row>
      <xdr:rowOff>50800</xdr:rowOff>
    </xdr:to>
    <xdr:sp macro="" textlink="">
      <xdr:nvSpPr>
        <xdr:cNvPr id="1985" name="Text Box 2">
          <a:extLst>
            <a:ext uri="{FF2B5EF4-FFF2-40B4-BE49-F238E27FC236}">
              <a16:creationId xmlns:a16="http://schemas.microsoft.com/office/drawing/2014/main" id="{00000000-0008-0000-0400-0000C1070000}"/>
            </a:ext>
          </a:extLst>
        </xdr:cNvPr>
        <xdr:cNvSpPr txBox="1">
          <a:spLocks noChangeArrowheads="1"/>
        </xdr:cNvSpPr>
      </xdr:nvSpPr>
      <xdr:spPr bwMode="auto">
        <a:xfrm>
          <a:off x="4995496" y="43096962"/>
          <a:ext cx="531935" cy="2119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5</xdr:col>
      <xdr:colOff>76200</xdr:colOff>
      <xdr:row>291</xdr:row>
      <xdr:rowOff>12701</xdr:rowOff>
    </xdr:to>
    <xdr:sp macro="" textlink="">
      <xdr:nvSpPr>
        <xdr:cNvPr id="1986" name="Text Box 2">
          <a:extLst>
            <a:ext uri="{FF2B5EF4-FFF2-40B4-BE49-F238E27FC236}">
              <a16:creationId xmlns:a16="http://schemas.microsoft.com/office/drawing/2014/main" id="{00000000-0008-0000-0400-0000C2070000}"/>
            </a:ext>
          </a:extLst>
        </xdr:cNvPr>
        <xdr:cNvSpPr txBox="1">
          <a:spLocks noChangeArrowheads="1"/>
        </xdr:cNvSpPr>
      </xdr:nvSpPr>
      <xdr:spPr bwMode="auto">
        <a:xfrm>
          <a:off x="4995496" y="43096962"/>
          <a:ext cx="531935" cy="1738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5</xdr:col>
      <xdr:colOff>76200</xdr:colOff>
      <xdr:row>291</xdr:row>
      <xdr:rowOff>12700</xdr:rowOff>
    </xdr:to>
    <xdr:sp macro="" textlink="">
      <xdr:nvSpPr>
        <xdr:cNvPr id="1987" name="Text Box 2">
          <a:extLst>
            <a:ext uri="{FF2B5EF4-FFF2-40B4-BE49-F238E27FC236}">
              <a16:creationId xmlns:a16="http://schemas.microsoft.com/office/drawing/2014/main" id="{00000000-0008-0000-0400-0000C3070000}"/>
            </a:ext>
          </a:extLst>
        </xdr:cNvPr>
        <xdr:cNvSpPr txBox="1">
          <a:spLocks noChangeArrowheads="1"/>
        </xdr:cNvSpPr>
      </xdr:nvSpPr>
      <xdr:spPr bwMode="auto">
        <a:xfrm>
          <a:off x="4995496" y="43096962"/>
          <a:ext cx="531935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290</xdr:row>
      <xdr:rowOff>0</xdr:rowOff>
    </xdr:from>
    <xdr:to>
      <xdr:col>4</xdr:col>
      <xdr:colOff>76200</xdr:colOff>
      <xdr:row>291</xdr:row>
      <xdr:rowOff>12700</xdr:rowOff>
    </xdr:to>
    <xdr:sp macro="" textlink="">
      <xdr:nvSpPr>
        <xdr:cNvPr id="1988" name="Text Box 2">
          <a:extLst>
            <a:ext uri="{FF2B5EF4-FFF2-40B4-BE49-F238E27FC236}">
              <a16:creationId xmlns:a16="http://schemas.microsoft.com/office/drawing/2014/main" id="{00000000-0008-0000-0400-0000C4070000}"/>
            </a:ext>
          </a:extLst>
        </xdr:cNvPr>
        <xdr:cNvSpPr txBox="1">
          <a:spLocks noChangeArrowheads="1"/>
        </xdr:cNvSpPr>
      </xdr:nvSpPr>
      <xdr:spPr bwMode="auto">
        <a:xfrm>
          <a:off x="4557346" y="43096962"/>
          <a:ext cx="76200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4</xdr:col>
      <xdr:colOff>514350</xdr:colOff>
      <xdr:row>291</xdr:row>
      <xdr:rowOff>12700</xdr:rowOff>
    </xdr:to>
    <xdr:sp macro="" textlink="">
      <xdr:nvSpPr>
        <xdr:cNvPr id="1989" name="Text Box 2">
          <a:extLst>
            <a:ext uri="{FF2B5EF4-FFF2-40B4-BE49-F238E27FC236}">
              <a16:creationId xmlns:a16="http://schemas.microsoft.com/office/drawing/2014/main" id="{00000000-0008-0000-0400-0000C5070000}"/>
            </a:ext>
          </a:extLst>
        </xdr:cNvPr>
        <xdr:cNvSpPr txBox="1">
          <a:spLocks noChangeArrowheads="1"/>
        </xdr:cNvSpPr>
      </xdr:nvSpPr>
      <xdr:spPr bwMode="auto">
        <a:xfrm>
          <a:off x="4995496" y="43096962"/>
          <a:ext cx="76200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290</xdr:row>
      <xdr:rowOff>0</xdr:rowOff>
    </xdr:from>
    <xdr:to>
      <xdr:col>4</xdr:col>
      <xdr:colOff>76200</xdr:colOff>
      <xdr:row>291</xdr:row>
      <xdr:rowOff>12700</xdr:rowOff>
    </xdr:to>
    <xdr:sp macro="" textlink="">
      <xdr:nvSpPr>
        <xdr:cNvPr id="1990" name="Text Box 2">
          <a:extLst>
            <a:ext uri="{FF2B5EF4-FFF2-40B4-BE49-F238E27FC236}">
              <a16:creationId xmlns:a16="http://schemas.microsoft.com/office/drawing/2014/main" id="{00000000-0008-0000-0400-0000C6070000}"/>
            </a:ext>
          </a:extLst>
        </xdr:cNvPr>
        <xdr:cNvSpPr txBox="1">
          <a:spLocks noChangeArrowheads="1"/>
        </xdr:cNvSpPr>
      </xdr:nvSpPr>
      <xdr:spPr bwMode="auto">
        <a:xfrm>
          <a:off x="4557346" y="43096962"/>
          <a:ext cx="76200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4</xdr:col>
      <xdr:colOff>514350</xdr:colOff>
      <xdr:row>291</xdr:row>
      <xdr:rowOff>12700</xdr:rowOff>
    </xdr:to>
    <xdr:sp macro="" textlink="">
      <xdr:nvSpPr>
        <xdr:cNvPr id="1991" name="Text Box 2">
          <a:extLst>
            <a:ext uri="{FF2B5EF4-FFF2-40B4-BE49-F238E27FC236}">
              <a16:creationId xmlns:a16="http://schemas.microsoft.com/office/drawing/2014/main" id="{00000000-0008-0000-0400-0000C7070000}"/>
            </a:ext>
          </a:extLst>
        </xdr:cNvPr>
        <xdr:cNvSpPr txBox="1">
          <a:spLocks noChangeArrowheads="1"/>
        </xdr:cNvSpPr>
      </xdr:nvSpPr>
      <xdr:spPr bwMode="auto">
        <a:xfrm>
          <a:off x="4995496" y="43096962"/>
          <a:ext cx="76200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4</xdr:col>
      <xdr:colOff>514350</xdr:colOff>
      <xdr:row>291</xdr:row>
      <xdr:rowOff>12699</xdr:rowOff>
    </xdr:to>
    <xdr:sp macro="" textlink="">
      <xdr:nvSpPr>
        <xdr:cNvPr id="1992" name="Text Box 2">
          <a:extLst>
            <a:ext uri="{FF2B5EF4-FFF2-40B4-BE49-F238E27FC236}">
              <a16:creationId xmlns:a16="http://schemas.microsoft.com/office/drawing/2014/main" id="{00000000-0008-0000-0400-0000C8070000}"/>
            </a:ext>
          </a:extLst>
        </xdr:cNvPr>
        <xdr:cNvSpPr txBox="1">
          <a:spLocks noChangeArrowheads="1"/>
        </xdr:cNvSpPr>
      </xdr:nvSpPr>
      <xdr:spPr bwMode="auto">
        <a:xfrm>
          <a:off x="4995496" y="43096962"/>
          <a:ext cx="76200" cy="1738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4</xdr:col>
      <xdr:colOff>514350</xdr:colOff>
      <xdr:row>291</xdr:row>
      <xdr:rowOff>12700</xdr:rowOff>
    </xdr:to>
    <xdr:sp macro="" textlink="">
      <xdr:nvSpPr>
        <xdr:cNvPr id="1993" name="Text Box 2">
          <a:extLst>
            <a:ext uri="{FF2B5EF4-FFF2-40B4-BE49-F238E27FC236}">
              <a16:creationId xmlns:a16="http://schemas.microsoft.com/office/drawing/2014/main" id="{00000000-0008-0000-0400-0000C9070000}"/>
            </a:ext>
          </a:extLst>
        </xdr:cNvPr>
        <xdr:cNvSpPr txBox="1">
          <a:spLocks noChangeArrowheads="1"/>
        </xdr:cNvSpPr>
      </xdr:nvSpPr>
      <xdr:spPr bwMode="auto">
        <a:xfrm>
          <a:off x="4995496" y="43096962"/>
          <a:ext cx="76200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4</xdr:col>
      <xdr:colOff>514350</xdr:colOff>
      <xdr:row>291</xdr:row>
      <xdr:rowOff>12699</xdr:rowOff>
    </xdr:to>
    <xdr:sp macro="" textlink="">
      <xdr:nvSpPr>
        <xdr:cNvPr id="1994" name="Text Box 2">
          <a:extLst>
            <a:ext uri="{FF2B5EF4-FFF2-40B4-BE49-F238E27FC236}">
              <a16:creationId xmlns:a16="http://schemas.microsoft.com/office/drawing/2014/main" id="{00000000-0008-0000-0400-0000CA070000}"/>
            </a:ext>
          </a:extLst>
        </xdr:cNvPr>
        <xdr:cNvSpPr txBox="1">
          <a:spLocks noChangeArrowheads="1"/>
        </xdr:cNvSpPr>
      </xdr:nvSpPr>
      <xdr:spPr bwMode="auto">
        <a:xfrm>
          <a:off x="4995496" y="43096962"/>
          <a:ext cx="76200" cy="1738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290</xdr:row>
      <xdr:rowOff>0</xdr:rowOff>
    </xdr:from>
    <xdr:to>
      <xdr:col>4</xdr:col>
      <xdr:colOff>76200</xdr:colOff>
      <xdr:row>291</xdr:row>
      <xdr:rowOff>12700</xdr:rowOff>
    </xdr:to>
    <xdr:sp macro="" textlink="">
      <xdr:nvSpPr>
        <xdr:cNvPr id="1995" name="Text Box 2">
          <a:extLst>
            <a:ext uri="{FF2B5EF4-FFF2-40B4-BE49-F238E27FC236}">
              <a16:creationId xmlns:a16="http://schemas.microsoft.com/office/drawing/2014/main" id="{00000000-0008-0000-0400-0000CB070000}"/>
            </a:ext>
          </a:extLst>
        </xdr:cNvPr>
        <xdr:cNvSpPr txBox="1">
          <a:spLocks noChangeArrowheads="1"/>
        </xdr:cNvSpPr>
      </xdr:nvSpPr>
      <xdr:spPr bwMode="auto">
        <a:xfrm>
          <a:off x="4557346" y="43096962"/>
          <a:ext cx="76200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290</xdr:row>
      <xdr:rowOff>0</xdr:rowOff>
    </xdr:from>
    <xdr:to>
      <xdr:col>4</xdr:col>
      <xdr:colOff>76200</xdr:colOff>
      <xdr:row>291</xdr:row>
      <xdr:rowOff>12699</xdr:rowOff>
    </xdr:to>
    <xdr:sp macro="" textlink="">
      <xdr:nvSpPr>
        <xdr:cNvPr id="1996" name="Text Box 2">
          <a:extLst>
            <a:ext uri="{FF2B5EF4-FFF2-40B4-BE49-F238E27FC236}">
              <a16:creationId xmlns:a16="http://schemas.microsoft.com/office/drawing/2014/main" id="{00000000-0008-0000-0400-0000CC070000}"/>
            </a:ext>
          </a:extLst>
        </xdr:cNvPr>
        <xdr:cNvSpPr txBox="1">
          <a:spLocks noChangeArrowheads="1"/>
        </xdr:cNvSpPr>
      </xdr:nvSpPr>
      <xdr:spPr bwMode="auto">
        <a:xfrm>
          <a:off x="4557346" y="43096962"/>
          <a:ext cx="76200" cy="1738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290</xdr:row>
      <xdr:rowOff>0</xdr:rowOff>
    </xdr:from>
    <xdr:to>
      <xdr:col>4</xdr:col>
      <xdr:colOff>76200</xdr:colOff>
      <xdr:row>291</xdr:row>
      <xdr:rowOff>12700</xdr:rowOff>
    </xdr:to>
    <xdr:sp macro="" textlink="">
      <xdr:nvSpPr>
        <xdr:cNvPr id="1997" name="Text Box 2">
          <a:extLst>
            <a:ext uri="{FF2B5EF4-FFF2-40B4-BE49-F238E27FC236}">
              <a16:creationId xmlns:a16="http://schemas.microsoft.com/office/drawing/2014/main" id="{00000000-0008-0000-0400-0000CD070000}"/>
            </a:ext>
          </a:extLst>
        </xdr:cNvPr>
        <xdr:cNvSpPr txBox="1">
          <a:spLocks noChangeArrowheads="1"/>
        </xdr:cNvSpPr>
      </xdr:nvSpPr>
      <xdr:spPr bwMode="auto">
        <a:xfrm>
          <a:off x="4557346" y="43096962"/>
          <a:ext cx="76200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290</xdr:row>
      <xdr:rowOff>0</xdr:rowOff>
    </xdr:from>
    <xdr:to>
      <xdr:col>4</xdr:col>
      <xdr:colOff>76200</xdr:colOff>
      <xdr:row>291</xdr:row>
      <xdr:rowOff>12700</xdr:rowOff>
    </xdr:to>
    <xdr:sp macro="" textlink="">
      <xdr:nvSpPr>
        <xdr:cNvPr id="1998" name="Text Box 2">
          <a:extLst>
            <a:ext uri="{FF2B5EF4-FFF2-40B4-BE49-F238E27FC236}">
              <a16:creationId xmlns:a16="http://schemas.microsoft.com/office/drawing/2014/main" id="{00000000-0008-0000-0400-0000CE070000}"/>
            </a:ext>
          </a:extLst>
        </xdr:cNvPr>
        <xdr:cNvSpPr txBox="1">
          <a:spLocks noChangeArrowheads="1"/>
        </xdr:cNvSpPr>
      </xdr:nvSpPr>
      <xdr:spPr bwMode="auto">
        <a:xfrm>
          <a:off x="4557346" y="43096962"/>
          <a:ext cx="76200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290</xdr:row>
      <xdr:rowOff>0</xdr:rowOff>
    </xdr:from>
    <xdr:to>
      <xdr:col>4</xdr:col>
      <xdr:colOff>76200</xdr:colOff>
      <xdr:row>291</xdr:row>
      <xdr:rowOff>12699</xdr:rowOff>
    </xdr:to>
    <xdr:sp macro="" textlink="">
      <xdr:nvSpPr>
        <xdr:cNvPr id="1999" name="Text Box 2">
          <a:extLst>
            <a:ext uri="{FF2B5EF4-FFF2-40B4-BE49-F238E27FC236}">
              <a16:creationId xmlns:a16="http://schemas.microsoft.com/office/drawing/2014/main" id="{00000000-0008-0000-0400-0000CF070000}"/>
            </a:ext>
          </a:extLst>
        </xdr:cNvPr>
        <xdr:cNvSpPr txBox="1">
          <a:spLocks noChangeArrowheads="1"/>
        </xdr:cNvSpPr>
      </xdr:nvSpPr>
      <xdr:spPr bwMode="auto">
        <a:xfrm>
          <a:off x="4557346" y="43096962"/>
          <a:ext cx="76200" cy="1738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5</xdr:col>
      <xdr:colOff>76200</xdr:colOff>
      <xdr:row>291</xdr:row>
      <xdr:rowOff>12700</xdr:rowOff>
    </xdr:to>
    <xdr:sp macro="" textlink="">
      <xdr:nvSpPr>
        <xdr:cNvPr id="2000" name="Text Box 2">
          <a:extLst>
            <a:ext uri="{FF2B5EF4-FFF2-40B4-BE49-F238E27FC236}">
              <a16:creationId xmlns:a16="http://schemas.microsoft.com/office/drawing/2014/main" id="{00000000-0008-0000-0400-0000D0070000}"/>
            </a:ext>
          </a:extLst>
        </xdr:cNvPr>
        <xdr:cNvSpPr txBox="1">
          <a:spLocks noChangeArrowheads="1"/>
        </xdr:cNvSpPr>
      </xdr:nvSpPr>
      <xdr:spPr bwMode="auto">
        <a:xfrm>
          <a:off x="4995496" y="43096962"/>
          <a:ext cx="531935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5</xdr:col>
      <xdr:colOff>76200</xdr:colOff>
      <xdr:row>291</xdr:row>
      <xdr:rowOff>12700</xdr:rowOff>
    </xdr:to>
    <xdr:sp macro="" textlink="">
      <xdr:nvSpPr>
        <xdr:cNvPr id="2001" name="Text Box 2">
          <a:extLst>
            <a:ext uri="{FF2B5EF4-FFF2-40B4-BE49-F238E27FC236}">
              <a16:creationId xmlns:a16="http://schemas.microsoft.com/office/drawing/2014/main" id="{00000000-0008-0000-0400-0000D1070000}"/>
            </a:ext>
          </a:extLst>
        </xdr:cNvPr>
        <xdr:cNvSpPr txBox="1">
          <a:spLocks noChangeArrowheads="1"/>
        </xdr:cNvSpPr>
      </xdr:nvSpPr>
      <xdr:spPr bwMode="auto">
        <a:xfrm>
          <a:off x="4995496" y="43096962"/>
          <a:ext cx="531935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5</xdr:col>
      <xdr:colOff>76200</xdr:colOff>
      <xdr:row>291</xdr:row>
      <xdr:rowOff>12700</xdr:rowOff>
    </xdr:to>
    <xdr:sp macro="" textlink="">
      <xdr:nvSpPr>
        <xdr:cNvPr id="2002" name="Text Box 2">
          <a:extLst>
            <a:ext uri="{FF2B5EF4-FFF2-40B4-BE49-F238E27FC236}">
              <a16:creationId xmlns:a16="http://schemas.microsoft.com/office/drawing/2014/main" id="{00000000-0008-0000-0400-0000D2070000}"/>
            </a:ext>
          </a:extLst>
        </xdr:cNvPr>
        <xdr:cNvSpPr txBox="1">
          <a:spLocks noChangeArrowheads="1"/>
        </xdr:cNvSpPr>
      </xdr:nvSpPr>
      <xdr:spPr bwMode="auto">
        <a:xfrm>
          <a:off x="4995496" y="43096962"/>
          <a:ext cx="531935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5</xdr:col>
      <xdr:colOff>76200</xdr:colOff>
      <xdr:row>291</xdr:row>
      <xdr:rowOff>12699</xdr:rowOff>
    </xdr:to>
    <xdr:sp macro="" textlink="">
      <xdr:nvSpPr>
        <xdr:cNvPr id="2003" name="Text Box 2">
          <a:extLst>
            <a:ext uri="{FF2B5EF4-FFF2-40B4-BE49-F238E27FC236}">
              <a16:creationId xmlns:a16="http://schemas.microsoft.com/office/drawing/2014/main" id="{00000000-0008-0000-0400-0000D3070000}"/>
            </a:ext>
          </a:extLst>
        </xdr:cNvPr>
        <xdr:cNvSpPr txBox="1">
          <a:spLocks noChangeArrowheads="1"/>
        </xdr:cNvSpPr>
      </xdr:nvSpPr>
      <xdr:spPr bwMode="auto">
        <a:xfrm>
          <a:off x="4995496" y="43096962"/>
          <a:ext cx="531935" cy="1738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5</xdr:col>
      <xdr:colOff>76200</xdr:colOff>
      <xdr:row>291</xdr:row>
      <xdr:rowOff>12700</xdr:rowOff>
    </xdr:to>
    <xdr:sp macro="" textlink="">
      <xdr:nvSpPr>
        <xdr:cNvPr id="2004" name="Text Box 2">
          <a:extLst>
            <a:ext uri="{FF2B5EF4-FFF2-40B4-BE49-F238E27FC236}">
              <a16:creationId xmlns:a16="http://schemas.microsoft.com/office/drawing/2014/main" id="{00000000-0008-0000-0400-0000D4070000}"/>
            </a:ext>
          </a:extLst>
        </xdr:cNvPr>
        <xdr:cNvSpPr txBox="1">
          <a:spLocks noChangeArrowheads="1"/>
        </xdr:cNvSpPr>
      </xdr:nvSpPr>
      <xdr:spPr bwMode="auto">
        <a:xfrm>
          <a:off x="4995496" y="43096962"/>
          <a:ext cx="531935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5</xdr:col>
      <xdr:colOff>76200</xdr:colOff>
      <xdr:row>291</xdr:row>
      <xdr:rowOff>12700</xdr:rowOff>
    </xdr:to>
    <xdr:sp macro="" textlink="">
      <xdr:nvSpPr>
        <xdr:cNvPr id="2005" name="Text Box 2">
          <a:extLst>
            <a:ext uri="{FF2B5EF4-FFF2-40B4-BE49-F238E27FC236}">
              <a16:creationId xmlns:a16="http://schemas.microsoft.com/office/drawing/2014/main" id="{00000000-0008-0000-0400-0000D5070000}"/>
            </a:ext>
          </a:extLst>
        </xdr:cNvPr>
        <xdr:cNvSpPr txBox="1">
          <a:spLocks noChangeArrowheads="1"/>
        </xdr:cNvSpPr>
      </xdr:nvSpPr>
      <xdr:spPr bwMode="auto">
        <a:xfrm>
          <a:off x="4995496" y="43096962"/>
          <a:ext cx="531935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5</xdr:col>
      <xdr:colOff>76200</xdr:colOff>
      <xdr:row>291</xdr:row>
      <xdr:rowOff>12699</xdr:rowOff>
    </xdr:to>
    <xdr:sp macro="" textlink="">
      <xdr:nvSpPr>
        <xdr:cNvPr id="2006" name="Text Box 2">
          <a:extLst>
            <a:ext uri="{FF2B5EF4-FFF2-40B4-BE49-F238E27FC236}">
              <a16:creationId xmlns:a16="http://schemas.microsoft.com/office/drawing/2014/main" id="{00000000-0008-0000-0400-0000D6070000}"/>
            </a:ext>
          </a:extLst>
        </xdr:cNvPr>
        <xdr:cNvSpPr txBox="1">
          <a:spLocks noChangeArrowheads="1"/>
        </xdr:cNvSpPr>
      </xdr:nvSpPr>
      <xdr:spPr bwMode="auto">
        <a:xfrm>
          <a:off x="4995496" y="43096962"/>
          <a:ext cx="531935" cy="1738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5</xdr:col>
      <xdr:colOff>76200</xdr:colOff>
      <xdr:row>291</xdr:row>
      <xdr:rowOff>12700</xdr:rowOff>
    </xdr:to>
    <xdr:sp macro="" textlink="">
      <xdr:nvSpPr>
        <xdr:cNvPr id="2007" name="Text Box 2">
          <a:extLst>
            <a:ext uri="{FF2B5EF4-FFF2-40B4-BE49-F238E27FC236}">
              <a16:creationId xmlns:a16="http://schemas.microsoft.com/office/drawing/2014/main" id="{00000000-0008-0000-0400-0000D7070000}"/>
            </a:ext>
          </a:extLst>
        </xdr:cNvPr>
        <xdr:cNvSpPr txBox="1">
          <a:spLocks noChangeArrowheads="1"/>
        </xdr:cNvSpPr>
      </xdr:nvSpPr>
      <xdr:spPr bwMode="auto">
        <a:xfrm>
          <a:off x="4995496" y="43096962"/>
          <a:ext cx="531935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5</xdr:col>
      <xdr:colOff>76200</xdr:colOff>
      <xdr:row>291</xdr:row>
      <xdr:rowOff>12700</xdr:rowOff>
    </xdr:to>
    <xdr:sp macro="" textlink="">
      <xdr:nvSpPr>
        <xdr:cNvPr id="2008" name="Text Box 2">
          <a:extLst>
            <a:ext uri="{FF2B5EF4-FFF2-40B4-BE49-F238E27FC236}">
              <a16:creationId xmlns:a16="http://schemas.microsoft.com/office/drawing/2014/main" id="{00000000-0008-0000-0400-0000D8070000}"/>
            </a:ext>
          </a:extLst>
        </xdr:cNvPr>
        <xdr:cNvSpPr txBox="1">
          <a:spLocks noChangeArrowheads="1"/>
        </xdr:cNvSpPr>
      </xdr:nvSpPr>
      <xdr:spPr bwMode="auto">
        <a:xfrm>
          <a:off x="4995496" y="43096962"/>
          <a:ext cx="531935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5</xdr:col>
      <xdr:colOff>76200</xdr:colOff>
      <xdr:row>291</xdr:row>
      <xdr:rowOff>12700</xdr:rowOff>
    </xdr:to>
    <xdr:sp macro="" textlink="">
      <xdr:nvSpPr>
        <xdr:cNvPr id="2009" name="Text Box 2">
          <a:extLst>
            <a:ext uri="{FF2B5EF4-FFF2-40B4-BE49-F238E27FC236}">
              <a16:creationId xmlns:a16="http://schemas.microsoft.com/office/drawing/2014/main" id="{00000000-0008-0000-0400-0000D9070000}"/>
            </a:ext>
          </a:extLst>
        </xdr:cNvPr>
        <xdr:cNvSpPr txBox="1">
          <a:spLocks noChangeArrowheads="1"/>
        </xdr:cNvSpPr>
      </xdr:nvSpPr>
      <xdr:spPr bwMode="auto">
        <a:xfrm>
          <a:off x="4995496" y="43096962"/>
          <a:ext cx="531935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5</xdr:col>
      <xdr:colOff>76200</xdr:colOff>
      <xdr:row>291</xdr:row>
      <xdr:rowOff>12699</xdr:rowOff>
    </xdr:to>
    <xdr:sp macro="" textlink="">
      <xdr:nvSpPr>
        <xdr:cNvPr id="2010" name="Text Box 2">
          <a:extLst>
            <a:ext uri="{FF2B5EF4-FFF2-40B4-BE49-F238E27FC236}">
              <a16:creationId xmlns:a16="http://schemas.microsoft.com/office/drawing/2014/main" id="{00000000-0008-0000-0400-0000DA070000}"/>
            </a:ext>
          </a:extLst>
        </xdr:cNvPr>
        <xdr:cNvSpPr txBox="1">
          <a:spLocks noChangeArrowheads="1"/>
        </xdr:cNvSpPr>
      </xdr:nvSpPr>
      <xdr:spPr bwMode="auto">
        <a:xfrm>
          <a:off x="4995496" y="43096962"/>
          <a:ext cx="531935" cy="1738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5</xdr:col>
      <xdr:colOff>76200</xdr:colOff>
      <xdr:row>291</xdr:row>
      <xdr:rowOff>12700</xdr:rowOff>
    </xdr:to>
    <xdr:sp macro="" textlink="">
      <xdr:nvSpPr>
        <xdr:cNvPr id="2011" name="Text Box 2">
          <a:extLst>
            <a:ext uri="{FF2B5EF4-FFF2-40B4-BE49-F238E27FC236}">
              <a16:creationId xmlns:a16="http://schemas.microsoft.com/office/drawing/2014/main" id="{00000000-0008-0000-0400-0000DB070000}"/>
            </a:ext>
          </a:extLst>
        </xdr:cNvPr>
        <xdr:cNvSpPr txBox="1">
          <a:spLocks noChangeArrowheads="1"/>
        </xdr:cNvSpPr>
      </xdr:nvSpPr>
      <xdr:spPr bwMode="auto">
        <a:xfrm>
          <a:off x="4995496" y="43096962"/>
          <a:ext cx="531935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5</xdr:col>
      <xdr:colOff>76200</xdr:colOff>
      <xdr:row>291</xdr:row>
      <xdr:rowOff>12700</xdr:rowOff>
    </xdr:to>
    <xdr:sp macro="" textlink="">
      <xdr:nvSpPr>
        <xdr:cNvPr id="2012" name="Text Box 2">
          <a:extLst>
            <a:ext uri="{FF2B5EF4-FFF2-40B4-BE49-F238E27FC236}">
              <a16:creationId xmlns:a16="http://schemas.microsoft.com/office/drawing/2014/main" id="{00000000-0008-0000-0400-0000DC070000}"/>
            </a:ext>
          </a:extLst>
        </xdr:cNvPr>
        <xdr:cNvSpPr txBox="1">
          <a:spLocks noChangeArrowheads="1"/>
        </xdr:cNvSpPr>
      </xdr:nvSpPr>
      <xdr:spPr bwMode="auto">
        <a:xfrm>
          <a:off x="4995496" y="43096962"/>
          <a:ext cx="531935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5</xdr:col>
      <xdr:colOff>76200</xdr:colOff>
      <xdr:row>291</xdr:row>
      <xdr:rowOff>12699</xdr:rowOff>
    </xdr:to>
    <xdr:sp macro="" textlink="">
      <xdr:nvSpPr>
        <xdr:cNvPr id="2013" name="Text Box 2">
          <a:extLst>
            <a:ext uri="{FF2B5EF4-FFF2-40B4-BE49-F238E27FC236}">
              <a16:creationId xmlns:a16="http://schemas.microsoft.com/office/drawing/2014/main" id="{00000000-0008-0000-0400-0000DD070000}"/>
            </a:ext>
          </a:extLst>
        </xdr:cNvPr>
        <xdr:cNvSpPr txBox="1">
          <a:spLocks noChangeArrowheads="1"/>
        </xdr:cNvSpPr>
      </xdr:nvSpPr>
      <xdr:spPr bwMode="auto">
        <a:xfrm>
          <a:off x="4995496" y="43096962"/>
          <a:ext cx="531935" cy="1738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278</xdr:row>
      <xdr:rowOff>0</xdr:rowOff>
    </xdr:from>
    <xdr:to>
      <xdr:col>5</xdr:col>
      <xdr:colOff>514350</xdr:colOff>
      <xdr:row>279</xdr:row>
      <xdr:rowOff>50800</xdr:rowOff>
    </xdr:to>
    <xdr:sp macro="" textlink="">
      <xdr:nvSpPr>
        <xdr:cNvPr id="2014" name="Text Box 2">
          <a:extLst>
            <a:ext uri="{FF2B5EF4-FFF2-40B4-BE49-F238E27FC236}">
              <a16:creationId xmlns:a16="http://schemas.microsoft.com/office/drawing/2014/main" id="{00000000-0008-0000-0400-0000DE070000}"/>
            </a:ext>
          </a:extLst>
        </xdr:cNvPr>
        <xdr:cNvSpPr txBox="1">
          <a:spLocks noChangeArrowheads="1"/>
        </xdr:cNvSpPr>
      </xdr:nvSpPr>
      <xdr:spPr bwMode="auto">
        <a:xfrm>
          <a:off x="6783265" y="43096962"/>
          <a:ext cx="76200" cy="2119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278</xdr:row>
      <xdr:rowOff>0</xdr:rowOff>
    </xdr:from>
    <xdr:to>
      <xdr:col>5</xdr:col>
      <xdr:colOff>514350</xdr:colOff>
      <xdr:row>279</xdr:row>
      <xdr:rowOff>12701</xdr:rowOff>
    </xdr:to>
    <xdr:sp macro="" textlink="">
      <xdr:nvSpPr>
        <xdr:cNvPr id="2015" name="Text Box 2">
          <a:extLst>
            <a:ext uri="{FF2B5EF4-FFF2-40B4-BE49-F238E27FC236}">
              <a16:creationId xmlns:a16="http://schemas.microsoft.com/office/drawing/2014/main" id="{00000000-0008-0000-0400-0000DF070000}"/>
            </a:ext>
          </a:extLst>
        </xdr:cNvPr>
        <xdr:cNvSpPr txBox="1">
          <a:spLocks noChangeArrowheads="1"/>
        </xdr:cNvSpPr>
      </xdr:nvSpPr>
      <xdr:spPr bwMode="auto">
        <a:xfrm>
          <a:off x="6783265" y="43096962"/>
          <a:ext cx="76200" cy="1738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278</xdr:row>
      <xdr:rowOff>0</xdr:rowOff>
    </xdr:from>
    <xdr:to>
      <xdr:col>5</xdr:col>
      <xdr:colOff>514350</xdr:colOff>
      <xdr:row>279</xdr:row>
      <xdr:rowOff>12700</xdr:rowOff>
    </xdr:to>
    <xdr:sp macro="" textlink="">
      <xdr:nvSpPr>
        <xdr:cNvPr id="2016" name="Text Box 2">
          <a:extLst>
            <a:ext uri="{FF2B5EF4-FFF2-40B4-BE49-F238E27FC236}">
              <a16:creationId xmlns:a16="http://schemas.microsoft.com/office/drawing/2014/main" id="{00000000-0008-0000-0400-0000E0070000}"/>
            </a:ext>
          </a:extLst>
        </xdr:cNvPr>
        <xdr:cNvSpPr txBox="1">
          <a:spLocks noChangeArrowheads="1"/>
        </xdr:cNvSpPr>
      </xdr:nvSpPr>
      <xdr:spPr bwMode="auto">
        <a:xfrm>
          <a:off x="6783265" y="43096962"/>
          <a:ext cx="76200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278</xdr:row>
      <xdr:rowOff>0</xdr:rowOff>
    </xdr:from>
    <xdr:to>
      <xdr:col>5</xdr:col>
      <xdr:colOff>76200</xdr:colOff>
      <xdr:row>279</xdr:row>
      <xdr:rowOff>50800</xdr:rowOff>
    </xdr:to>
    <xdr:sp macro="" textlink="">
      <xdr:nvSpPr>
        <xdr:cNvPr id="2017" name="Text Box 2">
          <a:extLst>
            <a:ext uri="{FF2B5EF4-FFF2-40B4-BE49-F238E27FC236}">
              <a16:creationId xmlns:a16="http://schemas.microsoft.com/office/drawing/2014/main" id="{00000000-0008-0000-0400-0000E1070000}"/>
            </a:ext>
          </a:extLst>
        </xdr:cNvPr>
        <xdr:cNvSpPr txBox="1">
          <a:spLocks noChangeArrowheads="1"/>
        </xdr:cNvSpPr>
      </xdr:nvSpPr>
      <xdr:spPr bwMode="auto">
        <a:xfrm>
          <a:off x="5889381" y="43096962"/>
          <a:ext cx="531934" cy="2119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278</xdr:row>
      <xdr:rowOff>0</xdr:rowOff>
    </xdr:from>
    <xdr:to>
      <xdr:col>5</xdr:col>
      <xdr:colOff>76200</xdr:colOff>
      <xdr:row>279</xdr:row>
      <xdr:rowOff>50800</xdr:rowOff>
    </xdr:to>
    <xdr:sp macro="" textlink="">
      <xdr:nvSpPr>
        <xdr:cNvPr id="2018" name="Text Box 2">
          <a:extLst>
            <a:ext uri="{FF2B5EF4-FFF2-40B4-BE49-F238E27FC236}">
              <a16:creationId xmlns:a16="http://schemas.microsoft.com/office/drawing/2014/main" id="{00000000-0008-0000-0400-0000E2070000}"/>
            </a:ext>
          </a:extLst>
        </xdr:cNvPr>
        <xdr:cNvSpPr txBox="1">
          <a:spLocks noChangeArrowheads="1"/>
        </xdr:cNvSpPr>
      </xdr:nvSpPr>
      <xdr:spPr bwMode="auto">
        <a:xfrm>
          <a:off x="5889381" y="43096962"/>
          <a:ext cx="531934" cy="2119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278</xdr:row>
      <xdr:rowOff>0</xdr:rowOff>
    </xdr:from>
    <xdr:to>
      <xdr:col>5</xdr:col>
      <xdr:colOff>76200</xdr:colOff>
      <xdr:row>279</xdr:row>
      <xdr:rowOff>12701</xdr:rowOff>
    </xdr:to>
    <xdr:sp macro="" textlink="">
      <xdr:nvSpPr>
        <xdr:cNvPr id="2019" name="Text Box 2">
          <a:extLst>
            <a:ext uri="{FF2B5EF4-FFF2-40B4-BE49-F238E27FC236}">
              <a16:creationId xmlns:a16="http://schemas.microsoft.com/office/drawing/2014/main" id="{00000000-0008-0000-0400-0000E3070000}"/>
            </a:ext>
          </a:extLst>
        </xdr:cNvPr>
        <xdr:cNvSpPr txBox="1">
          <a:spLocks noChangeArrowheads="1"/>
        </xdr:cNvSpPr>
      </xdr:nvSpPr>
      <xdr:spPr bwMode="auto">
        <a:xfrm>
          <a:off x="5889381" y="43096962"/>
          <a:ext cx="531934" cy="1738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278</xdr:row>
      <xdr:rowOff>0</xdr:rowOff>
    </xdr:from>
    <xdr:to>
      <xdr:col>5</xdr:col>
      <xdr:colOff>76200</xdr:colOff>
      <xdr:row>279</xdr:row>
      <xdr:rowOff>12700</xdr:rowOff>
    </xdr:to>
    <xdr:sp macro="" textlink="">
      <xdr:nvSpPr>
        <xdr:cNvPr id="2020" name="Text Box 2">
          <a:extLst>
            <a:ext uri="{FF2B5EF4-FFF2-40B4-BE49-F238E27FC236}">
              <a16:creationId xmlns:a16="http://schemas.microsoft.com/office/drawing/2014/main" id="{00000000-0008-0000-0400-0000E4070000}"/>
            </a:ext>
          </a:extLst>
        </xdr:cNvPr>
        <xdr:cNvSpPr txBox="1">
          <a:spLocks noChangeArrowheads="1"/>
        </xdr:cNvSpPr>
      </xdr:nvSpPr>
      <xdr:spPr bwMode="auto">
        <a:xfrm>
          <a:off x="5889381" y="43096962"/>
          <a:ext cx="531934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278</xdr:row>
      <xdr:rowOff>0</xdr:rowOff>
    </xdr:from>
    <xdr:to>
      <xdr:col>5</xdr:col>
      <xdr:colOff>514350</xdr:colOff>
      <xdr:row>279</xdr:row>
      <xdr:rowOff>12700</xdr:rowOff>
    </xdr:to>
    <xdr:sp macro="" textlink="">
      <xdr:nvSpPr>
        <xdr:cNvPr id="2021" name="Text Box 2">
          <a:extLst>
            <a:ext uri="{FF2B5EF4-FFF2-40B4-BE49-F238E27FC236}">
              <a16:creationId xmlns:a16="http://schemas.microsoft.com/office/drawing/2014/main" id="{00000000-0008-0000-0400-0000E5070000}"/>
            </a:ext>
          </a:extLst>
        </xdr:cNvPr>
        <xdr:cNvSpPr txBox="1">
          <a:spLocks noChangeArrowheads="1"/>
        </xdr:cNvSpPr>
      </xdr:nvSpPr>
      <xdr:spPr bwMode="auto">
        <a:xfrm>
          <a:off x="6783265" y="43096962"/>
          <a:ext cx="76200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278</xdr:row>
      <xdr:rowOff>0</xdr:rowOff>
    </xdr:from>
    <xdr:to>
      <xdr:col>5</xdr:col>
      <xdr:colOff>514350</xdr:colOff>
      <xdr:row>279</xdr:row>
      <xdr:rowOff>12700</xdr:rowOff>
    </xdr:to>
    <xdr:sp macro="" textlink="">
      <xdr:nvSpPr>
        <xdr:cNvPr id="2022" name="Text Box 2">
          <a:extLst>
            <a:ext uri="{FF2B5EF4-FFF2-40B4-BE49-F238E27FC236}">
              <a16:creationId xmlns:a16="http://schemas.microsoft.com/office/drawing/2014/main" id="{00000000-0008-0000-0400-0000E6070000}"/>
            </a:ext>
          </a:extLst>
        </xdr:cNvPr>
        <xdr:cNvSpPr txBox="1">
          <a:spLocks noChangeArrowheads="1"/>
        </xdr:cNvSpPr>
      </xdr:nvSpPr>
      <xdr:spPr bwMode="auto">
        <a:xfrm>
          <a:off x="6783265" y="43096962"/>
          <a:ext cx="76200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278</xdr:row>
      <xdr:rowOff>0</xdr:rowOff>
    </xdr:from>
    <xdr:to>
      <xdr:col>5</xdr:col>
      <xdr:colOff>514350</xdr:colOff>
      <xdr:row>279</xdr:row>
      <xdr:rowOff>12699</xdr:rowOff>
    </xdr:to>
    <xdr:sp macro="" textlink="">
      <xdr:nvSpPr>
        <xdr:cNvPr id="2023" name="Text Box 2">
          <a:extLst>
            <a:ext uri="{FF2B5EF4-FFF2-40B4-BE49-F238E27FC236}">
              <a16:creationId xmlns:a16="http://schemas.microsoft.com/office/drawing/2014/main" id="{00000000-0008-0000-0400-0000E7070000}"/>
            </a:ext>
          </a:extLst>
        </xdr:cNvPr>
        <xdr:cNvSpPr txBox="1">
          <a:spLocks noChangeArrowheads="1"/>
        </xdr:cNvSpPr>
      </xdr:nvSpPr>
      <xdr:spPr bwMode="auto">
        <a:xfrm>
          <a:off x="6783265" y="43096962"/>
          <a:ext cx="76200" cy="1738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278</xdr:row>
      <xdr:rowOff>0</xdr:rowOff>
    </xdr:from>
    <xdr:to>
      <xdr:col>5</xdr:col>
      <xdr:colOff>514350</xdr:colOff>
      <xdr:row>279</xdr:row>
      <xdr:rowOff>12700</xdr:rowOff>
    </xdr:to>
    <xdr:sp macro="" textlink="">
      <xdr:nvSpPr>
        <xdr:cNvPr id="2024" name="Text Box 2">
          <a:extLst>
            <a:ext uri="{FF2B5EF4-FFF2-40B4-BE49-F238E27FC236}">
              <a16:creationId xmlns:a16="http://schemas.microsoft.com/office/drawing/2014/main" id="{00000000-0008-0000-0400-0000E8070000}"/>
            </a:ext>
          </a:extLst>
        </xdr:cNvPr>
        <xdr:cNvSpPr txBox="1">
          <a:spLocks noChangeArrowheads="1"/>
        </xdr:cNvSpPr>
      </xdr:nvSpPr>
      <xdr:spPr bwMode="auto">
        <a:xfrm>
          <a:off x="6783265" y="43096962"/>
          <a:ext cx="76200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278</xdr:row>
      <xdr:rowOff>0</xdr:rowOff>
    </xdr:from>
    <xdr:to>
      <xdr:col>5</xdr:col>
      <xdr:colOff>514350</xdr:colOff>
      <xdr:row>279</xdr:row>
      <xdr:rowOff>12699</xdr:rowOff>
    </xdr:to>
    <xdr:sp macro="" textlink="">
      <xdr:nvSpPr>
        <xdr:cNvPr id="2025" name="Text Box 2">
          <a:extLst>
            <a:ext uri="{FF2B5EF4-FFF2-40B4-BE49-F238E27FC236}">
              <a16:creationId xmlns:a16="http://schemas.microsoft.com/office/drawing/2014/main" id="{00000000-0008-0000-0400-0000E9070000}"/>
            </a:ext>
          </a:extLst>
        </xdr:cNvPr>
        <xdr:cNvSpPr txBox="1">
          <a:spLocks noChangeArrowheads="1"/>
        </xdr:cNvSpPr>
      </xdr:nvSpPr>
      <xdr:spPr bwMode="auto">
        <a:xfrm>
          <a:off x="6783265" y="43096962"/>
          <a:ext cx="76200" cy="1738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278</xdr:row>
      <xdr:rowOff>0</xdr:rowOff>
    </xdr:from>
    <xdr:to>
      <xdr:col>5</xdr:col>
      <xdr:colOff>76200</xdr:colOff>
      <xdr:row>279</xdr:row>
      <xdr:rowOff>12700</xdr:rowOff>
    </xdr:to>
    <xdr:sp macro="" textlink="">
      <xdr:nvSpPr>
        <xdr:cNvPr id="2026" name="Text Box 2">
          <a:extLst>
            <a:ext uri="{FF2B5EF4-FFF2-40B4-BE49-F238E27FC236}">
              <a16:creationId xmlns:a16="http://schemas.microsoft.com/office/drawing/2014/main" id="{00000000-0008-0000-0400-0000EA070000}"/>
            </a:ext>
          </a:extLst>
        </xdr:cNvPr>
        <xdr:cNvSpPr txBox="1">
          <a:spLocks noChangeArrowheads="1"/>
        </xdr:cNvSpPr>
      </xdr:nvSpPr>
      <xdr:spPr bwMode="auto">
        <a:xfrm>
          <a:off x="5889381" y="43096962"/>
          <a:ext cx="531934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278</xdr:row>
      <xdr:rowOff>0</xdr:rowOff>
    </xdr:from>
    <xdr:to>
      <xdr:col>5</xdr:col>
      <xdr:colOff>76200</xdr:colOff>
      <xdr:row>279</xdr:row>
      <xdr:rowOff>12700</xdr:rowOff>
    </xdr:to>
    <xdr:sp macro="" textlink="">
      <xdr:nvSpPr>
        <xdr:cNvPr id="2027" name="Text Box 2">
          <a:extLst>
            <a:ext uri="{FF2B5EF4-FFF2-40B4-BE49-F238E27FC236}">
              <a16:creationId xmlns:a16="http://schemas.microsoft.com/office/drawing/2014/main" id="{00000000-0008-0000-0400-0000EB070000}"/>
            </a:ext>
          </a:extLst>
        </xdr:cNvPr>
        <xdr:cNvSpPr txBox="1">
          <a:spLocks noChangeArrowheads="1"/>
        </xdr:cNvSpPr>
      </xdr:nvSpPr>
      <xdr:spPr bwMode="auto">
        <a:xfrm>
          <a:off x="5889381" y="43096962"/>
          <a:ext cx="531934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278</xdr:row>
      <xdr:rowOff>0</xdr:rowOff>
    </xdr:from>
    <xdr:to>
      <xdr:col>5</xdr:col>
      <xdr:colOff>76200</xdr:colOff>
      <xdr:row>279</xdr:row>
      <xdr:rowOff>12700</xdr:rowOff>
    </xdr:to>
    <xdr:sp macro="" textlink="">
      <xdr:nvSpPr>
        <xdr:cNvPr id="2028" name="Text Box 2">
          <a:extLst>
            <a:ext uri="{FF2B5EF4-FFF2-40B4-BE49-F238E27FC236}">
              <a16:creationId xmlns:a16="http://schemas.microsoft.com/office/drawing/2014/main" id="{00000000-0008-0000-0400-0000EC070000}"/>
            </a:ext>
          </a:extLst>
        </xdr:cNvPr>
        <xdr:cNvSpPr txBox="1">
          <a:spLocks noChangeArrowheads="1"/>
        </xdr:cNvSpPr>
      </xdr:nvSpPr>
      <xdr:spPr bwMode="auto">
        <a:xfrm>
          <a:off x="5889381" y="43096962"/>
          <a:ext cx="531934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278</xdr:row>
      <xdr:rowOff>0</xdr:rowOff>
    </xdr:from>
    <xdr:to>
      <xdr:col>5</xdr:col>
      <xdr:colOff>76200</xdr:colOff>
      <xdr:row>279</xdr:row>
      <xdr:rowOff>12699</xdr:rowOff>
    </xdr:to>
    <xdr:sp macro="" textlink="">
      <xdr:nvSpPr>
        <xdr:cNvPr id="2029" name="Text Box 2">
          <a:extLst>
            <a:ext uri="{FF2B5EF4-FFF2-40B4-BE49-F238E27FC236}">
              <a16:creationId xmlns:a16="http://schemas.microsoft.com/office/drawing/2014/main" id="{00000000-0008-0000-0400-0000ED070000}"/>
            </a:ext>
          </a:extLst>
        </xdr:cNvPr>
        <xdr:cNvSpPr txBox="1">
          <a:spLocks noChangeArrowheads="1"/>
        </xdr:cNvSpPr>
      </xdr:nvSpPr>
      <xdr:spPr bwMode="auto">
        <a:xfrm>
          <a:off x="5889381" y="43096962"/>
          <a:ext cx="531934" cy="1738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278</xdr:row>
      <xdr:rowOff>0</xdr:rowOff>
    </xdr:from>
    <xdr:to>
      <xdr:col>5</xdr:col>
      <xdr:colOff>76200</xdr:colOff>
      <xdr:row>279</xdr:row>
      <xdr:rowOff>12700</xdr:rowOff>
    </xdr:to>
    <xdr:sp macro="" textlink="">
      <xdr:nvSpPr>
        <xdr:cNvPr id="2030" name="Text Box 2">
          <a:extLst>
            <a:ext uri="{FF2B5EF4-FFF2-40B4-BE49-F238E27FC236}">
              <a16:creationId xmlns:a16="http://schemas.microsoft.com/office/drawing/2014/main" id="{00000000-0008-0000-0400-0000EE070000}"/>
            </a:ext>
          </a:extLst>
        </xdr:cNvPr>
        <xdr:cNvSpPr txBox="1">
          <a:spLocks noChangeArrowheads="1"/>
        </xdr:cNvSpPr>
      </xdr:nvSpPr>
      <xdr:spPr bwMode="auto">
        <a:xfrm>
          <a:off x="5889381" y="43096962"/>
          <a:ext cx="531934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278</xdr:row>
      <xdr:rowOff>0</xdr:rowOff>
    </xdr:from>
    <xdr:to>
      <xdr:col>5</xdr:col>
      <xdr:colOff>76200</xdr:colOff>
      <xdr:row>279</xdr:row>
      <xdr:rowOff>12700</xdr:rowOff>
    </xdr:to>
    <xdr:sp macro="" textlink="">
      <xdr:nvSpPr>
        <xdr:cNvPr id="2031" name="Text Box 2">
          <a:extLst>
            <a:ext uri="{FF2B5EF4-FFF2-40B4-BE49-F238E27FC236}">
              <a16:creationId xmlns:a16="http://schemas.microsoft.com/office/drawing/2014/main" id="{00000000-0008-0000-0400-0000EF070000}"/>
            </a:ext>
          </a:extLst>
        </xdr:cNvPr>
        <xdr:cNvSpPr txBox="1">
          <a:spLocks noChangeArrowheads="1"/>
        </xdr:cNvSpPr>
      </xdr:nvSpPr>
      <xdr:spPr bwMode="auto">
        <a:xfrm>
          <a:off x="5889381" y="43096962"/>
          <a:ext cx="531934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278</xdr:row>
      <xdr:rowOff>0</xdr:rowOff>
    </xdr:from>
    <xdr:to>
      <xdr:col>5</xdr:col>
      <xdr:colOff>76200</xdr:colOff>
      <xdr:row>279</xdr:row>
      <xdr:rowOff>12699</xdr:rowOff>
    </xdr:to>
    <xdr:sp macro="" textlink="">
      <xdr:nvSpPr>
        <xdr:cNvPr id="2032" name="Text Box 2">
          <a:extLst>
            <a:ext uri="{FF2B5EF4-FFF2-40B4-BE49-F238E27FC236}">
              <a16:creationId xmlns:a16="http://schemas.microsoft.com/office/drawing/2014/main" id="{00000000-0008-0000-0400-0000F0070000}"/>
            </a:ext>
          </a:extLst>
        </xdr:cNvPr>
        <xdr:cNvSpPr txBox="1">
          <a:spLocks noChangeArrowheads="1"/>
        </xdr:cNvSpPr>
      </xdr:nvSpPr>
      <xdr:spPr bwMode="auto">
        <a:xfrm>
          <a:off x="5889381" y="43096962"/>
          <a:ext cx="531934" cy="1738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278</xdr:row>
      <xdr:rowOff>0</xdr:rowOff>
    </xdr:from>
    <xdr:to>
      <xdr:col>5</xdr:col>
      <xdr:colOff>76200</xdr:colOff>
      <xdr:row>279</xdr:row>
      <xdr:rowOff>50800</xdr:rowOff>
    </xdr:to>
    <xdr:sp macro="" textlink="">
      <xdr:nvSpPr>
        <xdr:cNvPr id="2033" name="Text Box 2">
          <a:extLst>
            <a:ext uri="{FF2B5EF4-FFF2-40B4-BE49-F238E27FC236}">
              <a16:creationId xmlns:a16="http://schemas.microsoft.com/office/drawing/2014/main" id="{00000000-0008-0000-0400-0000F1070000}"/>
            </a:ext>
          </a:extLst>
        </xdr:cNvPr>
        <xdr:cNvSpPr txBox="1">
          <a:spLocks noChangeArrowheads="1"/>
        </xdr:cNvSpPr>
      </xdr:nvSpPr>
      <xdr:spPr bwMode="auto">
        <a:xfrm>
          <a:off x="5889381" y="43096962"/>
          <a:ext cx="531934" cy="2119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278</xdr:row>
      <xdr:rowOff>0</xdr:rowOff>
    </xdr:from>
    <xdr:to>
      <xdr:col>5</xdr:col>
      <xdr:colOff>76200</xdr:colOff>
      <xdr:row>279</xdr:row>
      <xdr:rowOff>50800</xdr:rowOff>
    </xdr:to>
    <xdr:sp macro="" textlink="">
      <xdr:nvSpPr>
        <xdr:cNvPr id="2034" name="Text Box 2">
          <a:extLst>
            <a:ext uri="{FF2B5EF4-FFF2-40B4-BE49-F238E27FC236}">
              <a16:creationId xmlns:a16="http://schemas.microsoft.com/office/drawing/2014/main" id="{00000000-0008-0000-0400-0000F2070000}"/>
            </a:ext>
          </a:extLst>
        </xdr:cNvPr>
        <xdr:cNvSpPr txBox="1">
          <a:spLocks noChangeArrowheads="1"/>
        </xdr:cNvSpPr>
      </xdr:nvSpPr>
      <xdr:spPr bwMode="auto">
        <a:xfrm>
          <a:off x="5889381" y="43096962"/>
          <a:ext cx="531934" cy="2119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278</xdr:row>
      <xdr:rowOff>0</xdr:rowOff>
    </xdr:from>
    <xdr:to>
      <xdr:col>5</xdr:col>
      <xdr:colOff>76200</xdr:colOff>
      <xdr:row>279</xdr:row>
      <xdr:rowOff>12701</xdr:rowOff>
    </xdr:to>
    <xdr:sp macro="" textlink="">
      <xdr:nvSpPr>
        <xdr:cNvPr id="2035" name="Text Box 2">
          <a:extLst>
            <a:ext uri="{FF2B5EF4-FFF2-40B4-BE49-F238E27FC236}">
              <a16:creationId xmlns:a16="http://schemas.microsoft.com/office/drawing/2014/main" id="{00000000-0008-0000-0400-0000F3070000}"/>
            </a:ext>
          </a:extLst>
        </xdr:cNvPr>
        <xdr:cNvSpPr txBox="1">
          <a:spLocks noChangeArrowheads="1"/>
        </xdr:cNvSpPr>
      </xdr:nvSpPr>
      <xdr:spPr bwMode="auto">
        <a:xfrm>
          <a:off x="5889381" y="43096962"/>
          <a:ext cx="531934" cy="1738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278</xdr:row>
      <xdr:rowOff>0</xdr:rowOff>
    </xdr:from>
    <xdr:to>
      <xdr:col>5</xdr:col>
      <xdr:colOff>76200</xdr:colOff>
      <xdr:row>279</xdr:row>
      <xdr:rowOff>12700</xdr:rowOff>
    </xdr:to>
    <xdr:sp macro="" textlink="">
      <xdr:nvSpPr>
        <xdr:cNvPr id="2036" name="Text Box 2">
          <a:extLst>
            <a:ext uri="{FF2B5EF4-FFF2-40B4-BE49-F238E27FC236}">
              <a16:creationId xmlns:a16="http://schemas.microsoft.com/office/drawing/2014/main" id="{00000000-0008-0000-0400-0000F4070000}"/>
            </a:ext>
          </a:extLst>
        </xdr:cNvPr>
        <xdr:cNvSpPr txBox="1">
          <a:spLocks noChangeArrowheads="1"/>
        </xdr:cNvSpPr>
      </xdr:nvSpPr>
      <xdr:spPr bwMode="auto">
        <a:xfrm>
          <a:off x="5889381" y="43096962"/>
          <a:ext cx="531934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278</xdr:row>
      <xdr:rowOff>0</xdr:rowOff>
    </xdr:from>
    <xdr:to>
      <xdr:col>5</xdr:col>
      <xdr:colOff>76200</xdr:colOff>
      <xdr:row>279</xdr:row>
      <xdr:rowOff>50800</xdr:rowOff>
    </xdr:to>
    <xdr:sp macro="" textlink="">
      <xdr:nvSpPr>
        <xdr:cNvPr id="2037" name="Text Box 2">
          <a:extLst>
            <a:ext uri="{FF2B5EF4-FFF2-40B4-BE49-F238E27FC236}">
              <a16:creationId xmlns:a16="http://schemas.microsoft.com/office/drawing/2014/main" id="{00000000-0008-0000-0400-0000F5070000}"/>
            </a:ext>
          </a:extLst>
        </xdr:cNvPr>
        <xdr:cNvSpPr txBox="1">
          <a:spLocks noChangeArrowheads="1"/>
        </xdr:cNvSpPr>
      </xdr:nvSpPr>
      <xdr:spPr bwMode="auto">
        <a:xfrm>
          <a:off x="5889381" y="43096962"/>
          <a:ext cx="531934" cy="2119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278</xdr:row>
      <xdr:rowOff>0</xdr:rowOff>
    </xdr:from>
    <xdr:to>
      <xdr:col>5</xdr:col>
      <xdr:colOff>76200</xdr:colOff>
      <xdr:row>279</xdr:row>
      <xdr:rowOff>50800</xdr:rowOff>
    </xdr:to>
    <xdr:sp macro="" textlink="">
      <xdr:nvSpPr>
        <xdr:cNvPr id="2038" name="Text Box 2">
          <a:extLst>
            <a:ext uri="{FF2B5EF4-FFF2-40B4-BE49-F238E27FC236}">
              <a16:creationId xmlns:a16="http://schemas.microsoft.com/office/drawing/2014/main" id="{00000000-0008-0000-0400-0000F6070000}"/>
            </a:ext>
          </a:extLst>
        </xdr:cNvPr>
        <xdr:cNvSpPr txBox="1">
          <a:spLocks noChangeArrowheads="1"/>
        </xdr:cNvSpPr>
      </xdr:nvSpPr>
      <xdr:spPr bwMode="auto">
        <a:xfrm>
          <a:off x="5889381" y="43096962"/>
          <a:ext cx="531934" cy="2119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278</xdr:row>
      <xdr:rowOff>0</xdr:rowOff>
    </xdr:from>
    <xdr:to>
      <xdr:col>5</xdr:col>
      <xdr:colOff>76200</xdr:colOff>
      <xdr:row>279</xdr:row>
      <xdr:rowOff>12701</xdr:rowOff>
    </xdr:to>
    <xdr:sp macro="" textlink="">
      <xdr:nvSpPr>
        <xdr:cNvPr id="2039" name="Text Box 2">
          <a:extLst>
            <a:ext uri="{FF2B5EF4-FFF2-40B4-BE49-F238E27FC236}">
              <a16:creationId xmlns:a16="http://schemas.microsoft.com/office/drawing/2014/main" id="{00000000-0008-0000-0400-0000F7070000}"/>
            </a:ext>
          </a:extLst>
        </xdr:cNvPr>
        <xdr:cNvSpPr txBox="1">
          <a:spLocks noChangeArrowheads="1"/>
        </xdr:cNvSpPr>
      </xdr:nvSpPr>
      <xdr:spPr bwMode="auto">
        <a:xfrm>
          <a:off x="5889381" y="43096962"/>
          <a:ext cx="531934" cy="1738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278</xdr:row>
      <xdr:rowOff>0</xdr:rowOff>
    </xdr:from>
    <xdr:to>
      <xdr:col>5</xdr:col>
      <xdr:colOff>76200</xdr:colOff>
      <xdr:row>279</xdr:row>
      <xdr:rowOff>12700</xdr:rowOff>
    </xdr:to>
    <xdr:sp macro="" textlink="">
      <xdr:nvSpPr>
        <xdr:cNvPr id="2040" name="Text Box 2">
          <a:extLst>
            <a:ext uri="{FF2B5EF4-FFF2-40B4-BE49-F238E27FC236}">
              <a16:creationId xmlns:a16="http://schemas.microsoft.com/office/drawing/2014/main" id="{00000000-0008-0000-0400-0000F8070000}"/>
            </a:ext>
          </a:extLst>
        </xdr:cNvPr>
        <xdr:cNvSpPr txBox="1">
          <a:spLocks noChangeArrowheads="1"/>
        </xdr:cNvSpPr>
      </xdr:nvSpPr>
      <xdr:spPr bwMode="auto">
        <a:xfrm>
          <a:off x="5889381" y="43096962"/>
          <a:ext cx="531934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278</xdr:row>
      <xdr:rowOff>0</xdr:rowOff>
    </xdr:from>
    <xdr:to>
      <xdr:col>5</xdr:col>
      <xdr:colOff>76200</xdr:colOff>
      <xdr:row>279</xdr:row>
      <xdr:rowOff>12700</xdr:rowOff>
    </xdr:to>
    <xdr:sp macro="" textlink="">
      <xdr:nvSpPr>
        <xdr:cNvPr id="2041" name="Text Box 2">
          <a:extLst>
            <a:ext uri="{FF2B5EF4-FFF2-40B4-BE49-F238E27FC236}">
              <a16:creationId xmlns:a16="http://schemas.microsoft.com/office/drawing/2014/main" id="{00000000-0008-0000-0400-0000F9070000}"/>
            </a:ext>
          </a:extLst>
        </xdr:cNvPr>
        <xdr:cNvSpPr txBox="1">
          <a:spLocks noChangeArrowheads="1"/>
        </xdr:cNvSpPr>
      </xdr:nvSpPr>
      <xdr:spPr bwMode="auto">
        <a:xfrm>
          <a:off x="5889381" y="43096962"/>
          <a:ext cx="531934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278</xdr:row>
      <xdr:rowOff>0</xdr:rowOff>
    </xdr:from>
    <xdr:to>
      <xdr:col>5</xdr:col>
      <xdr:colOff>76200</xdr:colOff>
      <xdr:row>279</xdr:row>
      <xdr:rowOff>12700</xdr:rowOff>
    </xdr:to>
    <xdr:sp macro="" textlink="">
      <xdr:nvSpPr>
        <xdr:cNvPr id="2042" name="Text Box 2">
          <a:extLst>
            <a:ext uri="{FF2B5EF4-FFF2-40B4-BE49-F238E27FC236}">
              <a16:creationId xmlns:a16="http://schemas.microsoft.com/office/drawing/2014/main" id="{00000000-0008-0000-0400-0000FA070000}"/>
            </a:ext>
          </a:extLst>
        </xdr:cNvPr>
        <xdr:cNvSpPr txBox="1">
          <a:spLocks noChangeArrowheads="1"/>
        </xdr:cNvSpPr>
      </xdr:nvSpPr>
      <xdr:spPr bwMode="auto">
        <a:xfrm>
          <a:off x="5889381" y="43096962"/>
          <a:ext cx="531934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278</xdr:row>
      <xdr:rowOff>0</xdr:rowOff>
    </xdr:from>
    <xdr:to>
      <xdr:col>5</xdr:col>
      <xdr:colOff>76200</xdr:colOff>
      <xdr:row>279</xdr:row>
      <xdr:rowOff>12700</xdr:rowOff>
    </xdr:to>
    <xdr:sp macro="" textlink="">
      <xdr:nvSpPr>
        <xdr:cNvPr id="2043" name="Text Box 2">
          <a:extLst>
            <a:ext uri="{FF2B5EF4-FFF2-40B4-BE49-F238E27FC236}">
              <a16:creationId xmlns:a16="http://schemas.microsoft.com/office/drawing/2014/main" id="{00000000-0008-0000-0400-0000FB070000}"/>
            </a:ext>
          </a:extLst>
        </xdr:cNvPr>
        <xdr:cNvSpPr txBox="1">
          <a:spLocks noChangeArrowheads="1"/>
        </xdr:cNvSpPr>
      </xdr:nvSpPr>
      <xdr:spPr bwMode="auto">
        <a:xfrm>
          <a:off x="5889381" y="43096962"/>
          <a:ext cx="531934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278</xdr:row>
      <xdr:rowOff>0</xdr:rowOff>
    </xdr:from>
    <xdr:to>
      <xdr:col>5</xdr:col>
      <xdr:colOff>76200</xdr:colOff>
      <xdr:row>279</xdr:row>
      <xdr:rowOff>12699</xdr:rowOff>
    </xdr:to>
    <xdr:sp macro="" textlink="">
      <xdr:nvSpPr>
        <xdr:cNvPr id="2044" name="Text Box 2">
          <a:extLst>
            <a:ext uri="{FF2B5EF4-FFF2-40B4-BE49-F238E27FC236}">
              <a16:creationId xmlns:a16="http://schemas.microsoft.com/office/drawing/2014/main" id="{00000000-0008-0000-0400-0000FC070000}"/>
            </a:ext>
          </a:extLst>
        </xdr:cNvPr>
        <xdr:cNvSpPr txBox="1">
          <a:spLocks noChangeArrowheads="1"/>
        </xdr:cNvSpPr>
      </xdr:nvSpPr>
      <xdr:spPr bwMode="auto">
        <a:xfrm>
          <a:off x="5889381" y="43096962"/>
          <a:ext cx="531934" cy="1738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278</xdr:row>
      <xdr:rowOff>0</xdr:rowOff>
    </xdr:from>
    <xdr:to>
      <xdr:col>5</xdr:col>
      <xdr:colOff>76200</xdr:colOff>
      <xdr:row>279</xdr:row>
      <xdr:rowOff>12700</xdr:rowOff>
    </xdr:to>
    <xdr:sp macro="" textlink="">
      <xdr:nvSpPr>
        <xdr:cNvPr id="2045" name="Text Box 2">
          <a:extLst>
            <a:ext uri="{FF2B5EF4-FFF2-40B4-BE49-F238E27FC236}">
              <a16:creationId xmlns:a16="http://schemas.microsoft.com/office/drawing/2014/main" id="{00000000-0008-0000-0400-0000FD070000}"/>
            </a:ext>
          </a:extLst>
        </xdr:cNvPr>
        <xdr:cNvSpPr txBox="1">
          <a:spLocks noChangeArrowheads="1"/>
        </xdr:cNvSpPr>
      </xdr:nvSpPr>
      <xdr:spPr bwMode="auto">
        <a:xfrm>
          <a:off x="5889381" y="43096962"/>
          <a:ext cx="531934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278</xdr:row>
      <xdr:rowOff>0</xdr:rowOff>
    </xdr:from>
    <xdr:to>
      <xdr:col>5</xdr:col>
      <xdr:colOff>76200</xdr:colOff>
      <xdr:row>279</xdr:row>
      <xdr:rowOff>12700</xdr:rowOff>
    </xdr:to>
    <xdr:sp macro="" textlink="">
      <xdr:nvSpPr>
        <xdr:cNvPr id="2046" name="Text Box 2">
          <a:extLst>
            <a:ext uri="{FF2B5EF4-FFF2-40B4-BE49-F238E27FC236}">
              <a16:creationId xmlns:a16="http://schemas.microsoft.com/office/drawing/2014/main" id="{00000000-0008-0000-0400-0000FE070000}"/>
            </a:ext>
          </a:extLst>
        </xdr:cNvPr>
        <xdr:cNvSpPr txBox="1">
          <a:spLocks noChangeArrowheads="1"/>
        </xdr:cNvSpPr>
      </xdr:nvSpPr>
      <xdr:spPr bwMode="auto">
        <a:xfrm>
          <a:off x="5889381" y="43096962"/>
          <a:ext cx="531934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278</xdr:row>
      <xdr:rowOff>0</xdr:rowOff>
    </xdr:from>
    <xdr:to>
      <xdr:col>5</xdr:col>
      <xdr:colOff>76200</xdr:colOff>
      <xdr:row>279</xdr:row>
      <xdr:rowOff>12699</xdr:rowOff>
    </xdr:to>
    <xdr:sp macro="" textlink="">
      <xdr:nvSpPr>
        <xdr:cNvPr id="2047" name="Text Box 2">
          <a:extLst>
            <a:ext uri="{FF2B5EF4-FFF2-40B4-BE49-F238E27FC236}">
              <a16:creationId xmlns:a16="http://schemas.microsoft.com/office/drawing/2014/main" id="{00000000-0008-0000-0400-0000FF070000}"/>
            </a:ext>
          </a:extLst>
        </xdr:cNvPr>
        <xdr:cNvSpPr txBox="1">
          <a:spLocks noChangeArrowheads="1"/>
        </xdr:cNvSpPr>
      </xdr:nvSpPr>
      <xdr:spPr bwMode="auto">
        <a:xfrm>
          <a:off x="5889381" y="43096962"/>
          <a:ext cx="531934" cy="1738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278</xdr:row>
      <xdr:rowOff>0</xdr:rowOff>
    </xdr:from>
    <xdr:to>
      <xdr:col>5</xdr:col>
      <xdr:colOff>76200</xdr:colOff>
      <xdr:row>279</xdr:row>
      <xdr:rowOff>12700</xdr:rowOff>
    </xdr:to>
    <xdr:sp macro="" textlink="">
      <xdr:nvSpPr>
        <xdr:cNvPr id="2048" name="Text Box 2">
          <a:extLst>
            <a:ext uri="{FF2B5EF4-FFF2-40B4-BE49-F238E27FC236}">
              <a16:creationId xmlns:a16="http://schemas.microsoft.com/office/drawing/2014/main" id="{00000000-0008-0000-0400-000000080000}"/>
            </a:ext>
          </a:extLst>
        </xdr:cNvPr>
        <xdr:cNvSpPr txBox="1">
          <a:spLocks noChangeArrowheads="1"/>
        </xdr:cNvSpPr>
      </xdr:nvSpPr>
      <xdr:spPr bwMode="auto">
        <a:xfrm>
          <a:off x="5889381" y="43096962"/>
          <a:ext cx="531934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278</xdr:row>
      <xdr:rowOff>0</xdr:rowOff>
    </xdr:from>
    <xdr:to>
      <xdr:col>5</xdr:col>
      <xdr:colOff>76200</xdr:colOff>
      <xdr:row>279</xdr:row>
      <xdr:rowOff>12700</xdr:rowOff>
    </xdr:to>
    <xdr:sp macro="" textlink="">
      <xdr:nvSpPr>
        <xdr:cNvPr id="2049" name="Text Box 2">
          <a:extLst>
            <a:ext uri="{FF2B5EF4-FFF2-40B4-BE49-F238E27FC236}">
              <a16:creationId xmlns:a16="http://schemas.microsoft.com/office/drawing/2014/main" id="{00000000-0008-0000-0400-000001080000}"/>
            </a:ext>
          </a:extLst>
        </xdr:cNvPr>
        <xdr:cNvSpPr txBox="1">
          <a:spLocks noChangeArrowheads="1"/>
        </xdr:cNvSpPr>
      </xdr:nvSpPr>
      <xdr:spPr bwMode="auto">
        <a:xfrm>
          <a:off x="5889381" y="43096962"/>
          <a:ext cx="531934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278</xdr:row>
      <xdr:rowOff>0</xdr:rowOff>
    </xdr:from>
    <xdr:to>
      <xdr:col>5</xdr:col>
      <xdr:colOff>76200</xdr:colOff>
      <xdr:row>279</xdr:row>
      <xdr:rowOff>12700</xdr:rowOff>
    </xdr:to>
    <xdr:sp macro="" textlink="">
      <xdr:nvSpPr>
        <xdr:cNvPr id="2050" name="Text Box 2">
          <a:extLst>
            <a:ext uri="{FF2B5EF4-FFF2-40B4-BE49-F238E27FC236}">
              <a16:creationId xmlns:a16="http://schemas.microsoft.com/office/drawing/2014/main" id="{00000000-0008-0000-0400-000002080000}"/>
            </a:ext>
          </a:extLst>
        </xdr:cNvPr>
        <xdr:cNvSpPr txBox="1">
          <a:spLocks noChangeArrowheads="1"/>
        </xdr:cNvSpPr>
      </xdr:nvSpPr>
      <xdr:spPr bwMode="auto">
        <a:xfrm>
          <a:off x="5889381" y="43096962"/>
          <a:ext cx="531934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278</xdr:row>
      <xdr:rowOff>0</xdr:rowOff>
    </xdr:from>
    <xdr:to>
      <xdr:col>5</xdr:col>
      <xdr:colOff>76200</xdr:colOff>
      <xdr:row>279</xdr:row>
      <xdr:rowOff>12699</xdr:rowOff>
    </xdr:to>
    <xdr:sp macro="" textlink="">
      <xdr:nvSpPr>
        <xdr:cNvPr id="2051" name="Text Box 2">
          <a:extLst>
            <a:ext uri="{FF2B5EF4-FFF2-40B4-BE49-F238E27FC236}">
              <a16:creationId xmlns:a16="http://schemas.microsoft.com/office/drawing/2014/main" id="{00000000-0008-0000-0400-000003080000}"/>
            </a:ext>
          </a:extLst>
        </xdr:cNvPr>
        <xdr:cNvSpPr txBox="1">
          <a:spLocks noChangeArrowheads="1"/>
        </xdr:cNvSpPr>
      </xdr:nvSpPr>
      <xdr:spPr bwMode="auto">
        <a:xfrm>
          <a:off x="5889381" y="43096962"/>
          <a:ext cx="531934" cy="1738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278</xdr:row>
      <xdr:rowOff>0</xdr:rowOff>
    </xdr:from>
    <xdr:to>
      <xdr:col>5</xdr:col>
      <xdr:colOff>76200</xdr:colOff>
      <xdr:row>279</xdr:row>
      <xdr:rowOff>12700</xdr:rowOff>
    </xdr:to>
    <xdr:sp macro="" textlink="">
      <xdr:nvSpPr>
        <xdr:cNvPr id="2052" name="Text Box 2">
          <a:extLst>
            <a:ext uri="{FF2B5EF4-FFF2-40B4-BE49-F238E27FC236}">
              <a16:creationId xmlns:a16="http://schemas.microsoft.com/office/drawing/2014/main" id="{00000000-0008-0000-0400-000004080000}"/>
            </a:ext>
          </a:extLst>
        </xdr:cNvPr>
        <xdr:cNvSpPr txBox="1">
          <a:spLocks noChangeArrowheads="1"/>
        </xdr:cNvSpPr>
      </xdr:nvSpPr>
      <xdr:spPr bwMode="auto">
        <a:xfrm>
          <a:off x="5889381" y="43096962"/>
          <a:ext cx="531934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278</xdr:row>
      <xdr:rowOff>0</xdr:rowOff>
    </xdr:from>
    <xdr:to>
      <xdr:col>5</xdr:col>
      <xdr:colOff>76200</xdr:colOff>
      <xdr:row>279</xdr:row>
      <xdr:rowOff>12700</xdr:rowOff>
    </xdr:to>
    <xdr:sp macro="" textlink="">
      <xdr:nvSpPr>
        <xdr:cNvPr id="2053" name="Text Box 2">
          <a:extLst>
            <a:ext uri="{FF2B5EF4-FFF2-40B4-BE49-F238E27FC236}">
              <a16:creationId xmlns:a16="http://schemas.microsoft.com/office/drawing/2014/main" id="{00000000-0008-0000-0400-000005080000}"/>
            </a:ext>
          </a:extLst>
        </xdr:cNvPr>
        <xdr:cNvSpPr txBox="1">
          <a:spLocks noChangeArrowheads="1"/>
        </xdr:cNvSpPr>
      </xdr:nvSpPr>
      <xdr:spPr bwMode="auto">
        <a:xfrm>
          <a:off x="5889381" y="43096962"/>
          <a:ext cx="531934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278</xdr:row>
      <xdr:rowOff>0</xdr:rowOff>
    </xdr:from>
    <xdr:to>
      <xdr:col>5</xdr:col>
      <xdr:colOff>76200</xdr:colOff>
      <xdr:row>279</xdr:row>
      <xdr:rowOff>12699</xdr:rowOff>
    </xdr:to>
    <xdr:sp macro="" textlink="">
      <xdr:nvSpPr>
        <xdr:cNvPr id="2054" name="Text Box 2">
          <a:extLst>
            <a:ext uri="{FF2B5EF4-FFF2-40B4-BE49-F238E27FC236}">
              <a16:creationId xmlns:a16="http://schemas.microsoft.com/office/drawing/2014/main" id="{00000000-0008-0000-0400-000006080000}"/>
            </a:ext>
          </a:extLst>
        </xdr:cNvPr>
        <xdr:cNvSpPr txBox="1">
          <a:spLocks noChangeArrowheads="1"/>
        </xdr:cNvSpPr>
      </xdr:nvSpPr>
      <xdr:spPr bwMode="auto">
        <a:xfrm>
          <a:off x="5889381" y="43096962"/>
          <a:ext cx="531934" cy="1738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134</xdr:row>
      <xdr:rowOff>87313</xdr:rowOff>
    </xdr:from>
    <xdr:to>
      <xdr:col>4</xdr:col>
      <xdr:colOff>76200</xdr:colOff>
      <xdr:row>135</xdr:row>
      <xdr:rowOff>104776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>
          <a:spLocks noChangeArrowheads="1"/>
        </xdr:cNvSpPr>
      </xdr:nvSpPr>
      <xdr:spPr bwMode="auto">
        <a:xfrm>
          <a:off x="5457825" y="20004088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133</xdr:row>
      <xdr:rowOff>0</xdr:rowOff>
    </xdr:from>
    <xdr:to>
      <xdr:col>4</xdr:col>
      <xdr:colOff>76200</xdr:colOff>
      <xdr:row>134</xdr:row>
      <xdr:rowOff>17465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>
          <a:spLocks noChangeArrowheads="1"/>
        </xdr:cNvSpPr>
      </xdr:nvSpPr>
      <xdr:spPr bwMode="auto">
        <a:xfrm>
          <a:off x="6219825" y="19764375"/>
          <a:ext cx="76200" cy="1793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76200</xdr:colOff>
      <xdr:row>130</xdr:row>
      <xdr:rowOff>19661</xdr:rowOff>
    </xdr:to>
    <xdr:sp macro="" textlink="">
      <xdr:nvSpPr>
        <xdr:cNvPr id="4" name="Text Box 2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 txBox="1">
          <a:spLocks noChangeArrowheads="1"/>
        </xdr:cNvSpPr>
      </xdr:nvSpPr>
      <xdr:spPr bwMode="auto">
        <a:xfrm>
          <a:off x="9220200" y="19135725"/>
          <a:ext cx="76200" cy="1815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133</xdr:row>
      <xdr:rowOff>0</xdr:rowOff>
    </xdr:from>
    <xdr:to>
      <xdr:col>4</xdr:col>
      <xdr:colOff>270608</xdr:colOff>
      <xdr:row>134</xdr:row>
      <xdr:rowOff>17465</xdr:rowOff>
    </xdr:to>
    <xdr:sp macro="" textlink="">
      <xdr:nvSpPr>
        <xdr:cNvPr id="5" name="Text Box 2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SpPr txBox="1">
          <a:spLocks noChangeArrowheads="1"/>
        </xdr:cNvSpPr>
      </xdr:nvSpPr>
      <xdr:spPr bwMode="auto">
        <a:xfrm>
          <a:off x="6219825" y="19764375"/>
          <a:ext cx="270608" cy="1793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133</xdr:row>
      <xdr:rowOff>0</xdr:rowOff>
    </xdr:from>
    <xdr:to>
      <xdr:col>4</xdr:col>
      <xdr:colOff>76200</xdr:colOff>
      <xdr:row>134</xdr:row>
      <xdr:rowOff>17465</xdr:rowOff>
    </xdr:to>
    <xdr:sp macro="" textlink="">
      <xdr:nvSpPr>
        <xdr:cNvPr id="6" name="Text Box 2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SpPr txBox="1">
          <a:spLocks noChangeArrowheads="1"/>
        </xdr:cNvSpPr>
      </xdr:nvSpPr>
      <xdr:spPr bwMode="auto">
        <a:xfrm>
          <a:off x="6962775" y="19764375"/>
          <a:ext cx="76200" cy="1793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133</xdr:row>
      <xdr:rowOff>0</xdr:rowOff>
    </xdr:from>
    <xdr:to>
      <xdr:col>4</xdr:col>
      <xdr:colOff>76200</xdr:colOff>
      <xdr:row>134</xdr:row>
      <xdr:rowOff>17465</xdr:rowOff>
    </xdr:to>
    <xdr:sp macro="" textlink="">
      <xdr:nvSpPr>
        <xdr:cNvPr id="7" name="Text Box 2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SpPr txBox="1">
          <a:spLocks noChangeArrowheads="1"/>
        </xdr:cNvSpPr>
      </xdr:nvSpPr>
      <xdr:spPr bwMode="auto">
        <a:xfrm>
          <a:off x="6219825" y="19764375"/>
          <a:ext cx="76200" cy="1793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134</xdr:row>
      <xdr:rowOff>87313</xdr:rowOff>
    </xdr:from>
    <xdr:to>
      <xdr:col>4</xdr:col>
      <xdr:colOff>76200</xdr:colOff>
      <xdr:row>135</xdr:row>
      <xdr:rowOff>104776</xdr:rowOff>
    </xdr:to>
    <xdr:sp macro="" textlink="">
      <xdr:nvSpPr>
        <xdr:cNvPr id="8" name="Text Box 2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SpPr txBox="1">
          <a:spLocks noChangeArrowheads="1"/>
        </xdr:cNvSpPr>
      </xdr:nvSpPr>
      <xdr:spPr bwMode="auto">
        <a:xfrm>
          <a:off x="6219825" y="20004088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134</xdr:row>
      <xdr:rowOff>0</xdr:rowOff>
    </xdr:from>
    <xdr:to>
      <xdr:col>4</xdr:col>
      <xdr:colOff>270608</xdr:colOff>
      <xdr:row>135</xdr:row>
      <xdr:rowOff>17463</xdr:rowOff>
    </xdr:to>
    <xdr:sp macro="" textlink="">
      <xdr:nvSpPr>
        <xdr:cNvPr id="9" name="Text Box 2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SpPr txBox="1">
          <a:spLocks noChangeArrowheads="1"/>
        </xdr:cNvSpPr>
      </xdr:nvSpPr>
      <xdr:spPr bwMode="auto">
        <a:xfrm>
          <a:off x="6219825" y="19916775"/>
          <a:ext cx="270608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134</xdr:row>
      <xdr:rowOff>0</xdr:rowOff>
    </xdr:from>
    <xdr:to>
      <xdr:col>4</xdr:col>
      <xdr:colOff>76200</xdr:colOff>
      <xdr:row>135</xdr:row>
      <xdr:rowOff>17463</xdr:rowOff>
    </xdr:to>
    <xdr:sp macro="" textlink="">
      <xdr:nvSpPr>
        <xdr:cNvPr id="10" name="Text Box 2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SpPr txBox="1">
          <a:spLocks noChangeArrowheads="1"/>
        </xdr:cNvSpPr>
      </xdr:nvSpPr>
      <xdr:spPr bwMode="auto">
        <a:xfrm>
          <a:off x="6962775" y="1991677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134</xdr:row>
      <xdr:rowOff>87313</xdr:rowOff>
    </xdr:from>
    <xdr:to>
      <xdr:col>5</xdr:col>
      <xdr:colOff>76200</xdr:colOff>
      <xdr:row>135</xdr:row>
      <xdr:rowOff>104776</xdr:rowOff>
    </xdr:to>
    <xdr:sp macro="" textlink="">
      <xdr:nvSpPr>
        <xdr:cNvPr id="11" name="Text Box 2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SpPr txBox="1">
          <a:spLocks noChangeArrowheads="1"/>
        </xdr:cNvSpPr>
      </xdr:nvSpPr>
      <xdr:spPr bwMode="auto">
        <a:xfrm>
          <a:off x="5181600" y="23242588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134</xdr:row>
      <xdr:rowOff>87313</xdr:rowOff>
    </xdr:from>
    <xdr:to>
      <xdr:col>5</xdr:col>
      <xdr:colOff>76200</xdr:colOff>
      <xdr:row>135</xdr:row>
      <xdr:rowOff>104776</xdr:rowOff>
    </xdr:to>
    <xdr:sp macro="" textlink="">
      <xdr:nvSpPr>
        <xdr:cNvPr id="12" name="Text Box 2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SpPr txBox="1">
          <a:spLocks noChangeArrowheads="1"/>
        </xdr:cNvSpPr>
      </xdr:nvSpPr>
      <xdr:spPr bwMode="auto">
        <a:xfrm>
          <a:off x="5181600" y="23242588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270608</xdr:colOff>
      <xdr:row>135</xdr:row>
      <xdr:rowOff>17463</xdr:rowOff>
    </xdr:to>
    <xdr:sp macro="" textlink="">
      <xdr:nvSpPr>
        <xdr:cNvPr id="13" name="Text Box 2">
          <a:extLst>
            <a:ext uri="{FF2B5EF4-FFF2-40B4-BE49-F238E27FC236}">
              <a16:creationId xmlns:a16="http://schemas.microsoft.com/office/drawing/2014/main" id="{00000000-0008-0000-0500-00000D000000}"/>
            </a:ext>
          </a:extLst>
        </xdr:cNvPr>
        <xdr:cNvSpPr txBox="1">
          <a:spLocks noChangeArrowheads="1"/>
        </xdr:cNvSpPr>
      </xdr:nvSpPr>
      <xdr:spPr bwMode="auto">
        <a:xfrm>
          <a:off x="5181600" y="23155275"/>
          <a:ext cx="270608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76200</xdr:colOff>
      <xdr:row>135</xdr:row>
      <xdr:rowOff>17463</xdr:rowOff>
    </xdr:to>
    <xdr:sp macro="" textlink="">
      <xdr:nvSpPr>
        <xdr:cNvPr id="14" name="Text Box 2">
          <a:extLst>
            <a:ext uri="{FF2B5EF4-FFF2-40B4-BE49-F238E27FC236}">
              <a16:creationId xmlns:a16="http://schemas.microsoft.com/office/drawing/2014/main" id="{00000000-0008-0000-0500-00000E000000}"/>
            </a:ext>
          </a:extLst>
        </xdr:cNvPr>
        <xdr:cNvSpPr txBox="1">
          <a:spLocks noChangeArrowheads="1"/>
        </xdr:cNvSpPr>
      </xdr:nvSpPr>
      <xdr:spPr bwMode="auto">
        <a:xfrm>
          <a:off x="5181600" y="2315527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Hejjas.Henrietta\Local%20Settings\Temporary%20Internet%20Files\Content.Outlook\VP9ZU4IB\Anita\K&#246;lts&#233;gvet&#233;s\2012\2012_k&#246;lts&#233;gvet&#233;s\&#246;nk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talék"/>
      <sheetName val="1"/>
      <sheetName val="1a"/>
      <sheetName val="1b"/>
      <sheetName val="2.sz.1"/>
      <sheetName val="2.sz.2"/>
      <sheetName val="3.sz."/>
      <sheetName val="3-A.sz."/>
      <sheetName val="3-B.sz."/>
      <sheetName val="3-C.sz."/>
      <sheetName val="5.sz.2012"/>
      <sheetName val="Fejlesztés (2012)"/>
      <sheetName val="4.sz."/>
      <sheetName val="6.sz."/>
      <sheetName val="7.sz"/>
      <sheetName val="8.sz."/>
      <sheetName val="9.sz."/>
      <sheetName val="10.sz"/>
      <sheetName val="11.sz."/>
      <sheetName val="12.sz"/>
      <sheetName val="13.sz.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43">
          <cell r="P43" t="e">
            <v>#DIV/0!</v>
          </cell>
        </row>
      </sheetData>
      <sheetData sheetId="5" refreshError="1">
        <row r="45">
          <cell r="U45">
            <v>0</v>
          </cell>
        </row>
        <row r="48">
          <cell r="V48" t="e">
            <v>#DIV/0!</v>
          </cell>
        </row>
        <row r="49">
          <cell r="V49" t="e">
            <v>#DIV/0!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8"/>
  <sheetViews>
    <sheetView workbookViewId="0">
      <selection activeCell="C60" sqref="C60"/>
    </sheetView>
  </sheetViews>
  <sheetFormatPr defaultRowHeight="11.25" x14ac:dyDescent="0.2"/>
  <cols>
    <col min="1" max="1" width="8" style="155" customWidth="1"/>
    <col min="2" max="2" width="41.140625" style="141" customWidth="1"/>
    <col min="3" max="4" width="11.28515625" style="141" customWidth="1"/>
    <col min="5" max="5" width="9.5703125" style="141" customWidth="1"/>
    <col min="6" max="6" width="44.140625" style="141" customWidth="1"/>
    <col min="7" max="7" width="11.5703125" style="141" customWidth="1"/>
    <col min="8" max="8" width="9.42578125" style="141" customWidth="1"/>
    <col min="9" max="16384" width="9.140625" style="141"/>
  </cols>
  <sheetData>
    <row r="1" spans="1:8" s="2" customFormat="1" ht="13.5" customHeight="1" x14ac:dyDescent="0.25">
      <c r="A1" s="913" t="s">
        <v>22</v>
      </c>
      <c r="B1" s="914"/>
      <c r="C1" s="231" t="s">
        <v>179</v>
      </c>
      <c r="D1" s="223"/>
      <c r="E1" s="915" t="s">
        <v>180</v>
      </c>
      <c r="F1" s="916"/>
      <c r="G1" s="231" t="s">
        <v>179</v>
      </c>
      <c r="H1" s="223"/>
    </row>
    <row r="2" spans="1:8" s="279" customFormat="1" ht="12.75" customHeight="1" x14ac:dyDescent="0.3">
      <c r="A2" s="278"/>
      <c r="B2" s="616"/>
      <c r="C2" s="617" t="s">
        <v>181</v>
      </c>
      <c r="D2" s="618" t="s">
        <v>683</v>
      </c>
      <c r="E2" s="619"/>
      <c r="F2" s="620"/>
      <c r="G2" s="617" t="s">
        <v>181</v>
      </c>
      <c r="H2" s="618" t="s">
        <v>683</v>
      </c>
    </row>
    <row r="3" spans="1:8" ht="12.75" customHeight="1" x14ac:dyDescent="0.2">
      <c r="A3" s="138"/>
      <c r="B3" s="374"/>
      <c r="C3" s="621"/>
      <c r="D3" s="622"/>
      <c r="E3" s="623" t="s">
        <v>228</v>
      </c>
      <c r="F3" s="624"/>
      <c r="G3" s="625"/>
      <c r="H3" s="626"/>
    </row>
    <row r="4" spans="1:8" ht="12.75" customHeight="1" x14ac:dyDescent="0.2">
      <c r="A4" s="138" t="s">
        <v>428</v>
      </c>
      <c r="B4" s="374" t="s">
        <v>244</v>
      </c>
      <c r="C4" s="298">
        <v>8088810</v>
      </c>
      <c r="D4" s="622"/>
      <c r="E4" s="627"/>
      <c r="F4" s="431"/>
      <c r="G4" s="432"/>
      <c r="H4" s="601"/>
    </row>
    <row r="5" spans="1:8" ht="12.75" customHeight="1" x14ac:dyDescent="0.2">
      <c r="A5" s="138" t="s">
        <v>669</v>
      </c>
      <c r="B5" s="374" t="s">
        <v>949</v>
      </c>
      <c r="C5" s="621"/>
      <c r="D5" s="899">
        <v>135000</v>
      </c>
      <c r="E5" s="628"/>
      <c r="F5" s="431"/>
      <c r="G5" s="432"/>
      <c r="H5" s="600"/>
    </row>
    <row r="6" spans="1:8" ht="12.75" customHeight="1" x14ac:dyDescent="0.2">
      <c r="A6" s="138" t="s">
        <v>672</v>
      </c>
      <c r="B6" s="382" t="s">
        <v>950</v>
      </c>
      <c r="C6" s="621"/>
      <c r="D6" s="899">
        <v>19380</v>
      </c>
      <c r="E6" s="629"/>
      <c r="F6" s="431"/>
      <c r="G6" s="432"/>
      <c r="H6" s="622"/>
    </row>
    <row r="7" spans="1:8" ht="12" x14ac:dyDescent="0.2">
      <c r="A7" s="138" t="s">
        <v>680</v>
      </c>
      <c r="B7" s="382" t="s">
        <v>953</v>
      </c>
      <c r="C7" s="621"/>
      <c r="D7" s="899">
        <v>34500</v>
      </c>
      <c r="E7" s="629"/>
      <c r="F7" s="431"/>
      <c r="G7" s="432"/>
      <c r="H7" s="622"/>
    </row>
    <row r="8" spans="1:8" ht="12" x14ac:dyDescent="0.2">
      <c r="A8" s="138" t="s">
        <v>688</v>
      </c>
      <c r="B8" s="382" t="s">
        <v>955</v>
      </c>
      <c r="C8" s="621"/>
      <c r="D8" s="899">
        <v>64000</v>
      </c>
      <c r="E8" s="629"/>
      <c r="F8" s="621"/>
      <c r="G8" s="621"/>
      <c r="H8" s="622"/>
    </row>
    <row r="9" spans="1:8" ht="12.75" customHeight="1" x14ac:dyDescent="0.2">
      <c r="A9" s="138" t="s">
        <v>773</v>
      </c>
      <c r="B9" s="431" t="s">
        <v>956</v>
      </c>
      <c r="C9" s="912">
        <v>587</v>
      </c>
      <c r="D9" s="622"/>
      <c r="E9" s="629"/>
      <c r="F9" s="630" t="s">
        <v>182</v>
      </c>
      <c r="G9" s="377">
        <f>SUM(G4:G8)-SUM(H4:H8)</f>
        <v>0</v>
      </c>
      <c r="H9" s="631"/>
    </row>
    <row r="10" spans="1:8" ht="12.75" customHeight="1" x14ac:dyDescent="0.2">
      <c r="A10" s="151" t="s">
        <v>957</v>
      </c>
      <c r="B10" s="431" t="s">
        <v>958</v>
      </c>
      <c r="C10" s="432"/>
      <c r="D10" s="899">
        <v>2438009</v>
      </c>
      <c r="E10" s="623" t="s">
        <v>229</v>
      </c>
      <c r="F10" s="625"/>
      <c r="G10" s="625"/>
      <c r="H10" s="626"/>
    </row>
    <row r="11" spans="1:8" ht="12.75" customHeight="1" x14ac:dyDescent="0.2">
      <c r="A11" s="151"/>
      <c r="B11" s="285"/>
      <c r="C11" s="432"/>
      <c r="D11" s="600"/>
      <c r="E11" s="629"/>
      <c r="F11" s="431" t="s">
        <v>858</v>
      </c>
      <c r="G11" s="432">
        <v>3999041</v>
      </c>
      <c r="H11" s="600"/>
    </row>
    <row r="12" spans="1:8" ht="12.75" customHeight="1" x14ac:dyDescent="0.2">
      <c r="A12" s="138"/>
      <c r="B12" s="385"/>
      <c r="C12" s="621"/>
      <c r="D12" s="622"/>
      <c r="E12" s="629"/>
      <c r="F12" s="431"/>
      <c r="G12" s="432"/>
      <c r="H12" s="600"/>
    </row>
    <row r="13" spans="1:8" ht="12.75" customHeight="1" x14ac:dyDescent="0.2">
      <c r="A13" s="138"/>
      <c r="B13" s="385"/>
      <c r="C13" s="621"/>
      <c r="D13" s="622"/>
      <c r="E13" s="629"/>
      <c r="F13" s="431"/>
      <c r="G13" s="432"/>
      <c r="H13" s="600"/>
    </row>
    <row r="14" spans="1:8" ht="12.75" hidden="1" customHeight="1" x14ac:dyDescent="0.2">
      <c r="A14" s="138"/>
      <c r="B14" s="385"/>
      <c r="C14" s="621"/>
      <c r="D14" s="622"/>
      <c r="E14" s="629"/>
      <c r="F14" s="431"/>
      <c r="G14" s="432"/>
      <c r="H14" s="600"/>
    </row>
    <row r="15" spans="1:8" ht="12.75" hidden="1" customHeight="1" x14ac:dyDescent="0.2">
      <c r="A15" s="138"/>
      <c r="B15" s="385"/>
      <c r="C15" s="621"/>
      <c r="D15" s="622"/>
      <c r="E15" s="629"/>
      <c r="F15" s="431"/>
      <c r="G15" s="432"/>
      <c r="H15" s="600"/>
    </row>
    <row r="16" spans="1:8" s="49" customFormat="1" ht="12.75" hidden="1" customHeight="1" x14ac:dyDescent="0.2">
      <c r="A16" s="151"/>
      <c r="B16" s="190"/>
      <c r="C16" s="432"/>
      <c r="D16" s="600"/>
      <c r="E16" s="628"/>
      <c r="F16" s="431"/>
      <c r="G16" s="432"/>
      <c r="H16" s="600"/>
    </row>
    <row r="17" spans="1:8" s="49" customFormat="1" ht="12.75" hidden="1" customHeight="1" x14ac:dyDescent="0.2">
      <c r="A17" s="151"/>
      <c r="B17" s="191"/>
      <c r="C17" s="432"/>
      <c r="D17" s="600"/>
      <c r="E17" s="628"/>
      <c r="F17" s="431"/>
      <c r="G17" s="431"/>
      <c r="H17" s="600"/>
    </row>
    <row r="18" spans="1:8" s="49" customFormat="1" ht="12.75" hidden="1" customHeight="1" x14ac:dyDescent="0.2">
      <c r="A18" s="151"/>
      <c r="B18" s="190"/>
      <c r="C18" s="432"/>
      <c r="D18" s="600"/>
      <c r="E18" s="628"/>
      <c r="F18" s="431"/>
      <c r="G18" s="431"/>
      <c r="H18" s="600"/>
    </row>
    <row r="19" spans="1:8" s="49" customFormat="1" ht="12.75" hidden="1" customHeight="1" x14ac:dyDescent="0.2">
      <c r="A19" s="151"/>
      <c r="B19" s="374"/>
      <c r="C19" s="432"/>
      <c r="D19" s="600"/>
      <c r="E19" s="628"/>
      <c r="F19" s="431"/>
      <c r="G19" s="431"/>
      <c r="H19" s="600"/>
    </row>
    <row r="20" spans="1:8" s="49" customFormat="1" ht="12.75" hidden="1" customHeight="1" x14ac:dyDescent="0.2">
      <c r="A20" s="151"/>
      <c r="B20" s="190"/>
      <c r="C20" s="432"/>
      <c r="D20" s="600"/>
      <c r="E20" s="628"/>
      <c r="F20" s="431"/>
      <c r="G20" s="432"/>
      <c r="H20" s="600"/>
    </row>
    <row r="21" spans="1:8" s="49" customFormat="1" ht="12.75" hidden="1" customHeight="1" x14ac:dyDescent="0.2">
      <c r="A21" s="151"/>
      <c r="B21" s="190"/>
      <c r="C21" s="432"/>
      <c r="D21" s="600"/>
      <c r="E21" s="628"/>
      <c r="F21" s="431"/>
      <c r="G21" s="432"/>
      <c r="H21" s="600"/>
    </row>
    <row r="22" spans="1:8" s="49" customFormat="1" ht="12.75" hidden="1" customHeight="1" x14ac:dyDescent="0.2">
      <c r="A22" s="151"/>
      <c r="B22" s="190"/>
      <c r="C22" s="432"/>
      <c r="D22" s="600"/>
      <c r="E22" s="628"/>
      <c r="F22" s="431"/>
      <c r="G22" s="432"/>
      <c r="H22" s="600"/>
    </row>
    <row r="23" spans="1:8" s="49" customFormat="1" ht="12.75" hidden="1" customHeight="1" x14ac:dyDescent="0.2">
      <c r="A23" s="151"/>
      <c r="B23" s="190"/>
      <c r="C23" s="432"/>
      <c r="D23" s="600"/>
      <c r="E23" s="628"/>
      <c r="F23" s="431"/>
      <c r="G23" s="432"/>
      <c r="H23" s="600"/>
    </row>
    <row r="24" spans="1:8" s="49" customFormat="1" ht="12.75" hidden="1" customHeight="1" x14ac:dyDescent="0.2">
      <c r="A24" s="151"/>
      <c r="B24" s="191"/>
      <c r="C24" s="432"/>
      <c r="D24" s="600"/>
      <c r="E24" s="628"/>
      <c r="F24" s="431"/>
      <c r="G24" s="432"/>
      <c r="H24" s="600"/>
    </row>
    <row r="25" spans="1:8" s="49" customFormat="1" ht="12.75" hidden="1" customHeight="1" x14ac:dyDescent="0.2">
      <c r="A25" s="151"/>
      <c r="B25" s="190"/>
      <c r="C25" s="432"/>
      <c r="D25" s="600"/>
      <c r="E25" s="628"/>
      <c r="F25" s="431"/>
      <c r="G25" s="432"/>
      <c r="H25" s="600"/>
    </row>
    <row r="26" spans="1:8" s="49" customFormat="1" ht="12.75" hidden="1" customHeight="1" x14ac:dyDescent="0.2">
      <c r="A26" s="151"/>
      <c r="B26" s="190"/>
      <c r="C26" s="432"/>
      <c r="D26" s="600"/>
      <c r="E26" s="628"/>
      <c r="F26" s="431"/>
      <c r="G26" s="432"/>
      <c r="H26" s="600"/>
    </row>
    <row r="27" spans="1:8" s="49" customFormat="1" ht="12.75" hidden="1" customHeight="1" x14ac:dyDescent="0.2">
      <c r="A27" s="151"/>
      <c r="B27" s="285"/>
      <c r="C27" s="432"/>
      <c r="D27" s="600"/>
      <c r="E27" s="628"/>
      <c r="F27" s="431"/>
      <c r="G27" s="432"/>
      <c r="H27" s="600"/>
    </row>
    <row r="28" spans="1:8" s="49" customFormat="1" ht="12.75" hidden="1" customHeight="1" x14ac:dyDescent="0.2">
      <c r="A28" s="151"/>
      <c r="B28" s="285"/>
      <c r="C28" s="432"/>
      <c r="D28" s="600"/>
      <c r="E28" s="628"/>
      <c r="F28" s="431"/>
      <c r="G28" s="432"/>
      <c r="H28" s="600"/>
    </row>
    <row r="29" spans="1:8" s="49" customFormat="1" ht="12.75" hidden="1" customHeight="1" x14ac:dyDescent="0.2">
      <c r="A29" s="151"/>
      <c r="B29" s="190"/>
      <c r="C29" s="432"/>
      <c r="D29" s="600"/>
      <c r="E29" s="628"/>
      <c r="F29" s="431"/>
      <c r="G29" s="432"/>
      <c r="H29" s="600"/>
    </row>
    <row r="30" spans="1:8" s="49" customFormat="1" ht="12.75" hidden="1" customHeight="1" x14ac:dyDescent="0.2">
      <c r="A30" s="151"/>
      <c r="B30" s="190"/>
      <c r="C30" s="432"/>
      <c r="D30" s="600"/>
      <c r="E30" s="628"/>
      <c r="F30" s="431"/>
      <c r="G30" s="432"/>
      <c r="H30" s="600"/>
    </row>
    <row r="31" spans="1:8" s="49" customFormat="1" ht="12.75" hidden="1" customHeight="1" x14ac:dyDescent="0.2">
      <c r="A31" s="151"/>
      <c r="B31" s="190"/>
      <c r="C31" s="432"/>
      <c r="D31" s="600"/>
      <c r="E31" s="628"/>
      <c r="F31" s="431"/>
      <c r="G31" s="432"/>
      <c r="H31" s="600"/>
    </row>
    <row r="32" spans="1:8" s="49" customFormat="1" ht="12.75" customHeight="1" x14ac:dyDescent="0.2">
      <c r="A32" s="151"/>
      <c r="B32" s="190"/>
      <c r="C32" s="432"/>
      <c r="D32" s="600"/>
      <c r="E32" s="628"/>
      <c r="F32" s="431"/>
      <c r="G32" s="432"/>
      <c r="H32" s="600"/>
    </row>
    <row r="33" spans="1:8" s="49" customFormat="1" ht="12" x14ac:dyDescent="0.2">
      <c r="A33" s="151"/>
      <c r="B33" s="191"/>
      <c r="C33" s="432"/>
      <c r="D33" s="600"/>
      <c r="E33" s="628"/>
      <c r="F33" s="431" t="s">
        <v>182</v>
      </c>
      <c r="G33" s="377">
        <f>SUM(G11:G32)-SUM(H11:H32)</f>
        <v>3999041</v>
      </c>
      <c r="H33" s="600"/>
    </row>
    <row r="34" spans="1:8" s="49" customFormat="1" ht="12" x14ac:dyDescent="0.2">
      <c r="A34" s="151"/>
      <c r="B34" s="381"/>
      <c r="C34" s="432"/>
      <c r="D34" s="638"/>
      <c r="E34" s="628"/>
      <c r="F34" s="431"/>
      <c r="G34" s="377"/>
      <c r="H34" s="600"/>
    </row>
    <row r="35" spans="1:8" s="49" customFormat="1" ht="12" x14ac:dyDescent="0.2">
      <c r="A35" s="158"/>
      <c r="B35" s="362"/>
      <c r="C35" s="432"/>
      <c r="D35" s="600"/>
      <c r="E35" s="628"/>
      <c r="F35" s="431"/>
      <c r="G35" s="431"/>
      <c r="H35" s="600"/>
    </row>
    <row r="36" spans="1:8" s="49" customFormat="1" ht="12" x14ac:dyDescent="0.2">
      <c r="A36" s="158"/>
      <c r="B36" s="385"/>
      <c r="C36" s="432"/>
      <c r="D36" s="600"/>
      <c r="E36" s="628"/>
      <c r="F36" s="431"/>
      <c r="G36" s="431"/>
      <c r="H36" s="600"/>
    </row>
    <row r="37" spans="1:8" s="49" customFormat="1" ht="12" x14ac:dyDescent="0.2">
      <c r="A37" s="158"/>
      <c r="B37" s="431"/>
      <c r="C37" s="432"/>
      <c r="D37" s="600"/>
      <c r="E37" s="628"/>
      <c r="F37" s="431"/>
      <c r="G37" s="166"/>
      <c r="H37" s="407"/>
    </row>
    <row r="38" spans="1:8" s="49" customFormat="1" ht="12" x14ac:dyDescent="0.2">
      <c r="A38" s="158"/>
      <c r="B38" s="431"/>
      <c r="C38" s="432"/>
      <c r="D38" s="600"/>
      <c r="E38" s="628"/>
      <c r="F38" s="431"/>
      <c r="G38" s="431"/>
      <c r="H38" s="600"/>
    </row>
    <row r="39" spans="1:8" s="49" customFormat="1" ht="12" x14ac:dyDescent="0.2">
      <c r="A39" s="158"/>
      <c r="B39" s="431"/>
      <c r="C39" s="432"/>
      <c r="D39" s="600"/>
      <c r="E39" s="628"/>
      <c r="F39" s="431"/>
      <c r="G39" s="431"/>
      <c r="H39" s="600"/>
    </row>
    <row r="40" spans="1:8" s="49" customFormat="1" ht="12" hidden="1" x14ac:dyDescent="0.2">
      <c r="A40" s="158"/>
      <c r="B40" s="431"/>
      <c r="C40" s="432"/>
      <c r="D40" s="600"/>
      <c r="E40" s="628"/>
      <c r="F40" s="431"/>
      <c r="G40" s="431"/>
      <c r="H40" s="600"/>
    </row>
    <row r="41" spans="1:8" s="49" customFormat="1" ht="12" hidden="1" x14ac:dyDescent="0.2">
      <c r="A41" s="158"/>
      <c r="B41" s="431"/>
      <c r="C41" s="432"/>
      <c r="D41" s="600"/>
      <c r="E41" s="628"/>
      <c r="F41" s="431"/>
      <c r="G41" s="431"/>
      <c r="H41" s="600"/>
    </row>
    <row r="42" spans="1:8" s="49" customFormat="1" ht="12" hidden="1" x14ac:dyDescent="0.2">
      <c r="A42" s="158"/>
      <c r="B42" s="431"/>
      <c r="C42" s="432"/>
      <c r="D42" s="600"/>
      <c r="E42" s="628"/>
      <c r="F42" s="431"/>
      <c r="G42" s="431"/>
      <c r="H42" s="600"/>
    </row>
    <row r="43" spans="1:8" s="49" customFormat="1" ht="12" hidden="1" x14ac:dyDescent="0.2">
      <c r="A43" s="158"/>
      <c r="B43" s="431"/>
      <c r="C43" s="432"/>
      <c r="D43" s="600"/>
      <c r="E43" s="628"/>
      <c r="F43" s="431"/>
      <c r="G43" s="431"/>
      <c r="H43" s="600"/>
    </row>
    <row r="44" spans="1:8" s="49" customFormat="1" ht="12" hidden="1" x14ac:dyDescent="0.2">
      <c r="A44" s="158"/>
      <c r="B44" s="431"/>
      <c r="C44" s="432"/>
      <c r="D44" s="600"/>
      <c r="E44" s="628"/>
      <c r="F44" s="431"/>
      <c r="G44" s="431"/>
      <c r="H44" s="600"/>
    </row>
    <row r="45" spans="1:8" s="49" customFormat="1" ht="12" hidden="1" x14ac:dyDescent="0.2">
      <c r="A45" s="158"/>
      <c r="B45" s="431"/>
      <c r="C45" s="432"/>
      <c r="D45" s="600"/>
      <c r="E45" s="628"/>
      <c r="F45" s="431"/>
      <c r="G45" s="431"/>
      <c r="H45" s="600"/>
    </row>
    <row r="46" spans="1:8" s="49" customFormat="1" ht="12" hidden="1" x14ac:dyDescent="0.2">
      <c r="A46" s="158"/>
      <c r="B46" s="431"/>
      <c r="C46" s="432"/>
      <c r="D46" s="632"/>
      <c r="E46" s="628"/>
      <c r="F46" s="431"/>
      <c r="G46" s="431"/>
      <c r="H46" s="600"/>
    </row>
    <row r="47" spans="1:8" s="49" customFormat="1" ht="12" hidden="1" x14ac:dyDescent="0.2">
      <c r="A47" s="158"/>
      <c r="B47" s="285"/>
      <c r="C47" s="432"/>
      <c r="D47" s="637"/>
      <c r="E47" s="628"/>
      <c r="F47" s="431"/>
      <c r="G47" s="431"/>
      <c r="H47" s="600"/>
    </row>
    <row r="48" spans="1:8" s="49" customFormat="1" ht="12" hidden="1" x14ac:dyDescent="0.2">
      <c r="A48" s="159"/>
      <c r="B48" s="431"/>
      <c r="C48" s="432"/>
      <c r="D48" s="600"/>
      <c r="E48" s="628"/>
      <c r="F48" s="431"/>
      <c r="G48" s="432"/>
      <c r="H48" s="600"/>
    </row>
    <row r="49" spans="1:8" s="49" customFormat="1" ht="12" hidden="1" x14ac:dyDescent="0.2">
      <c r="A49" s="639"/>
      <c r="B49" s="431"/>
      <c r="C49" s="432"/>
      <c r="D49" s="600"/>
      <c r="E49" s="628"/>
      <c r="F49" s="431"/>
      <c r="G49" s="438"/>
      <c r="H49" s="600"/>
    </row>
    <row r="50" spans="1:8" s="49" customFormat="1" ht="12" hidden="1" x14ac:dyDescent="0.2">
      <c r="A50" s="159"/>
      <c r="B50" s="385"/>
      <c r="C50" s="432"/>
      <c r="D50" s="600"/>
      <c r="E50" s="628"/>
      <c r="F50" s="166"/>
      <c r="G50" s="438"/>
      <c r="H50" s="600"/>
    </row>
    <row r="51" spans="1:8" s="49" customFormat="1" ht="12" hidden="1" x14ac:dyDescent="0.2">
      <c r="A51" s="159"/>
      <c r="B51" s="431"/>
      <c r="C51" s="432"/>
      <c r="D51" s="600"/>
      <c r="E51" s="628"/>
      <c r="F51" s="431"/>
      <c r="G51" s="438"/>
      <c r="H51" s="600"/>
    </row>
    <row r="52" spans="1:8" s="49" customFormat="1" ht="12" hidden="1" x14ac:dyDescent="0.2">
      <c r="A52" s="159"/>
      <c r="B52" s="431"/>
      <c r="C52" s="432"/>
      <c r="D52" s="600"/>
      <c r="E52" s="628"/>
      <c r="F52" s="431"/>
      <c r="G52" s="438"/>
      <c r="H52" s="600"/>
    </row>
    <row r="53" spans="1:8" ht="12" hidden="1" x14ac:dyDescent="0.2">
      <c r="A53" s="143"/>
      <c r="B53" s="374"/>
      <c r="C53" s="432"/>
      <c r="D53" s="632"/>
      <c r="E53" s="629"/>
      <c r="F53" s="621"/>
      <c r="G53" s="621"/>
      <c r="H53" s="622"/>
    </row>
    <row r="54" spans="1:8" ht="12" x14ac:dyDescent="0.2">
      <c r="A54" s="143"/>
      <c r="B54" s="374"/>
      <c r="C54" s="432"/>
      <c r="D54" s="632"/>
      <c r="E54" s="629"/>
      <c r="F54" s="621"/>
      <c r="G54" s="621"/>
      <c r="H54" s="622"/>
    </row>
    <row r="55" spans="1:8" ht="12" x14ac:dyDescent="0.2">
      <c r="A55" s="143"/>
      <c r="B55" s="385"/>
      <c r="C55" s="432"/>
      <c r="D55" s="637"/>
      <c r="E55" s="640"/>
      <c r="F55" s="633"/>
      <c r="G55" s="633"/>
      <c r="H55" s="634"/>
    </row>
    <row r="56" spans="1:8" ht="12" x14ac:dyDescent="0.2">
      <c r="A56" s="143"/>
      <c r="B56" s="374"/>
      <c r="C56" s="432"/>
      <c r="D56" s="632"/>
      <c r="E56" s="629"/>
      <c r="F56" s="431"/>
      <c r="G56" s="621"/>
      <c r="H56" s="622"/>
    </row>
    <row r="57" spans="1:8" ht="12" x14ac:dyDescent="0.2">
      <c r="A57" s="143"/>
      <c r="B57" s="374"/>
      <c r="C57" s="432"/>
      <c r="D57" s="632"/>
      <c r="E57" s="629"/>
      <c r="F57" s="621"/>
      <c r="G57" s="621"/>
      <c r="H57" s="622"/>
    </row>
    <row r="58" spans="1:8" ht="12" x14ac:dyDescent="0.2">
      <c r="A58" s="143"/>
      <c r="B58" s="374"/>
      <c r="C58" s="432"/>
      <c r="D58" s="632"/>
      <c r="E58" s="629"/>
      <c r="F58" s="621"/>
      <c r="G58" s="621"/>
      <c r="H58" s="622"/>
    </row>
    <row r="59" spans="1:8" ht="12" x14ac:dyDescent="0.2">
      <c r="A59" s="143"/>
      <c r="B59" s="374"/>
      <c r="C59" s="432"/>
      <c r="D59" s="632"/>
      <c r="E59" s="629"/>
      <c r="F59" s="621"/>
      <c r="G59" s="621"/>
      <c r="H59" s="622"/>
    </row>
    <row r="60" spans="1:8" s="150" customFormat="1" ht="12" x14ac:dyDescent="0.2">
      <c r="A60" s="147"/>
      <c r="B60" s="635"/>
      <c r="C60" s="630">
        <f>SUM(C3:C59)</f>
        <v>8089397</v>
      </c>
      <c r="D60" s="630">
        <f>SUM(D3:D59)</f>
        <v>2690889</v>
      </c>
      <c r="E60" s="636"/>
      <c r="F60" s="630" t="s">
        <v>182</v>
      </c>
      <c r="G60" s="630">
        <f>SUM(G35:G59)-SUM(H35:H59)</f>
        <v>0</v>
      </c>
      <c r="H60" s="631"/>
    </row>
    <row r="61" spans="1:8" s="49" customFormat="1" ht="12.75" customHeight="1" x14ac:dyDescent="0.2">
      <c r="A61" s="151"/>
      <c r="B61" s="142"/>
      <c r="C61" s="145"/>
      <c r="D61" s="146"/>
      <c r="E61" s="151"/>
      <c r="F61" s="145"/>
      <c r="G61" s="145"/>
      <c r="H61" s="146"/>
    </row>
    <row r="62" spans="1:8" s="154" customFormat="1" ht="14.25" customHeight="1" thickBot="1" x14ac:dyDescent="0.3">
      <c r="A62" s="152"/>
      <c r="B62" s="153" t="s">
        <v>183</v>
      </c>
      <c r="C62" s="917">
        <f>D1+C60-D60</f>
        <v>5398508</v>
      </c>
      <c r="D62" s="918"/>
      <c r="E62" s="152"/>
      <c r="F62" s="137" t="str">
        <f>B62</f>
        <v>Alakulása</v>
      </c>
      <c r="G62" s="919">
        <f>G9+G33+G60</f>
        <v>3999041</v>
      </c>
      <c r="H62" s="920"/>
    </row>
    <row r="63" spans="1:8" hidden="1" x14ac:dyDescent="0.2">
      <c r="B63" s="141" t="s">
        <v>54</v>
      </c>
      <c r="D63" s="144" t="e">
        <f>'1'!J29+'1'!#REF!</f>
        <v>#REF!</v>
      </c>
      <c r="F63" s="156"/>
      <c r="G63" s="157"/>
    </row>
    <row r="64" spans="1:8" hidden="1" x14ac:dyDescent="0.2">
      <c r="B64" s="141" t="s">
        <v>194</v>
      </c>
      <c r="D64" s="144" t="e">
        <f>D63-C62-G62</f>
        <v>#REF!</v>
      </c>
      <c r="F64" s="156"/>
      <c r="G64" s="157"/>
    </row>
    <row r="65" spans="6:7" ht="11.25" customHeight="1" x14ac:dyDescent="0.2">
      <c r="F65" s="441"/>
      <c r="G65" s="441"/>
    </row>
    <row r="66" spans="6:7" x14ac:dyDescent="0.2">
      <c r="F66" s="441"/>
      <c r="G66" s="441"/>
    </row>
    <row r="67" spans="6:7" x14ac:dyDescent="0.2">
      <c r="F67" s="230"/>
      <c r="G67" s="230"/>
    </row>
    <row r="68" spans="6:7" x14ac:dyDescent="0.2">
      <c r="F68" s="230"/>
      <c r="G68" s="230"/>
    </row>
  </sheetData>
  <mergeCells count="4">
    <mergeCell ref="A1:B1"/>
    <mergeCell ref="E1:F1"/>
    <mergeCell ref="C62:D62"/>
    <mergeCell ref="G62:H62"/>
  </mergeCells>
  <phoneticPr fontId="8" type="noConversion"/>
  <pageMargins left="0.19685039370078741" right="0.15748031496062992" top="0.55118110236220474" bottom="0.31496062992125984" header="0.15748031496062992" footer="0.19685039370078741"/>
  <pageSetup paperSize="9" scale="9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1"/>
  <sheetViews>
    <sheetView view="pageBreakPreview" zoomScale="110" zoomScaleNormal="100" zoomScaleSheetLayoutView="110" workbookViewId="0">
      <selection sqref="A1:W1"/>
    </sheetView>
  </sheetViews>
  <sheetFormatPr defaultRowHeight="15" x14ac:dyDescent="0.2"/>
  <cols>
    <col min="1" max="1" width="2.140625" style="56" customWidth="1"/>
    <col min="2" max="2" width="27.140625" style="179" customWidth="1"/>
    <col min="3" max="4" width="8.5703125" style="55" customWidth="1"/>
    <col min="5" max="5" width="6.28515625" style="708" customWidth="1"/>
    <col min="6" max="7" width="8.5703125" style="55" customWidth="1"/>
    <col min="8" max="8" width="7" style="55" customWidth="1"/>
    <col min="9" max="9" width="8.5703125" style="55" customWidth="1"/>
    <col min="10" max="10" width="8.7109375" style="55" customWidth="1"/>
    <col min="11" max="11" width="7.5703125" style="55" customWidth="1"/>
    <col min="12" max="12" width="7.7109375" style="55" customWidth="1"/>
    <col min="13" max="13" width="7.5703125" style="55" customWidth="1"/>
    <col min="14" max="14" width="7" style="55" customWidth="1"/>
    <col min="15" max="16" width="8.5703125" style="55" customWidth="1"/>
    <col min="17" max="17" width="7.42578125" style="55" customWidth="1"/>
    <col min="18" max="19" width="8.5703125" style="55" customWidth="1"/>
    <col min="20" max="20" width="6.140625" style="55" customWidth="1"/>
    <col min="21" max="22" width="8.5703125" style="55" customWidth="1"/>
    <col min="23" max="23" width="6.5703125" style="708" customWidth="1"/>
    <col min="24" max="16384" width="9.140625" style="55"/>
  </cols>
  <sheetData>
    <row r="1" spans="1:25" s="180" customFormat="1" ht="9" customHeight="1" x14ac:dyDescent="0.2">
      <c r="A1" s="1080" t="s">
        <v>965</v>
      </c>
      <c r="B1" s="967"/>
      <c r="C1" s="967"/>
      <c r="D1" s="967"/>
      <c r="E1" s="967"/>
      <c r="F1" s="967"/>
      <c r="G1" s="967"/>
      <c r="H1" s="967"/>
      <c r="I1" s="967"/>
      <c r="J1" s="967"/>
      <c r="K1" s="967"/>
      <c r="L1" s="967"/>
      <c r="M1" s="967"/>
      <c r="N1" s="967"/>
      <c r="O1" s="967"/>
      <c r="P1" s="967"/>
      <c r="Q1" s="967"/>
      <c r="R1" s="967"/>
      <c r="S1" s="967"/>
      <c r="T1" s="967"/>
      <c r="U1" s="967"/>
      <c r="V1" s="967"/>
      <c r="W1" s="968"/>
    </row>
    <row r="2" spans="1:25" ht="15" customHeight="1" x14ac:dyDescent="0.2">
      <c r="A2" s="969" t="s">
        <v>861</v>
      </c>
      <c r="B2" s="969"/>
      <c r="C2" s="969"/>
      <c r="D2" s="969"/>
      <c r="E2" s="969"/>
      <c r="F2" s="969"/>
      <c r="G2" s="969"/>
      <c r="H2" s="969"/>
      <c r="I2" s="969"/>
      <c r="J2" s="969"/>
      <c r="K2" s="969"/>
      <c r="L2" s="969"/>
      <c r="M2" s="969"/>
      <c r="N2" s="969"/>
      <c r="O2" s="969"/>
      <c r="P2" s="969"/>
      <c r="Q2" s="969"/>
      <c r="R2" s="969"/>
      <c r="S2" s="969"/>
      <c r="T2" s="969"/>
      <c r="U2" s="969"/>
      <c r="V2" s="969"/>
    </row>
    <row r="3" spans="1:25" s="181" customFormat="1" ht="15" customHeight="1" x14ac:dyDescent="0.2">
      <c r="A3" s="970" t="str">
        <f>'1'!A3:K3</f>
        <v>2018. ÉV</v>
      </c>
      <c r="B3" s="970"/>
      <c r="C3" s="970"/>
      <c r="D3" s="970"/>
      <c r="E3" s="970"/>
      <c r="F3" s="970"/>
      <c r="G3" s="970"/>
      <c r="H3" s="970"/>
      <c r="I3" s="970"/>
      <c r="J3" s="970"/>
      <c r="K3" s="970"/>
      <c r="L3" s="970"/>
      <c r="M3" s="970"/>
      <c r="N3" s="970"/>
      <c r="O3" s="970"/>
      <c r="P3" s="970"/>
      <c r="Q3" s="970"/>
      <c r="R3" s="970"/>
      <c r="S3" s="970"/>
      <c r="T3" s="970"/>
      <c r="U3" s="970"/>
      <c r="V3" s="970"/>
      <c r="W3" s="709"/>
    </row>
    <row r="4" spans="1:25" s="56" customFormat="1" ht="12.75" customHeight="1" thickBot="1" x14ac:dyDescent="0.25">
      <c r="A4" s="971" t="s">
        <v>875</v>
      </c>
      <c r="B4" s="971"/>
      <c r="C4" s="971"/>
      <c r="D4" s="971"/>
      <c r="E4" s="971"/>
      <c r="F4" s="971"/>
      <c r="G4" s="971"/>
      <c r="H4" s="971"/>
      <c r="I4" s="971"/>
      <c r="J4" s="971"/>
      <c r="K4" s="971"/>
      <c r="L4" s="971"/>
      <c r="M4" s="971"/>
      <c r="N4" s="971"/>
      <c r="O4" s="971"/>
      <c r="P4" s="971"/>
      <c r="Q4" s="971"/>
      <c r="R4" s="971"/>
      <c r="S4" s="971"/>
      <c r="T4" s="971"/>
      <c r="U4" s="971"/>
      <c r="V4" s="971"/>
      <c r="W4" s="972"/>
    </row>
    <row r="5" spans="1:25" s="214" customFormat="1" ht="24" customHeight="1" x14ac:dyDescent="0.2">
      <c r="A5" s="262"/>
      <c r="B5" s="435"/>
      <c r="C5" s="976" t="s">
        <v>853</v>
      </c>
      <c r="D5" s="977"/>
      <c r="E5" s="978"/>
      <c r="F5" s="976" t="s">
        <v>852</v>
      </c>
      <c r="G5" s="977"/>
      <c r="H5" s="978"/>
      <c r="I5" s="976" t="s">
        <v>851</v>
      </c>
      <c r="J5" s="977"/>
      <c r="K5" s="978"/>
      <c r="L5" s="976" t="s">
        <v>854</v>
      </c>
      <c r="M5" s="977"/>
      <c r="N5" s="978"/>
      <c r="O5" s="986" t="s">
        <v>855</v>
      </c>
      <c r="P5" s="987"/>
      <c r="Q5" s="987"/>
      <c r="R5" s="987"/>
      <c r="S5" s="987"/>
      <c r="T5" s="988"/>
      <c r="U5" s="976" t="s">
        <v>240</v>
      </c>
      <c r="V5" s="977"/>
      <c r="W5" s="978"/>
    </row>
    <row r="6" spans="1:25" s="214" customFormat="1" ht="40.5" customHeight="1" x14ac:dyDescent="0.2">
      <c r="A6" s="263"/>
      <c r="B6" s="604"/>
      <c r="C6" s="973"/>
      <c r="D6" s="974"/>
      <c r="E6" s="975"/>
      <c r="F6" s="973"/>
      <c r="G6" s="974"/>
      <c r="H6" s="975"/>
      <c r="I6" s="973"/>
      <c r="J6" s="974"/>
      <c r="K6" s="975"/>
      <c r="L6" s="973"/>
      <c r="M6" s="974"/>
      <c r="N6" s="975"/>
      <c r="O6" s="973" t="s">
        <v>856</v>
      </c>
      <c r="P6" s="974"/>
      <c r="Q6" s="975"/>
      <c r="R6" s="973" t="s">
        <v>857</v>
      </c>
      <c r="S6" s="974"/>
      <c r="T6" s="975"/>
      <c r="U6" s="979"/>
      <c r="V6" s="980"/>
      <c r="W6" s="981"/>
    </row>
    <row r="7" spans="1:25" s="607" customFormat="1" ht="11.25" customHeight="1" x14ac:dyDescent="0.2">
      <c r="A7" s="605"/>
      <c r="B7" s="606"/>
      <c r="C7" s="594">
        <v>2018</v>
      </c>
      <c r="D7" s="253">
        <v>2018</v>
      </c>
      <c r="E7" s="984" t="s">
        <v>334</v>
      </c>
      <c r="F7" s="337">
        <f>C7</f>
        <v>2018</v>
      </c>
      <c r="G7" s="253">
        <f t="shared" ref="G7:M7" si="0">D7</f>
        <v>2018</v>
      </c>
      <c r="H7" s="982" t="s">
        <v>334</v>
      </c>
      <c r="I7" s="337">
        <f t="shared" si="0"/>
        <v>2018</v>
      </c>
      <c r="J7" s="253">
        <f t="shared" si="0"/>
        <v>2018</v>
      </c>
      <c r="K7" s="982" t="s">
        <v>334</v>
      </c>
      <c r="L7" s="337">
        <f t="shared" si="0"/>
        <v>2018</v>
      </c>
      <c r="M7" s="597">
        <f t="shared" si="0"/>
        <v>2018</v>
      </c>
      <c r="N7" s="982" t="s">
        <v>334</v>
      </c>
      <c r="O7" s="337">
        <f>C7</f>
        <v>2018</v>
      </c>
      <c r="P7" s="253">
        <f>J7</f>
        <v>2018</v>
      </c>
      <c r="Q7" s="982" t="s">
        <v>334</v>
      </c>
      <c r="R7" s="597">
        <f>C7</f>
        <v>2018</v>
      </c>
      <c r="S7" s="597">
        <f>P7</f>
        <v>2018</v>
      </c>
      <c r="T7" s="982" t="s">
        <v>334</v>
      </c>
      <c r="U7" s="337">
        <f>F7</f>
        <v>2018</v>
      </c>
      <c r="V7" s="339">
        <f>S7</f>
        <v>2018</v>
      </c>
      <c r="W7" s="984" t="s">
        <v>334</v>
      </c>
    </row>
    <row r="8" spans="1:25" s="214" customFormat="1" ht="9.75" customHeight="1" thickBot="1" x14ac:dyDescent="0.25">
      <c r="A8" s="264"/>
      <c r="B8" s="436"/>
      <c r="C8" s="338" t="s">
        <v>24</v>
      </c>
      <c r="D8" s="268" t="s">
        <v>944</v>
      </c>
      <c r="E8" s="985"/>
      <c r="F8" s="338" t="s">
        <v>24</v>
      </c>
      <c r="G8" s="254" t="str">
        <f>D8</f>
        <v>módosított</v>
      </c>
      <c r="H8" s="983"/>
      <c r="I8" s="338" t="s">
        <v>24</v>
      </c>
      <c r="J8" s="254" t="str">
        <f>G8</f>
        <v>módosított</v>
      </c>
      <c r="K8" s="983"/>
      <c r="L8" s="338" t="str">
        <f>I8</f>
        <v>terv</v>
      </c>
      <c r="M8" s="232" t="str">
        <f>J8</f>
        <v>módosított</v>
      </c>
      <c r="N8" s="983"/>
      <c r="O8" s="338" t="s">
        <v>24</v>
      </c>
      <c r="P8" s="254" t="str">
        <f>J8</f>
        <v>módosított</v>
      </c>
      <c r="Q8" s="983"/>
      <c r="R8" s="232" t="s">
        <v>24</v>
      </c>
      <c r="S8" s="232" t="str">
        <f>P8</f>
        <v>módosított</v>
      </c>
      <c r="T8" s="983"/>
      <c r="U8" s="338" t="s">
        <v>24</v>
      </c>
      <c r="V8" s="340" t="str">
        <f>S8</f>
        <v>módosított</v>
      </c>
      <c r="W8" s="985"/>
    </row>
    <row r="9" spans="1:25" s="214" customFormat="1" ht="12.75" x14ac:dyDescent="0.2">
      <c r="A9" s="341" t="s">
        <v>13</v>
      </c>
      <c r="B9" s="872" t="str">
        <f>'2'!B6</f>
        <v>Községüzemeltetés</v>
      </c>
      <c r="C9" s="344"/>
      <c r="D9" s="222"/>
      <c r="E9" s="710"/>
      <c r="F9" s="344"/>
      <c r="G9" s="222"/>
      <c r="H9" s="342"/>
      <c r="I9" s="344"/>
      <c r="J9" s="222"/>
      <c r="K9" s="342"/>
      <c r="L9" s="344"/>
      <c r="M9" s="222"/>
      <c r="N9" s="342"/>
      <c r="O9" s="344"/>
      <c r="P9" s="222"/>
      <c r="Q9" s="342"/>
      <c r="R9" s="344"/>
      <c r="S9" s="222"/>
      <c r="T9" s="342"/>
      <c r="U9" s="222"/>
      <c r="V9" s="222"/>
      <c r="W9" s="710"/>
    </row>
    <row r="10" spans="1:25" s="214" customFormat="1" ht="12.75" x14ac:dyDescent="0.2">
      <c r="A10" s="265"/>
      <c r="B10" s="864" t="str">
        <f>'2'!B7</f>
        <v>2/A melléklet szerint</v>
      </c>
      <c r="C10" s="335">
        <f>1468000+1956700</f>
        <v>3424700</v>
      </c>
      <c r="D10" s="335">
        <f>1468000+1956700</f>
        <v>3424700</v>
      </c>
      <c r="E10" s="717">
        <f>D10/C10</f>
        <v>1</v>
      </c>
      <c r="F10" s="335">
        <f>200000+190800</f>
        <v>390800</v>
      </c>
      <c r="G10" s="335">
        <f>200000+190800</f>
        <v>390800</v>
      </c>
      <c r="H10" s="717">
        <f>G10/F10</f>
        <v>1</v>
      </c>
      <c r="I10" s="896">
        <f>7786000+15000+105000</f>
        <v>7906000</v>
      </c>
      <c r="J10" s="896">
        <f>7786000+15000+105000-30000</f>
        <v>7876000</v>
      </c>
      <c r="K10" s="717">
        <f>J10/I10</f>
        <v>0.99620541360991655</v>
      </c>
      <c r="L10" s="345"/>
      <c r="M10" s="335"/>
      <c r="N10" s="603"/>
      <c r="O10" s="345"/>
      <c r="P10" s="335"/>
      <c r="Q10" s="603"/>
      <c r="R10" s="345"/>
      <c r="S10" s="335"/>
      <c r="T10" s="603"/>
      <c r="U10" s="348">
        <f>C10+F10+I10+L10+O10+R10</f>
        <v>11721500</v>
      </c>
      <c r="V10" s="336">
        <f>D10+G10+J10+M10+P10+S10</f>
        <v>11691500</v>
      </c>
      <c r="W10" s="711">
        <f>V10/U10</f>
        <v>0.99744060060572448</v>
      </c>
    </row>
    <row r="11" spans="1:25" s="214" customFormat="1" ht="12.75" x14ac:dyDescent="0.2">
      <c r="A11" s="267" t="s">
        <v>14</v>
      </c>
      <c r="B11" s="873" t="str">
        <f>'2'!B8</f>
        <v>Közművelődés</v>
      </c>
      <c r="C11" s="819"/>
      <c r="D11" s="552"/>
      <c r="E11" s="820"/>
      <c r="F11" s="821"/>
      <c r="G11" s="821"/>
      <c r="H11" s="822"/>
      <c r="I11" s="823"/>
      <c r="J11" s="823"/>
      <c r="K11" s="822"/>
      <c r="L11" s="824"/>
      <c r="M11" s="823"/>
      <c r="N11" s="822"/>
      <c r="O11" s="824"/>
      <c r="P11" s="821"/>
      <c r="Q11" s="822"/>
      <c r="R11" s="819"/>
      <c r="S11" s="821"/>
      <c r="T11" s="822"/>
      <c r="U11" s="823"/>
      <c r="V11" s="823"/>
      <c r="W11" s="825"/>
    </row>
    <row r="12" spans="1:25" s="67" customFormat="1" ht="12.75" x14ac:dyDescent="0.2">
      <c r="A12" s="265"/>
      <c r="B12" s="864" t="str">
        <f>'2'!B9</f>
        <v>2/B melléklet szerint</v>
      </c>
      <c r="C12" s="335">
        <v>852000</v>
      </c>
      <c r="D12" s="335">
        <v>852000</v>
      </c>
      <c r="E12" s="717">
        <v>0</v>
      </c>
      <c r="F12" s="335">
        <v>347000</v>
      </c>
      <c r="G12" s="335">
        <v>347000</v>
      </c>
      <c r="H12" s="717">
        <v>0</v>
      </c>
      <c r="I12" s="335">
        <v>1207000</v>
      </c>
      <c r="J12" s="335">
        <v>1207000</v>
      </c>
      <c r="K12" s="717">
        <f>J12/I12</f>
        <v>1</v>
      </c>
      <c r="L12" s="335">
        <v>0</v>
      </c>
      <c r="M12" s="335">
        <v>0</v>
      </c>
      <c r="N12" s="717">
        <v>0</v>
      </c>
      <c r="O12" s="345">
        <v>0</v>
      </c>
      <c r="P12" s="335">
        <v>0</v>
      </c>
      <c r="Q12" s="717">
        <v>0</v>
      </c>
      <c r="R12" s="335">
        <v>580000</v>
      </c>
      <c r="S12" s="335">
        <v>580000</v>
      </c>
      <c r="T12" s="717">
        <f>S12/R12</f>
        <v>1</v>
      </c>
      <c r="U12" s="348">
        <f>C12+F12+I12+L12+O12+R12</f>
        <v>2986000</v>
      </c>
      <c r="V12" s="336">
        <f>D12+G12+J12+M12+P12+S12</f>
        <v>2986000</v>
      </c>
      <c r="W12" s="711">
        <f>V12/U12</f>
        <v>1</v>
      </c>
    </row>
    <row r="13" spans="1:25" s="67" customFormat="1" ht="12" customHeight="1" x14ac:dyDescent="0.2">
      <c r="A13" s="265"/>
      <c r="B13" s="874"/>
      <c r="C13" s="345"/>
      <c r="D13" s="335"/>
      <c r="E13" s="717"/>
      <c r="F13" s="335"/>
      <c r="G13" s="335"/>
      <c r="H13" s="603"/>
      <c r="I13" s="335"/>
      <c r="J13" s="335"/>
      <c r="K13" s="603"/>
      <c r="L13" s="345"/>
      <c r="M13" s="335"/>
      <c r="N13" s="603"/>
      <c r="O13" s="345"/>
      <c r="P13" s="335"/>
      <c r="Q13" s="603"/>
      <c r="R13" s="335"/>
      <c r="S13" s="335"/>
      <c r="T13" s="717"/>
      <c r="U13" s="348"/>
      <c r="V13" s="336"/>
      <c r="W13" s="711"/>
    </row>
    <row r="14" spans="1:25" s="67" customFormat="1" ht="12.75" x14ac:dyDescent="0.2">
      <c r="A14" s="266" t="s">
        <v>15</v>
      </c>
      <c r="B14" s="875" t="str">
        <f>'2'!B14</f>
        <v>Szociálpolitikai feladatok</v>
      </c>
      <c r="C14" s="347"/>
      <c r="D14" s="220"/>
      <c r="E14" s="718"/>
      <c r="F14" s="220"/>
      <c r="G14" s="220"/>
      <c r="H14" s="346"/>
      <c r="I14" s="220"/>
      <c r="J14" s="220"/>
      <c r="K14" s="346"/>
      <c r="L14" s="347"/>
      <c r="M14" s="220"/>
      <c r="N14" s="346"/>
      <c r="O14" s="347"/>
      <c r="P14" s="220"/>
      <c r="Q14" s="346"/>
      <c r="R14" s="220"/>
      <c r="S14" s="220"/>
      <c r="T14" s="346"/>
      <c r="U14" s="220"/>
      <c r="V14" s="220"/>
      <c r="W14" s="712"/>
    </row>
    <row r="15" spans="1:25" s="67" customFormat="1" ht="12.75" x14ac:dyDescent="0.2">
      <c r="A15" s="265"/>
      <c r="B15" s="876"/>
      <c r="C15" s="345"/>
      <c r="D15" s="335"/>
      <c r="E15" s="717"/>
      <c r="F15" s="335"/>
      <c r="G15" s="335"/>
      <c r="H15" s="603"/>
      <c r="I15" s="335"/>
      <c r="J15" s="335"/>
      <c r="K15" s="717"/>
      <c r="L15" s="345"/>
      <c r="M15" s="335"/>
      <c r="N15" s="603"/>
      <c r="O15" s="345"/>
      <c r="P15" s="335"/>
      <c r="Q15" s="603"/>
      <c r="R15" s="335"/>
      <c r="S15" s="335"/>
      <c r="T15" s="717"/>
      <c r="U15" s="348">
        <f t="shared" ref="U15" si="1">C15+F15+I15+L15+O15+R15</f>
        <v>0</v>
      </c>
      <c r="V15" s="336">
        <f t="shared" ref="V15" si="2">D15+G15+J15+M15+P15+S15</f>
        <v>0</v>
      </c>
      <c r="W15" s="711">
        <v>0</v>
      </c>
      <c r="Y15" s="215"/>
    </row>
    <row r="16" spans="1:25" s="67" customFormat="1" ht="11.25" customHeight="1" x14ac:dyDescent="0.2">
      <c r="A16" s="265"/>
      <c r="B16" s="876"/>
      <c r="C16" s="345"/>
      <c r="D16" s="335"/>
      <c r="E16" s="717"/>
      <c r="F16" s="335"/>
      <c r="G16" s="335"/>
      <c r="H16" s="603"/>
      <c r="I16" s="335"/>
      <c r="J16" s="335"/>
      <c r="K16" s="717"/>
      <c r="L16" s="345"/>
      <c r="M16" s="335"/>
      <c r="N16" s="603"/>
      <c r="O16" s="345"/>
      <c r="P16" s="335"/>
      <c r="Q16" s="603"/>
      <c r="R16" s="345"/>
      <c r="S16" s="335"/>
      <c r="T16" s="603"/>
      <c r="U16" s="348"/>
      <c r="V16" s="336"/>
      <c r="W16" s="711"/>
    </row>
    <row r="17" spans="1:23" s="67" customFormat="1" ht="12.75" x14ac:dyDescent="0.2">
      <c r="A17" s="266" t="s">
        <v>16</v>
      </c>
      <c r="B17" s="875" t="str">
        <f>'2'!B16</f>
        <v>Egyéb feladatok</v>
      </c>
      <c r="C17" s="347"/>
      <c r="D17" s="221"/>
      <c r="E17" s="718"/>
      <c r="F17" s="221"/>
      <c r="G17" s="221"/>
      <c r="H17" s="346"/>
      <c r="I17" s="220"/>
      <c r="J17" s="220"/>
      <c r="K17" s="346"/>
      <c r="L17" s="347"/>
      <c r="M17" s="220"/>
      <c r="N17" s="346"/>
      <c r="O17" s="347"/>
      <c r="P17" s="221"/>
      <c r="Q17" s="346"/>
      <c r="R17" s="347"/>
      <c r="S17" s="220"/>
      <c r="T17" s="346"/>
      <c r="U17" s="220"/>
      <c r="V17" s="220"/>
      <c r="W17" s="712"/>
    </row>
    <row r="18" spans="1:23" s="67" customFormat="1" ht="24" x14ac:dyDescent="0.2">
      <c r="A18" s="265"/>
      <c r="B18" s="893" t="s">
        <v>894</v>
      </c>
      <c r="C18" s="345"/>
      <c r="D18" s="335"/>
      <c r="E18" s="717"/>
      <c r="F18" s="335"/>
      <c r="G18" s="335"/>
      <c r="H18" s="603"/>
      <c r="I18" s="335">
        <v>800000</v>
      </c>
      <c r="J18" s="335">
        <v>800000</v>
      </c>
      <c r="K18" s="717">
        <f>J18/I18</f>
        <v>1</v>
      </c>
      <c r="L18" s="345"/>
      <c r="M18" s="335"/>
      <c r="N18" s="603"/>
      <c r="O18" s="345"/>
      <c r="P18" s="896">
        <v>19380</v>
      </c>
      <c r="Q18" s="717"/>
      <c r="R18" s="345"/>
      <c r="S18" s="335"/>
      <c r="T18" s="603"/>
      <c r="U18" s="348">
        <f t="shared" ref="U18:V30" si="3">C18+F18+I18+L18+O18+R18</f>
        <v>800000</v>
      </c>
      <c r="V18" s="336">
        <f t="shared" ref="V18:V29" si="4">D18+G18+J18+M18+P18+S18</f>
        <v>819380</v>
      </c>
      <c r="W18" s="711">
        <f t="shared" ref="W18:W27" si="5">V18/U18</f>
        <v>1.0242249999999999</v>
      </c>
    </row>
    <row r="19" spans="1:23" s="67" customFormat="1" ht="38.25" x14ac:dyDescent="0.2">
      <c r="A19" s="265"/>
      <c r="B19" s="865" t="s">
        <v>918</v>
      </c>
      <c r="C19" s="335"/>
      <c r="D19" s="335"/>
      <c r="E19" s="717"/>
      <c r="F19" s="335"/>
      <c r="G19" s="335"/>
      <c r="H19" s="717"/>
      <c r="I19" s="335"/>
      <c r="J19" s="335"/>
      <c r="K19" s="717"/>
      <c r="L19" s="345"/>
      <c r="M19" s="335"/>
      <c r="N19" s="603"/>
      <c r="O19" s="335">
        <v>8014000</v>
      </c>
      <c r="P19" s="335">
        <v>8014000</v>
      </c>
      <c r="Q19" s="717">
        <f>P19/O19</f>
        <v>1</v>
      </c>
      <c r="R19" s="345"/>
      <c r="S19" s="335"/>
      <c r="T19" s="717"/>
      <c r="U19" s="348">
        <f t="shared" si="3"/>
        <v>8014000</v>
      </c>
      <c r="V19" s="336">
        <f t="shared" si="4"/>
        <v>8014000</v>
      </c>
      <c r="W19" s="711">
        <f t="shared" si="5"/>
        <v>1</v>
      </c>
    </row>
    <row r="20" spans="1:23" s="67" customFormat="1" ht="38.25" x14ac:dyDescent="0.2">
      <c r="A20" s="265"/>
      <c r="B20" s="865" t="s">
        <v>917</v>
      </c>
      <c r="C20" s="335"/>
      <c r="D20" s="335"/>
      <c r="E20" s="717"/>
      <c r="F20" s="335"/>
      <c r="G20" s="335"/>
      <c r="H20" s="717"/>
      <c r="I20" s="335"/>
      <c r="J20" s="335"/>
      <c r="K20" s="717"/>
      <c r="L20" s="345"/>
      <c r="M20" s="335"/>
      <c r="N20" s="603"/>
      <c r="O20" s="335">
        <v>1145000</v>
      </c>
      <c r="P20" s="335">
        <v>1145000</v>
      </c>
      <c r="Q20" s="717"/>
      <c r="R20" s="345"/>
      <c r="S20" s="335"/>
      <c r="T20" s="717"/>
      <c r="U20" s="348">
        <f t="shared" ref="U20:U23" si="6">C20+F20+I20+L20+O20+R20</f>
        <v>1145000</v>
      </c>
      <c r="V20" s="336">
        <f t="shared" ref="V20:V23" si="7">D20+G20+J20+M20+P20+S20</f>
        <v>1145000</v>
      </c>
      <c r="W20" s="711">
        <f t="shared" si="5"/>
        <v>1</v>
      </c>
    </row>
    <row r="21" spans="1:23" s="67" customFormat="1" ht="40.5" customHeight="1" x14ac:dyDescent="0.2">
      <c r="A21" s="265"/>
      <c r="B21" s="865" t="s">
        <v>916</v>
      </c>
      <c r="C21" s="335"/>
      <c r="D21" s="335"/>
      <c r="E21" s="717"/>
      <c r="F21" s="335"/>
      <c r="G21" s="335"/>
      <c r="H21" s="717"/>
      <c r="I21" s="335"/>
      <c r="J21" s="335"/>
      <c r="K21" s="717"/>
      <c r="L21" s="345"/>
      <c r="M21" s="335"/>
      <c r="N21" s="603"/>
      <c r="O21" s="335">
        <v>2662000</v>
      </c>
      <c r="P21" s="335">
        <v>2662000</v>
      </c>
      <c r="Q21" s="717"/>
      <c r="R21" s="345"/>
      <c r="S21" s="335"/>
      <c r="T21" s="717"/>
      <c r="U21" s="348">
        <f t="shared" si="6"/>
        <v>2662000</v>
      </c>
      <c r="V21" s="336">
        <f t="shared" si="7"/>
        <v>2662000</v>
      </c>
      <c r="W21" s="711">
        <f t="shared" si="5"/>
        <v>1</v>
      </c>
    </row>
    <row r="22" spans="1:23" s="67" customFormat="1" ht="27.75" customHeight="1" x14ac:dyDescent="0.2">
      <c r="A22" s="265"/>
      <c r="B22" s="865" t="s">
        <v>915</v>
      </c>
      <c r="C22" s="335"/>
      <c r="D22" s="335"/>
      <c r="E22" s="717"/>
      <c r="F22" s="335"/>
      <c r="G22" s="335"/>
      <c r="H22" s="717"/>
      <c r="I22" s="335"/>
      <c r="J22" s="335"/>
      <c r="K22" s="717"/>
      <c r="L22" s="345"/>
      <c r="M22" s="335"/>
      <c r="N22" s="603"/>
      <c r="O22" s="335">
        <v>534000</v>
      </c>
      <c r="P22" s="335">
        <v>534000</v>
      </c>
      <c r="Q22" s="717"/>
      <c r="R22" s="345"/>
      <c r="S22" s="335"/>
      <c r="T22" s="717"/>
      <c r="U22" s="348">
        <f t="shared" si="6"/>
        <v>534000</v>
      </c>
      <c r="V22" s="336">
        <f t="shared" si="7"/>
        <v>534000</v>
      </c>
      <c r="W22" s="711">
        <f t="shared" si="5"/>
        <v>1</v>
      </c>
    </row>
    <row r="23" spans="1:23" s="67" customFormat="1" ht="38.25" x14ac:dyDescent="0.2">
      <c r="A23" s="265"/>
      <c r="B23" s="892" t="s">
        <v>926</v>
      </c>
      <c r="C23" s="335"/>
      <c r="D23" s="335"/>
      <c r="E23" s="717"/>
      <c r="F23" s="335"/>
      <c r="G23" s="335"/>
      <c r="H23" s="717"/>
      <c r="I23" s="335">
        <v>508000</v>
      </c>
      <c r="J23" s="335">
        <v>508000</v>
      </c>
      <c r="K23" s="717">
        <f>J23/I23</f>
        <v>1</v>
      </c>
      <c r="L23" s="345"/>
      <c r="M23" s="335"/>
      <c r="N23" s="603"/>
      <c r="O23" s="335"/>
      <c r="P23" s="335"/>
      <c r="Q23" s="717"/>
      <c r="R23" s="345"/>
      <c r="S23" s="335"/>
      <c r="T23" s="717"/>
      <c r="U23" s="348">
        <f t="shared" si="6"/>
        <v>508000</v>
      </c>
      <c r="V23" s="336">
        <f t="shared" si="7"/>
        <v>508000</v>
      </c>
      <c r="W23" s="711">
        <f t="shared" si="5"/>
        <v>1</v>
      </c>
    </row>
    <row r="24" spans="1:23" s="215" customFormat="1" ht="25.5" x14ac:dyDescent="0.2">
      <c r="A24" s="265"/>
      <c r="B24" s="866" t="s">
        <v>935</v>
      </c>
      <c r="C24" s="335"/>
      <c r="D24" s="335"/>
      <c r="E24" s="717"/>
      <c r="F24" s="335"/>
      <c r="G24" s="335"/>
      <c r="H24" s="717"/>
      <c r="I24" s="335">
        <v>108000</v>
      </c>
      <c r="J24" s="335">
        <v>108000</v>
      </c>
      <c r="K24" s="717">
        <f>J24/I24</f>
        <v>1</v>
      </c>
      <c r="L24" s="345"/>
      <c r="M24" s="335"/>
      <c r="N24" s="603"/>
      <c r="O24" s="335">
        <v>6000</v>
      </c>
      <c r="P24" s="335">
        <v>6000</v>
      </c>
      <c r="Q24" s="717"/>
      <c r="R24" s="345"/>
      <c r="S24" s="335"/>
      <c r="T24" s="603"/>
      <c r="U24" s="348">
        <f t="shared" si="3"/>
        <v>114000</v>
      </c>
      <c r="V24" s="336">
        <f t="shared" si="4"/>
        <v>114000</v>
      </c>
      <c r="W24" s="711">
        <f t="shared" si="5"/>
        <v>1</v>
      </c>
    </row>
    <row r="25" spans="1:23" s="67" customFormat="1" ht="25.5" x14ac:dyDescent="0.2">
      <c r="A25" s="265"/>
      <c r="B25" s="865" t="s">
        <v>871</v>
      </c>
      <c r="C25" s="335"/>
      <c r="D25" s="335"/>
      <c r="E25" s="717"/>
      <c r="F25" s="335"/>
      <c r="G25" s="335"/>
      <c r="H25" s="717"/>
      <c r="I25" s="335"/>
      <c r="J25" s="335"/>
      <c r="K25" s="717"/>
      <c r="L25" s="335">
        <v>4715000</v>
      </c>
      <c r="M25" s="335">
        <v>4715000</v>
      </c>
      <c r="N25" s="717">
        <f>M25/L25</f>
        <v>1</v>
      </c>
      <c r="O25" s="335"/>
      <c r="P25" s="335"/>
      <c r="Q25" s="717"/>
      <c r="R25" s="348"/>
      <c r="S25" s="336"/>
      <c r="T25" s="826"/>
      <c r="U25" s="348">
        <f t="shared" si="3"/>
        <v>4715000</v>
      </c>
      <c r="V25" s="336">
        <f t="shared" si="4"/>
        <v>4715000</v>
      </c>
      <c r="W25" s="711">
        <f t="shared" si="5"/>
        <v>1</v>
      </c>
    </row>
    <row r="26" spans="1:23" s="67" customFormat="1" ht="15" customHeight="1" x14ac:dyDescent="0.2">
      <c r="A26" s="265"/>
      <c r="B26" s="894" t="s">
        <v>840</v>
      </c>
      <c r="C26" s="335">
        <f>6301200+140000+353000+258000</f>
        <v>7052200</v>
      </c>
      <c r="D26" s="335">
        <f>6301200+140000+353000+258000</f>
        <v>7052200</v>
      </c>
      <c r="E26" s="717">
        <f>D26/C26</f>
        <v>1</v>
      </c>
      <c r="F26" s="335">
        <f>1213000+57000+69000+82000</f>
        <v>1421000</v>
      </c>
      <c r="G26" s="335">
        <f>1213000+57000+69000+82000</f>
        <v>1421000</v>
      </c>
      <c r="H26" s="717">
        <f>G26/F26</f>
        <v>1</v>
      </c>
      <c r="I26" s="896">
        <v>5282200</v>
      </c>
      <c r="J26" s="896">
        <v>5417200</v>
      </c>
      <c r="K26" s="717">
        <f>J26/I26</f>
        <v>1.0255575328461626</v>
      </c>
      <c r="L26" s="345"/>
      <c r="M26" s="335"/>
      <c r="N26" s="603"/>
      <c r="O26" s="335"/>
      <c r="P26" s="335"/>
      <c r="Q26" s="717"/>
      <c r="R26" s="345"/>
      <c r="S26" s="335"/>
      <c r="T26" s="603"/>
      <c r="U26" s="348">
        <f t="shared" si="3"/>
        <v>13755400</v>
      </c>
      <c r="V26" s="336">
        <f t="shared" si="4"/>
        <v>13890400</v>
      </c>
      <c r="W26" s="711">
        <f t="shared" si="5"/>
        <v>1.0098143274641231</v>
      </c>
    </row>
    <row r="27" spans="1:23" s="67" customFormat="1" ht="13.5" customHeight="1" x14ac:dyDescent="0.2">
      <c r="A27" s="265"/>
      <c r="B27" s="894" t="s">
        <v>933</v>
      </c>
      <c r="C27" s="335">
        <v>180000</v>
      </c>
      <c r="D27" s="335">
        <v>180000</v>
      </c>
      <c r="E27" s="717">
        <f>D27/C27</f>
        <v>1</v>
      </c>
      <c r="F27" s="335">
        <v>32000</v>
      </c>
      <c r="G27" s="335">
        <v>32000</v>
      </c>
      <c r="H27" s="717">
        <f>G27/F27</f>
        <v>1</v>
      </c>
      <c r="I27" s="335">
        <v>450000</v>
      </c>
      <c r="J27" s="335">
        <v>450000</v>
      </c>
      <c r="K27" s="717">
        <f>J27/I27</f>
        <v>1</v>
      </c>
      <c r="L27" s="345"/>
      <c r="M27" s="335"/>
      <c r="N27" s="603"/>
      <c r="O27" s="335"/>
      <c r="P27" s="335"/>
      <c r="Q27" s="717"/>
      <c r="R27" s="345"/>
      <c r="S27" s="335"/>
      <c r="T27" s="603"/>
      <c r="U27" s="348">
        <f t="shared" si="3"/>
        <v>662000</v>
      </c>
      <c r="V27" s="336">
        <f t="shared" si="4"/>
        <v>662000</v>
      </c>
      <c r="W27" s="711">
        <f t="shared" si="5"/>
        <v>1</v>
      </c>
    </row>
    <row r="28" spans="1:23" s="67" customFormat="1" ht="38.25" x14ac:dyDescent="0.2">
      <c r="A28" s="265"/>
      <c r="B28" s="865" t="s">
        <v>841</v>
      </c>
      <c r="C28" s="335"/>
      <c r="D28" s="335"/>
      <c r="E28" s="717"/>
      <c r="F28" s="335"/>
      <c r="G28" s="335"/>
      <c r="H28" s="603"/>
      <c r="I28" s="335"/>
      <c r="J28" s="335"/>
      <c r="K28" s="717"/>
      <c r="L28" s="345"/>
      <c r="M28" s="335"/>
      <c r="N28" s="603"/>
      <c r="O28" s="335">
        <v>404000</v>
      </c>
      <c r="P28" s="335">
        <v>404000</v>
      </c>
      <c r="Q28" s="717">
        <f>P28/O28</f>
        <v>1</v>
      </c>
      <c r="R28" s="345"/>
      <c r="S28" s="335"/>
      <c r="T28" s="603"/>
      <c r="U28" s="348">
        <f t="shared" si="3"/>
        <v>404000</v>
      </c>
      <c r="V28" s="336">
        <f t="shared" si="4"/>
        <v>404000</v>
      </c>
      <c r="W28" s="711">
        <f t="shared" ref="W28" si="8">V28/U28</f>
        <v>1</v>
      </c>
    </row>
    <row r="29" spans="1:23" s="67" customFormat="1" ht="25.5" x14ac:dyDescent="0.2">
      <c r="A29" s="265"/>
      <c r="B29" s="865" t="s">
        <v>833</v>
      </c>
      <c r="C29" s="345"/>
      <c r="D29" s="335"/>
      <c r="E29" s="717"/>
      <c r="F29" s="335"/>
      <c r="G29" s="335"/>
      <c r="H29" s="603"/>
      <c r="I29" s="335">
        <v>17000</v>
      </c>
      <c r="J29" s="335">
        <v>17000</v>
      </c>
      <c r="K29" s="717">
        <v>0</v>
      </c>
      <c r="L29" s="345"/>
      <c r="M29" s="335"/>
      <c r="N29" s="603"/>
      <c r="O29" s="335"/>
      <c r="P29" s="335"/>
      <c r="Q29" s="603"/>
      <c r="R29" s="345"/>
      <c r="S29" s="335"/>
      <c r="T29" s="603"/>
      <c r="U29" s="348">
        <f t="shared" si="3"/>
        <v>17000</v>
      </c>
      <c r="V29" s="336">
        <f t="shared" si="4"/>
        <v>17000</v>
      </c>
      <c r="W29" s="711">
        <v>0</v>
      </c>
    </row>
    <row r="30" spans="1:23" s="219" customFormat="1" ht="12.75" x14ac:dyDescent="0.2">
      <c r="A30" s="267"/>
      <c r="B30" s="864" t="s">
        <v>927</v>
      </c>
      <c r="C30" s="345"/>
      <c r="D30" s="343"/>
      <c r="E30" s="820"/>
      <c r="F30" s="343"/>
      <c r="G30" s="343"/>
      <c r="H30" s="822"/>
      <c r="I30" s="343"/>
      <c r="J30" s="343"/>
      <c r="K30" s="863"/>
      <c r="L30" s="345"/>
      <c r="M30" s="343"/>
      <c r="N30" s="822"/>
      <c r="O30" s="343">
        <v>268000</v>
      </c>
      <c r="P30" s="343">
        <v>268000</v>
      </c>
      <c r="Q30" s="863">
        <v>0</v>
      </c>
      <c r="R30" s="345"/>
      <c r="S30" s="343"/>
      <c r="T30" s="822"/>
      <c r="U30" s="348">
        <v>0</v>
      </c>
      <c r="V30" s="348">
        <f t="shared" si="3"/>
        <v>268000</v>
      </c>
      <c r="W30" s="861">
        <v>0</v>
      </c>
    </row>
    <row r="31" spans="1:23" s="219" customFormat="1" ht="25.5" x14ac:dyDescent="0.2">
      <c r="A31" s="267"/>
      <c r="B31" s="908" t="s">
        <v>931</v>
      </c>
      <c r="C31" s="335"/>
      <c r="D31" s="335"/>
      <c r="E31" s="909"/>
      <c r="F31" s="335">
        <v>33000</v>
      </c>
      <c r="G31" s="335">
        <v>33000</v>
      </c>
      <c r="H31" s="335"/>
      <c r="I31" s="335">
        <v>80000</v>
      </c>
      <c r="J31" s="335">
        <v>80000</v>
      </c>
      <c r="K31" s="910"/>
      <c r="L31" s="335"/>
      <c r="M31" s="335"/>
      <c r="N31" s="335"/>
      <c r="O31" s="335"/>
      <c r="P31" s="335"/>
      <c r="Q31" s="910"/>
      <c r="R31" s="335"/>
      <c r="S31" s="335"/>
      <c r="T31" s="335"/>
      <c r="U31" s="348">
        <v>0</v>
      </c>
      <c r="V31" s="348">
        <f t="shared" ref="V31:V33" si="9">D31+G31+J31+M31+P31+S31</f>
        <v>113000</v>
      </c>
      <c r="W31" s="861">
        <v>0</v>
      </c>
    </row>
    <row r="32" spans="1:23" s="219" customFormat="1" ht="25.5" x14ac:dyDescent="0.2">
      <c r="A32" s="267"/>
      <c r="B32" s="911" t="s">
        <v>952</v>
      </c>
      <c r="C32" s="335"/>
      <c r="D32" s="335"/>
      <c r="E32" s="909"/>
      <c r="F32" s="335"/>
      <c r="G32" s="335"/>
      <c r="H32" s="335"/>
      <c r="I32" s="335"/>
      <c r="J32" s="896">
        <v>259580</v>
      </c>
      <c r="K32" s="910"/>
      <c r="L32" s="335"/>
      <c r="M32" s="335"/>
      <c r="N32" s="335"/>
      <c r="O32" s="335"/>
      <c r="P32" s="335"/>
      <c r="Q32" s="910"/>
      <c r="R32" s="335"/>
      <c r="S32" s="335"/>
      <c r="T32" s="335"/>
      <c r="U32" s="895"/>
      <c r="V32" s="348"/>
      <c r="W32" s="882"/>
    </row>
    <row r="33" spans="1:25" s="219" customFormat="1" ht="26.25" thickBot="1" x14ac:dyDescent="0.25">
      <c r="A33" s="267"/>
      <c r="B33" s="908" t="s">
        <v>942</v>
      </c>
      <c r="C33" s="335"/>
      <c r="D33" s="335"/>
      <c r="E33" s="909"/>
      <c r="F33" s="335"/>
      <c r="G33" s="335"/>
      <c r="H33" s="335"/>
      <c r="I33" s="335">
        <v>5000</v>
      </c>
      <c r="J33" s="335">
        <v>5000</v>
      </c>
      <c r="K33" s="910"/>
      <c r="L33" s="335"/>
      <c r="M33" s="335"/>
      <c r="N33" s="335"/>
      <c r="O33" s="335">
        <v>260000</v>
      </c>
      <c r="P33" s="335">
        <v>260000</v>
      </c>
      <c r="Q33" s="910"/>
      <c r="R33" s="335"/>
      <c r="S33" s="335"/>
      <c r="T33" s="335"/>
      <c r="U33" s="895">
        <v>0</v>
      </c>
      <c r="V33" s="348">
        <f t="shared" si="9"/>
        <v>265000</v>
      </c>
      <c r="W33" s="882">
        <v>0</v>
      </c>
    </row>
    <row r="34" spans="1:25" s="215" customFormat="1" ht="13.5" thickBot="1" x14ac:dyDescent="0.25">
      <c r="A34" s="265"/>
      <c r="B34" s="869" t="s">
        <v>823</v>
      </c>
      <c r="C34" s="905">
        <f>SUM(C10:C29)</f>
        <v>11508900</v>
      </c>
      <c r="D34" s="906">
        <f>SUM(D10:D33)</f>
        <v>11508900</v>
      </c>
      <c r="E34" s="907">
        <f>D34/C34</f>
        <v>1</v>
      </c>
      <c r="F34" s="905">
        <f>SUM(F10:F33)</f>
        <v>2223800</v>
      </c>
      <c r="G34" s="906">
        <f>SUM(G10:G33)</f>
        <v>2223800</v>
      </c>
      <c r="H34" s="907">
        <f>G34/F34</f>
        <v>1</v>
      </c>
      <c r="I34" s="905">
        <f>SUM(I10:I33)</f>
        <v>16363200</v>
      </c>
      <c r="J34" s="906">
        <f>SUM(J10:J33)</f>
        <v>16727780</v>
      </c>
      <c r="K34" s="907">
        <f>J34/I34</f>
        <v>1.0222804830351031</v>
      </c>
      <c r="L34" s="905">
        <f>SUM(L10:L29)</f>
        <v>4715000</v>
      </c>
      <c r="M34" s="906">
        <f>SUM(M10:M33)</f>
        <v>4715000</v>
      </c>
      <c r="N34" s="907">
        <f>M34/L34</f>
        <v>1</v>
      </c>
      <c r="O34" s="905">
        <f>SUM(O10:O33)</f>
        <v>13293000</v>
      </c>
      <c r="P34" s="906">
        <f>SUM(P10:P33)</f>
        <v>13312380</v>
      </c>
      <c r="Q34" s="907">
        <f>P34/O34</f>
        <v>1.0014579101782892</v>
      </c>
      <c r="R34" s="906">
        <f>SUM(R10:R30)</f>
        <v>580000</v>
      </c>
      <c r="S34" s="906">
        <f>SUM(S10:S33)</f>
        <v>580000</v>
      </c>
      <c r="T34" s="907">
        <f>S34/R34</f>
        <v>1</v>
      </c>
      <c r="U34" s="556">
        <f>C34+F34+I34+L34+O34+R34</f>
        <v>48683900</v>
      </c>
      <c r="V34" s="555">
        <f>D34+G34+J34+M34+P34+S34</f>
        <v>49067860</v>
      </c>
      <c r="W34" s="713">
        <f>V34/U34</f>
        <v>1.0078867962509166</v>
      </c>
      <c r="Y34" s="554"/>
    </row>
    <row r="35" spans="1:25" s="219" customFormat="1" ht="14.25" customHeight="1" thickBot="1" x14ac:dyDescent="0.25">
      <c r="A35" s="267"/>
      <c r="B35" s="214"/>
      <c r="C35" s="215"/>
      <c r="D35" s="215"/>
      <c r="E35" s="719"/>
      <c r="F35" s="552">
        <v>0</v>
      </c>
      <c r="G35" s="552"/>
      <c r="H35" s="552"/>
      <c r="I35" s="552"/>
      <c r="J35" s="552"/>
      <c r="K35" s="552"/>
      <c r="L35" s="552"/>
      <c r="M35" s="552"/>
      <c r="N35" s="552"/>
      <c r="O35" s="552"/>
      <c r="P35" s="552"/>
      <c r="Q35" s="553"/>
      <c r="R35" s="552"/>
      <c r="S35" s="552"/>
      <c r="T35" s="552"/>
      <c r="U35" s="878"/>
      <c r="V35" s="879"/>
      <c r="W35" s="842"/>
      <c r="X35" s="859"/>
    </row>
    <row r="36" spans="1:25" s="219" customFormat="1" ht="25.5" x14ac:dyDescent="0.2">
      <c r="A36" s="856"/>
      <c r="B36" s="867" t="s">
        <v>862</v>
      </c>
      <c r="C36" s="843"/>
      <c r="D36" s="844"/>
      <c r="E36" s="845"/>
      <c r="F36" s="846"/>
      <c r="G36" s="847"/>
      <c r="H36" s="848"/>
      <c r="I36" s="849"/>
      <c r="J36" s="850"/>
      <c r="K36" s="851"/>
      <c r="L36" s="849"/>
      <c r="M36" s="846"/>
      <c r="N36" s="848"/>
      <c r="O36" s="847">
        <v>932000</v>
      </c>
      <c r="P36" s="847">
        <v>932000</v>
      </c>
      <c r="Q36" s="852">
        <f>P36/O36</f>
        <v>1</v>
      </c>
      <c r="R36" s="846"/>
      <c r="S36" s="847"/>
      <c r="T36" s="848"/>
      <c r="U36" s="877">
        <f t="shared" ref="U36:V37" si="10">C36+F36+I36+L36+O36+R36</f>
        <v>932000</v>
      </c>
      <c r="V36" s="877">
        <f t="shared" si="10"/>
        <v>932000</v>
      </c>
      <c r="W36" s="883">
        <f>V36/U36</f>
        <v>1</v>
      </c>
    </row>
    <row r="37" spans="1:25" s="219" customFormat="1" ht="13.5" thickBot="1" x14ac:dyDescent="0.25">
      <c r="A37" s="856"/>
      <c r="B37" s="868" t="s">
        <v>869</v>
      </c>
      <c r="C37" s="834"/>
      <c r="D37" s="835"/>
      <c r="E37" s="837"/>
      <c r="F37" s="836"/>
      <c r="G37" s="838"/>
      <c r="H37" s="840"/>
      <c r="I37" s="836"/>
      <c r="J37" s="838"/>
      <c r="K37" s="840"/>
      <c r="L37" s="836"/>
      <c r="M37" s="841"/>
      <c r="N37" s="839"/>
      <c r="O37" s="836"/>
      <c r="P37" s="838">
        <v>0</v>
      </c>
      <c r="Q37" s="789">
        <v>0</v>
      </c>
      <c r="R37" s="836"/>
      <c r="S37" s="838"/>
      <c r="T37" s="839"/>
      <c r="U37" s="348">
        <f t="shared" si="10"/>
        <v>0</v>
      </c>
      <c r="V37" s="348">
        <f t="shared" si="10"/>
        <v>0</v>
      </c>
      <c r="W37" s="882" t="e">
        <f t="shared" ref="W37:W38" si="11">V37/U37</f>
        <v>#DIV/0!</v>
      </c>
    </row>
    <row r="38" spans="1:25" s="219" customFormat="1" ht="14.25" customHeight="1" thickBot="1" x14ac:dyDescent="0.25">
      <c r="A38" s="856"/>
      <c r="B38" s="869" t="s">
        <v>863</v>
      </c>
      <c r="C38" s="827">
        <v>0</v>
      </c>
      <c r="D38" s="828">
        <v>0</v>
      </c>
      <c r="E38" s="829">
        <v>0</v>
      </c>
      <c r="F38" s="830">
        <v>0</v>
      </c>
      <c r="G38" s="613">
        <v>0</v>
      </c>
      <c r="H38" s="829">
        <v>0</v>
      </c>
      <c r="I38" s="830">
        <v>0</v>
      </c>
      <c r="J38" s="831">
        <v>0</v>
      </c>
      <c r="K38" s="829">
        <v>0</v>
      </c>
      <c r="L38" s="830">
        <v>0</v>
      </c>
      <c r="M38" s="831">
        <v>0</v>
      </c>
      <c r="N38" s="829">
        <v>0</v>
      </c>
      <c r="O38" s="831">
        <f>O36+O37</f>
        <v>932000</v>
      </c>
      <c r="P38" s="831">
        <f>P36+P37</f>
        <v>932000</v>
      </c>
      <c r="Q38" s="829">
        <v>0</v>
      </c>
      <c r="R38" s="830">
        <v>0</v>
      </c>
      <c r="S38" s="831">
        <v>0</v>
      </c>
      <c r="T38" s="829">
        <v>0</v>
      </c>
      <c r="U38" s="555">
        <f t="shared" ref="U38:V38" si="12">C38+F38+I38+L38+O38+R38</f>
        <v>932000</v>
      </c>
      <c r="V38" s="555">
        <f t="shared" si="12"/>
        <v>932000</v>
      </c>
      <c r="W38" s="713">
        <f t="shared" si="11"/>
        <v>1</v>
      </c>
    </row>
    <row r="39" spans="1:25" s="219" customFormat="1" ht="14.25" customHeight="1" thickBot="1" x14ac:dyDescent="0.25">
      <c r="A39" s="856"/>
      <c r="B39" s="870"/>
      <c r="C39" s="215"/>
      <c r="D39" s="215"/>
      <c r="E39" s="719"/>
      <c r="F39" s="552"/>
      <c r="G39" s="552"/>
      <c r="H39" s="552"/>
      <c r="I39" s="552"/>
      <c r="J39" s="552"/>
      <c r="K39" s="552"/>
      <c r="L39" s="552"/>
      <c r="M39" s="552"/>
      <c r="N39" s="552"/>
      <c r="O39" s="552"/>
      <c r="P39" s="552"/>
      <c r="Q39" s="553"/>
      <c r="R39" s="552"/>
      <c r="S39" s="552"/>
      <c r="T39" s="552"/>
      <c r="U39" s="553"/>
      <c r="V39" s="553"/>
      <c r="W39" s="714"/>
      <c r="X39" s="859"/>
    </row>
    <row r="40" spans="1:25" ht="26.25" thickBot="1" x14ac:dyDescent="0.25">
      <c r="A40" s="858"/>
      <c r="B40" s="871" t="s">
        <v>822</v>
      </c>
      <c r="C40" s="608">
        <f>C34</f>
        <v>11508900</v>
      </c>
      <c r="D40" s="613">
        <f>D34</f>
        <v>11508900</v>
      </c>
      <c r="E40" s="715">
        <f>D40/C40</f>
        <v>1</v>
      </c>
      <c r="F40" s="608">
        <f>F34</f>
        <v>2223800</v>
      </c>
      <c r="G40" s="613">
        <f>G34</f>
        <v>2223800</v>
      </c>
      <c r="H40" s="715">
        <f>G40/F40</f>
        <v>1</v>
      </c>
      <c r="I40" s="608">
        <f>I34</f>
        <v>16363200</v>
      </c>
      <c r="J40" s="613">
        <f>J34</f>
        <v>16727780</v>
      </c>
      <c r="K40" s="715">
        <f>J40/I40</f>
        <v>1.0222804830351031</v>
      </c>
      <c r="L40" s="608">
        <f>L34</f>
        <v>4715000</v>
      </c>
      <c r="M40" s="613">
        <f>M34</f>
        <v>4715000</v>
      </c>
      <c r="N40" s="715">
        <f>M40/L40</f>
        <v>1</v>
      </c>
      <c r="O40" s="608">
        <f>O34+O36</f>
        <v>14225000</v>
      </c>
      <c r="P40" s="613">
        <f>P34+P38</f>
        <v>14244380</v>
      </c>
      <c r="Q40" s="715">
        <f>P40/O40</f>
        <v>1.0013623901581723</v>
      </c>
      <c r="R40" s="608">
        <f>R34</f>
        <v>580000</v>
      </c>
      <c r="S40" s="613">
        <f>S34</f>
        <v>580000</v>
      </c>
      <c r="T40" s="715">
        <f>S40/R40</f>
        <v>1</v>
      </c>
      <c r="U40" s="608">
        <f>U34+U38</f>
        <v>49615900</v>
      </c>
      <c r="V40" s="613">
        <f>V34+V38</f>
        <v>49999860</v>
      </c>
      <c r="W40" s="715">
        <f>V40/U40</f>
        <v>1.0077386482962114</v>
      </c>
    </row>
    <row r="41" spans="1:25" x14ac:dyDescent="0.2">
      <c r="A41" s="857"/>
    </row>
  </sheetData>
  <mergeCells count="19">
    <mergeCell ref="Q7:Q8"/>
    <mergeCell ref="T7:T8"/>
    <mergeCell ref="W7:W8"/>
    <mergeCell ref="O5:T5"/>
    <mergeCell ref="E7:E8"/>
    <mergeCell ref="H7:H8"/>
    <mergeCell ref="K7:K8"/>
    <mergeCell ref="N7:N8"/>
    <mergeCell ref="C5:E6"/>
    <mergeCell ref="F5:H6"/>
    <mergeCell ref="I5:K6"/>
    <mergeCell ref="L5:N6"/>
    <mergeCell ref="A1:W1"/>
    <mergeCell ref="A2:V2"/>
    <mergeCell ref="A3:V3"/>
    <mergeCell ref="A4:W4"/>
    <mergeCell ref="O6:Q6"/>
    <mergeCell ref="R6:T6"/>
    <mergeCell ref="U5:W6"/>
  </mergeCells>
  <phoneticPr fontId="8" type="noConversion"/>
  <pageMargins left="0.35433070866141736" right="0.15748031496062992" top="0.19685039370078741" bottom="0.19685039370078741" header="0.15748031496062992" footer="0.19685039370078741"/>
  <pageSetup paperSize="9" scale="73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16"/>
  <sheetViews>
    <sheetView view="pageBreakPreview" zoomScaleNormal="100" zoomScaleSheetLayoutView="100" workbookViewId="0">
      <selection activeCell="I23" sqref="I23"/>
    </sheetView>
  </sheetViews>
  <sheetFormatPr defaultRowHeight="12" customHeight="1" x14ac:dyDescent="0.25"/>
  <cols>
    <col min="1" max="1" width="3.85546875" style="12" customWidth="1"/>
    <col min="2" max="2" width="66.140625" style="390" customWidth="1"/>
    <col min="3" max="3" width="12.85546875" style="322" customWidth="1"/>
    <col min="4" max="5" width="12.85546875" style="412" customWidth="1"/>
    <col min="6" max="6" width="12.85546875" style="12" customWidth="1"/>
    <col min="7" max="7" width="10" style="12" customWidth="1"/>
    <col min="8" max="8" width="10.140625" style="12" customWidth="1"/>
    <col min="9" max="10" width="9.140625" style="12" customWidth="1"/>
    <col min="11" max="11" width="9.140625" style="563"/>
    <col min="12" max="16384" width="9.140625" style="12"/>
  </cols>
  <sheetData>
    <row r="1" spans="1:11" ht="12" customHeight="1" x14ac:dyDescent="0.25">
      <c r="A1" s="1081" t="s">
        <v>966</v>
      </c>
      <c r="B1" s="989"/>
      <c r="C1" s="989"/>
      <c r="D1" s="989"/>
      <c r="E1" s="989"/>
      <c r="F1" s="990"/>
    </row>
    <row r="2" spans="1:11" ht="14.25" customHeight="1" x14ac:dyDescent="0.25">
      <c r="A2" s="991" t="s">
        <v>836</v>
      </c>
      <c r="B2" s="991"/>
      <c r="C2" s="991"/>
      <c r="D2" s="991"/>
      <c r="E2" s="991"/>
      <c r="F2" s="934"/>
    </row>
    <row r="3" spans="1:11" ht="15.75" customHeight="1" x14ac:dyDescent="0.25">
      <c r="A3" s="991" t="s">
        <v>890</v>
      </c>
      <c r="B3" s="991"/>
      <c r="C3" s="991"/>
      <c r="D3" s="991"/>
      <c r="E3" s="991"/>
      <c r="F3" s="934"/>
      <c r="H3" s="323"/>
    </row>
    <row r="4" spans="1:11" s="33" customFormat="1" ht="12" customHeight="1" x14ac:dyDescent="0.25">
      <c r="A4" s="992" t="s">
        <v>875</v>
      </c>
      <c r="B4" s="992"/>
      <c r="C4" s="992"/>
      <c r="D4" s="992"/>
      <c r="E4" s="992"/>
      <c r="F4" s="993"/>
      <c r="H4" s="323"/>
      <c r="K4" s="564"/>
    </row>
    <row r="5" spans="1:11" s="224" customFormat="1" ht="15.75" x14ac:dyDescent="0.25">
      <c r="A5" s="759" t="s">
        <v>204</v>
      </c>
      <c r="B5" s="760"/>
      <c r="C5" s="759"/>
      <c r="D5" s="130"/>
      <c r="E5" s="130"/>
      <c r="F5" s="761"/>
      <c r="K5" s="323"/>
    </row>
    <row r="6" spans="1:11" s="324" customFormat="1" ht="47.25" x14ac:dyDescent="0.25">
      <c r="A6" s="762"/>
      <c r="B6" s="762"/>
      <c r="C6" s="805" t="s">
        <v>891</v>
      </c>
      <c r="D6" s="805" t="s">
        <v>945</v>
      </c>
      <c r="E6" s="805" t="s">
        <v>929</v>
      </c>
      <c r="F6" s="806" t="s">
        <v>334</v>
      </c>
      <c r="K6" s="565"/>
    </row>
    <row r="7" spans="1:11" s="224" customFormat="1" ht="15.75" x14ac:dyDescent="0.25">
      <c r="A7" s="996" t="s">
        <v>231</v>
      </c>
      <c r="B7" s="996"/>
      <c r="C7" s="996"/>
      <c r="D7" s="996"/>
      <c r="E7" s="996"/>
      <c r="F7" s="996"/>
      <c r="K7" s="323"/>
    </row>
    <row r="8" spans="1:11" s="168" customFormat="1" ht="15.75" x14ac:dyDescent="0.25">
      <c r="A8" s="4" t="s">
        <v>13</v>
      </c>
      <c r="B8" s="764"/>
      <c r="C8" s="765"/>
      <c r="D8" s="765"/>
      <c r="E8" s="765"/>
      <c r="F8" s="770"/>
      <c r="K8" s="216"/>
    </row>
    <row r="9" spans="1:11" s="168" customFormat="1" ht="15.75" x14ac:dyDescent="0.25">
      <c r="A9" s="785" t="s">
        <v>5</v>
      </c>
      <c r="B9" s="786"/>
      <c r="C9" s="787">
        <f>SUM(C8:C8)</f>
        <v>0</v>
      </c>
      <c r="D9" s="787">
        <f>SUM(D8:D8)</f>
        <v>0</v>
      </c>
      <c r="E9" s="787"/>
      <c r="F9" s="788">
        <v>0</v>
      </c>
      <c r="K9" s="216"/>
    </row>
    <row r="10" spans="1:11" s="168" customFormat="1" ht="15.75" x14ac:dyDescent="0.25">
      <c r="A10" s="4"/>
      <c r="B10" s="764"/>
      <c r="C10" s="765"/>
      <c r="D10" s="765"/>
      <c r="E10" s="765"/>
      <c r="F10" s="4"/>
      <c r="K10" s="216"/>
    </row>
    <row r="11" spans="1:11" s="168" customFormat="1" ht="15.75" x14ac:dyDescent="0.25">
      <c r="A11" s="997" t="s">
        <v>641</v>
      </c>
      <c r="B11" s="997"/>
      <c r="C11" s="997"/>
      <c r="D11" s="997"/>
      <c r="E11" s="997"/>
      <c r="F11" s="997"/>
      <c r="K11" s="216"/>
    </row>
    <row r="12" spans="1:11" s="168" customFormat="1" ht="31.5" x14ac:dyDescent="0.25">
      <c r="A12" s="4" t="s">
        <v>13</v>
      </c>
      <c r="B12" s="762" t="s">
        <v>928</v>
      </c>
      <c r="C12" s="130">
        <v>183741000</v>
      </c>
      <c r="D12" s="130">
        <v>183741000</v>
      </c>
      <c r="E12" s="130">
        <v>443000</v>
      </c>
      <c r="F12" s="770"/>
      <c r="K12" s="216"/>
    </row>
    <row r="13" spans="1:11" s="224" customFormat="1" ht="15.75" x14ac:dyDescent="0.25">
      <c r="A13" s="785" t="s">
        <v>5</v>
      </c>
      <c r="B13" s="786"/>
      <c r="C13" s="787">
        <f>SUM(C12:C12)</f>
        <v>183741000</v>
      </c>
      <c r="D13" s="787">
        <f>SUM(D12:D12)</f>
        <v>183741000</v>
      </c>
      <c r="E13" s="787">
        <f>SUM(E12:E12)</f>
        <v>443000</v>
      </c>
      <c r="F13" s="788">
        <v>0</v>
      </c>
      <c r="K13" s="323"/>
    </row>
    <row r="14" spans="1:11" s="168" customFormat="1" ht="15.75" x14ac:dyDescent="0.25">
      <c r="A14" s="767"/>
      <c r="B14" s="768"/>
      <c r="C14" s="769"/>
      <c r="D14" s="769"/>
      <c r="E14" s="769"/>
      <c r="F14" s="770"/>
      <c r="K14" s="216"/>
    </row>
    <row r="15" spans="1:11" s="168" customFormat="1" ht="15.75" x14ac:dyDescent="0.25">
      <c r="A15" s="997" t="s">
        <v>640</v>
      </c>
      <c r="B15" s="997"/>
      <c r="C15" s="997"/>
      <c r="D15" s="997"/>
      <c r="E15" s="997"/>
      <c r="F15" s="997"/>
      <c r="K15" s="216"/>
    </row>
    <row r="16" spans="1:11" s="569" customFormat="1" ht="15.75" x14ac:dyDescent="0.2">
      <c r="A16" s="590" t="s">
        <v>13</v>
      </c>
      <c r="B16" s="807"/>
      <c r="C16" s="808"/>
      <c r="D16" s="242"/>
      <c r="E16" s="242"/>
      <c r="F16" s="809"/>
      <c r="K16" s="570"/>
    </row>
    <row r="17" spans="1:11" s="224" customFormat="1" ht="15.75" x14ac:dyDescent="0.25">
      <c r="A17" s="785" t="s">
        <v>5</v>
      </c>
      <c r="B17" s="786"/>
      <c r="C17" s="787">
        <f>SUM(C16:C16)</f>
        <v>0</v>
      </c>
      <c r="D17" s="787">
        <f>SUM(D16:D16)</f>
        <v>0</v>
      </c>
      <c r="E17" s="787"/>
      <c r="F17" s="788">
        <v>0</v>
      </c>
      <c r="K17" s="323"/>
    </row>
    <row r="18" spans="1:11" s="224" customFormat="1" ht="12" customHeight="1" x14ac:dyDescent="0.25">
      <c r="A18" s="759"/>
      <c r="B18" s="771"/>
      <c r="C18" s="769"/>
      <c r="D18" s="769"/>
      <c r="E18" s="769"/>
      <c r="F18" s="761"/>
      <c r="K18" s="323"/>
    </row>
    <row r="19" spans="1:11" s="224" customFormat="1" ht="15.75" x14ac:dyDescent="0.25">
      <c r="A19" s="997" t="s">
        <v>676</v>
      </c>
      <c r="B19" s="997"/>
      <c r="C19" s="997"/>
      <c r="D19" s="997"/>
      <c r="E19" s="997"/>
      <c r="F19" s="997"/>
      <c r="K19" s="323"/>
    </row>
    <row r="20" spans="1:11" s="224" customFormat="1" ht="15.75" x14ac:dyDescent="0.25">
      <c r="A20" s="4" t="s">
        <v>13</v>
      </c>
      <c r="B20" s="762" t="s">
        <v>919</v>
      </c>
      <c r="C20" s="130">
        <v>0</v>
      </c>
      <c r="D20" s="130">
        <v>0</v>
      </c>
      <c r="E20" s="130"/>
      <c r="F20" s="770">
        <v>0</v>
      </c>
      <c r="K20" s="323"/>
    </row>
    <row r="21" spans="1:11" s="224" customFormat="1" ht="15.75" x14ac:dyDescent="0.25">
      <c r="A21" s="4" t="s">
        <v>14</v>
      </c>
      <c r="B21" s="762" t="s">
        <v>920</v>
      </c>
      <c r="C21" s="130">
        <v>0</v>
      </c>
      <c r="D21" s="130">
        <v>0</v>
      </c>
      <c r="E21" s="130"/>
      <c r="F21" s="770">
        <v>0</v>
      </c>
      <c r="K21" s="323"/>
    </row>
    <row r="22" spans="1:11" s="224" customFormat="1" ht="15.75" x14ac:dyDescent="0.25">
      <c r="A22" s="4" t="s">
        <v>15</v>
      </c>
      <c r="B22" s="762" t="s">
        <v>921</v>
      </c>
      <c r="C22" s="130">
        <v>190000</v>
      </c>
      <c r="D22" s="130">
        <v>190000</v>
      </c>
      <c r="E22" s="130"/>
      <c r="F22" s="770">
        <f>D22/C22</f>
        <v>1</v>
      </c>
      <c r="K22" s="323"/>
    </row>
    <row r="23" spans="1:11" s="224" customFormat="1" ht="15.75" x14ac:dyDescent="0.25">
      <c r="A23" s="4" t="s">
        <v>16</v>
      </c>
      <c r="B23" s="762" t="s">
        <v>930</v>
      </c>
      <c r="C23" s="130">
        <v>98000</v>
      </c>
      <c r="D23" s="130">
        <v>98000</v>
      </c>
      <c r="E23" s="130"/>
      <c r="F23" s="770">
        <v>0</v>
      </c>
      <c r="K23" s="323"/>
    </row>
    <row r="24" spans="1:11" s="224" customFormat="1" ht="31.5" x14ac:dyDescent="0.25">
      <c r="A24" s="4" t="s">
        <v>17</v>
      </c>
      <c r="B24" s="762" t="s">
        <v>937</v>
      </c>
      <c r="C24" s="130">
        <v>2500000</v>
      </c>
      <c r="D24" s="130">
        <v>2500000</v>
      </c>
      <c r="E24" s="130"/>
      <c r="F24" s="770">
        <v>0</v>
      </c>
      <c r="K24" s="323"/>
    </row>
    <row r="25" spans="1:11" s="224" customFormat="1" ht="15.75" x14ac:dyDescent="0.25">
      <c r="A25" s="4" t="s">
        <v>18</v>
      </c>
      <c r="B25" s="807" t="s">
        <v>932</v>
      </c>
      <c r="C25" s="130">
        <v>4003000</v>
      </c>
      <c r="D25" s="130">
        <v>4003000</v>
      </c>
      <c r="E25" s="130"/>
      <c r="F25" s="770">
        <v>0</v>
      </c>
      <c r="K25" s="323"/>
    </row>
    <row r="26" spans="1:11" s="224" customFormat="1" ht="15.75" x14ac:dyDescent="0.25">
      <c r="A26" s="4" t="s">
        <v>19</v>
      </c>
      <c r="B26" s="807" t="s">
        <v>938</v>
      </c>
      <c r="C26" s="130">
        <v>5400000</v>
      </c>
      <c r="D26" s="130">
        <v>5400000</v>
      </c>
      <c r="E26" s="130"/>
      <c r="F26" s="770">
        <v>0</v>
      </c>
      <c r="K26" s="323"/>
    </row>
    <row r="27" spans="1:11" s="224" customFormat="1" ht="15.75" x14ac:dyDescent="0.25">
      <c r="A27" s="4" t="s">
        <v>20</v>
      </c>
      <c r="B27" s="807" t="s">
        <v>948</v>
      </c>
      <c r="C27" s="897">
        <v>0</v>
      </c>
      <c r="D27" s="897">
        <v>30000</v>
      </c>
      <c r="E27" s="130"/>
      <c r="F27" s="770">
        <v>0</v>
      </c>
      <c r="K27" s="323"/>
    </row>
    <row r="28" spans="1:11" s="224" customFormat="1" ht="15.75" x14ac:dyDescent="0.25">
      <c r="A28" s="4">
        <v>9</v>
      </c>
      <c r="B28" s="807" t="s">
        <v>954</v>
      </c>
      <c r="C28" s="897">
        <v>0</v>
      </c>
      <c r="D28" s="897">
        <v>34500</v>
      </c>
      <c r="E28" s="130"/>
      <c r="F28" s="770">
        <v>0</v>
      </c>
      <c r="K28" s="323"/>
    </row>
    <row r="29" spans="1:11" s="224" customFormat="1" ht="15.75" x14ac:dyDescent="0.25">
      <c r="A29" s="785" t="s">
        <v>5</v>
      </c>
      <c r="B29" s="786"/>
      <c r="C29" s="787">
        <f>SUM(C20:C28)</f>
        <v>12191000</v>
      </c>
      <c r="D29" s="787">
        <f>SUM(D20:D28)</f>
        <v>12255500</v>
      </c>
      <c r="E29" s="787">
        <f>SUM(E20:E26)</f>
        <v>0</v>
      </c>
      <c r="F29" s="790">
        <f>D29/C29</f>
        <v>1.0052907882864408</v>
      </c>
      <c r="K29" s="323"/>
    </row>
    <row r="30" spans="1:11" s="224" customFormat="1" ht="15.75" x14ac:dyDescent="0.25">
      <c r="A30" s="761"/>
      <c r="B30" s="764"/>
      <c r="C30" s="4"/>
      <c r="D30" s="130"/>
      <c r="E30" s="130"/>
      <c r="F30" s="4"/>
      <c r="K30" s="323"/>
    </row>
    <row r="31" spans="1:11" s="224" customFormat="1" ht="15.75" x14ac:dyDescent="0.25">
      <c r="A31" s="996" t="s">
        <v>677</v>
      </c>
      <c r="B31" s="996"/>
      <c r="C31" s="996"/>
      <c r="D31" s="996"/>
      <c r="E31" s="996"/>
      <c r="F31" s="996"/>
      <c r="K31" s="323"/>
    </row>
    <row r="32" spans="1:11" s="168" customFormat="1" ht="15.75" x14ac:dyDescent="0.25">
      <c r="A32" s="761" t="s">
        <v>13</v>
      </c>
      <c r="B32" s="764"/>
      <c r="C32" s="4"/>
      <c r="D32" s="130"/>
      <c r="E32" s="130"/>
      <c r="F32" s="770"/>
      <c r="K32" s="216"/>
    </row>
    <row r="33" spans="1:11" s="168" customFormat="1" ht="15.75" x14ac:dyDescent="0.25">
      <c r="A33" s="785" t="s">
        <v>5</v>
      </c>
      <c r="B33" s="786"/>
      <c r="C33" s="787">
        <f>SUM(C32:C32)</f>
        <v>0</v>
      </c>
      <c r="D33" s="787">
        <f>SUM(D32:D32)</f>
        <v>0</v>
      </c>
      <c r="E33" s="787"/>
      <c r="F33" s="788">
        <v>0</v>
      </c>
      <c r="K33" s="216"/>
    </row>
    <row r="34" spans="1:11" s="168" customFormat="1" ht="15.75" x14ac:dyDescent="0.25">
      <c r="A34" s="761"/>
      <c r="B34" s="762"/>
      <c r="C34" s="773"/>
      <c r="D34" s="130"/>
      <c r="E34" s="130"/>
      <c r="F34" s="761"/>
      <c r="K34" s="216"/>
    </row>
    <row r="35" spans="1:11" s="168" customFormat="1" ht="15.75" x14ac:dyDescent="0.25">
      <c r="A35" s="996" t="s">
        <v>678</v>
      </c>
      <c r="B35" s="996"/>
      <c r="C35" s="996"/>
      <c r="D35" s="996"/>
      <c r="E35" s="996"/>
      <c r="F35" s="996"/>
      <c r="K35" s="216"/>
    </row>
    <row r="36" spans="1:11" s="224" customFormat="1" ht="15.75" x14ac:dyDescent="0.25">
      <c r="A36" s="761" t="s">
        <v>13</v>
      </c>
      <c r="B36" s="764"/>
      <c r="C36" s="765"/>
      <c r="D36" s="130"/>
      <c r="E36" s="130"/>
      <c r="F36" s="770">
        <v>0</v>
      </c>
      <c r="K36" s="323"/>
    </row>
    <row r="37" spans="1:11" s="224" customFormat="1" ht="15.75" x14ac:dyDescent="0.25">
      <c r="A37" s="785" t="s">
        <v>5</v>
      </c>
      <c r="B37" s="786"/>
      <c r="C37" s="787">
        <f>SUM(C36:C36)</f>
        <v>0</v>
      </c>
      <c r="D37" s="787">
        <f>SUM(D36:D36)</f>
        <v>0</v>
      </c>
      <c r="E37" s="787"/>
      <c r="F37" s="788">
        <v>0</v>
      </c>
      <c r="K37" s="323"/>
    </row>
    <row r="38" spans="1:11" s="224" customFormat="1" ht="15.75" x14ac:dyDescent="0.25">
      <c r="A38" s="767"/>
      <c r="B38" s="768"/>
      <c r="C38" s="774"/>
      <c r="D38" s="774"/>
      <c r="E38" s="774"/>
      <c r="F38" s="4"/>
      <c r="K38" s="323"/>
    </row>
    <row r="39" spans="1:11" s="224" customFormat="1" ht="15.75" x14ac:dyDescent="0.25">
      <c r="A39" s="996" t="s">
        <v>303</v>
      </c>
      <c r="B39" s="996"/>
      <c r="C39" s="996"/>
      <c r="D39" s="996"/>
      <c r="E39" s="996"/>
      <c r="F39" s="996"/>
      <c r="K39" s="323"/>
    </row>
    <row r="40" spans="1:11" s="224" customFormat="1" ht="15.75" x14ac:dyDescent="0.25">
      <c r="A40" s="761" t="s">
        <v>13</v>
      </c>
      <c r="B40" s="762"/>
      <c r="C40" s="773"/>
      <c r="D40" s="130"/>
      <c r="E40" s="130"/>
      <c r="F40" s="770"/>
      <c r="G40" s="168"/>
    </row>
    <row r="41" spans="1:11" s="168" customFormat="1" ht="15.75" x14ac:dyDescent="0.25">
      <c r="A41" s="785" t="s">
        <v>5</v>
      </c>
      <c r="B41" s="786"/>
      <c r="C41" s="787">
        <f>SUM(C40:C40)</f>
        <v>0</v>
      </c>
      <c r="D41" s="787">
        <f>SUM(D40:D40)</f>
        <v>0</v>
      </c>
      <c r="E41" s="787"/>
      <c r="F41" s="788">
        <v>0</v>
      </c>
      <c r="G41" s="224"/>
      <c r="K41" s="216"/>
    </row>
    <row r="42" spans="1:11" s="224" customFormat="1" ht="15.75" x14ac:dyDescent="0.25">
      <c r="A42" s="761"/>
      <c r="B42" s="762"/>
      <c r="C42" s="773"/>
      <c r="D42" s="130"/>
      <c r="E42" s="130"/>
      <c r="F42" s="761"/>
      <c r="G42" s="168"/>
      <c r="K42" s="323"/>
    </row>
    <row r="43" spans="1:11" s="224" customFormat="1" ht="15.75" x14ac:dyDescent="0.25">
      <c r="A43" s="996" t="s">
        <v>304</v>
      </c>
      <c r="B43" s="996"/>
      <c r="C43" s="996"/>
      <c r="D43" s="996"/>
      <c r="E43" s="996"/>
      <c r="F43" s="996"/>
      <c r="H43" s="168"/>
      <c r="I43" s="168"/>
      <c r="J43" s="168"/>
      <c r="K43" s="323"/>
    </row>
    <row r="44" spans="1:11" s="224" customFormat="1" ht="15.75" x14ac:dyDescent="0.25">
      <c r="A44" s="761" t="s">
        <v>13</v>
      </c>
      <c r="B44" s="764"/>
      <c r="C44" s="765"/>
      <c r="D44" s="130"/>
      <c r="E44" s="130"/>
      <c r="F44" s="770"/>
      <c r="K44" s="323"/>
    </row>
    <row r="45" spans="1:11" s="224" customFormat="1" ht="15.75" x14ac:dyDescent="0.25">
      <c r="A45" s="785" t="s">
        <v>5</v>
      </c>
      <c r="B45" s="786"/>
      <c r="C45" s="787">
        <f>SUM(C44:C44)</f>
        <v>0</v>
      </c>
      <c r="D45" s="787">
        <f>SUM(D44:D44)</f>
        <v>0</v>
      </c>
      <c r="E45" s="787"/>
      <c r="F45" s="788">
        <v>0</v>
      </c>
      <c r="K45" s="323"/>
    </row>
    <row r="46" spans="1:11" s="224" customFormat="1" ht="15.75" x14ac:dyDescent="0.25">
      <c r="A46" s="761"/>
      <c r="B46" s="762"/>
      <c r="C46" s="773"/>
      <c r="D46" s="130"/>
      <c r="E46" s="130"/>
      <c r="F46" s="761"/>
      <c r="K46" s="323"/>
    </row>
    <row r="47" spans="1:11" s="224" customFormat="1" ht="15.75" x14ac:dyDescent="0.25">
      <c r="A47" s="996" t="s">
        <v>305</v>
      </c>
      <c r="B47" s="996"/>
      <c r="C47" s="996"/>
      <c r="D47" s="996"/>
      <c r="E47" s="996"/>
      <c r="F47" s="996"/>
      <c r="K47" s="323"/>
    </row>
    <row r="48" spans="1:11" s="224" customFormat="1" ht="15.75" x14ac:dyDescent="0.25">
      <c r="A48" s="761" t="s">
        <v>13</v>
      </c>
      <c r="B48" s="764"/>
      <c r="C48" s="130"/>
      <c r="D48" s="130"/>
      <c r="E48" s="130"/>
      <c r="F48" s="770"/>
      <c r="K48" s="323"/>
    </row>
    <row r="49" spans="1:11" s="224" customFormat="1" ht="12" customHeight="1" x14ac:dyDescent="0.25">
      <c r="A49" s="785" t="s">
        <v>5</v>
      </c>
      <c r="B49" s="786"/>
      <c r="C49" s="787">
        <f>SUM(C48:C48)</f>
        <v>0</v>
      </c>
      <c r="D49" s="787">
        <f>SUM(D48:D48)</f>
        <v>0</v>
      </c>
      <c r="E49" s="787"/>
      <c r="F49" s="788">
        <v>0</v>
      </c>
      <c r="K49" s="323"/>
    </row>
    <row r="50" spans="1:11" s="224" customFormat="1" ht="15.75" x14ac:dyDescent="0.25">
      <c r="A50" s="775"/>
      <c r="B50" s="772"/>
      <c r="C50" s="269"/>
      <c r="D50" s="130"/>
      <c r="E50" s="130"/>
      <c r="F50" s="761"/>
      <c r="K50" s="323"/>
    </row>
    <row r="51" spans="1:11" s="224" customFormat="1" ht="15.75" x14ac:dyDescent="0.25">
      <c r="A51" s="996" t="s">
        <v>360</v>
      </c>
      <c r="B51" s="996"/>
      <c r="C51" s="996"/>
      <c r="D51" s="996"/>
      <c r="E51" s="996"/>
      <c r="F51" s="996"/>
      <c r="K51" s="323"/>
    </row>
    <row r="52" spans="1:11" s="224" customFormat="1" ht="15.75" x14ac:dyDescent="0.25">
      <c r="A52" s="775" t="s">
        <v>13</v>
      </c>
      <c r="B52" s="762"/>
      <c r="C52" s="130"/>
      <c r="D52" s="130"/>
      <c r="E52" s="130"/>
      <c r="F52" s="770">
        <v>0</v>
      </c>
      <c r="K52" s="323"/>
    </row>
    <row r="53" spans="1:11" s="224" customFormat="1" ht="15.75" x14ac:dyDescent="0.25">
      <c r="A53" s="785" t="s">
        <v>5</v>
      </c>
      <c r="B53" s="786"/>
      <c r="C53" s="787">
        <f>SUM(C52:C52)</f>
        <v>0</v>
      </c>
      <c r="D53" s="787">
        <f>SUM(D52:D52)</f>
        <v>0</v>
      </c>
      <c r="E53" s="787"/>
      <c r="F53" s="788">
        <v>0</v>
      </c>
      <c r="K53" s="323"/>
    </row>
    <row r="54" spans="1:11" s="224" customFormat="1" ht="15.75" x14ac:dyDescent="0.25">
      <c r="A54" s="761"/>
      <c r="B54" s="762"/>
      <c r="C54" s="130"/>
      <c r="D54" s="130"/>
      <c r="E54" s="130"/>
      <c r="F54" s="761"/>
      <c r="K54" s="323"/>
    </row>
    <row r="55" spans="1:11" s="224" customFormat="1" ht="15.75" x14ac:dyDescent="0.25">
      <c r="A55" s="996" t="s">
        <v>361</v>
      </c>
      <c r="B55" s="996"/>
      <c r="C55" s="996"/>
      <c r="D55" s="996"/>
      <c r="E55" s="996"/>
      <c r="F55" s="996"/>
      <c r="K55" s="323"/>
    </row>
    <row r="56" spans="1:11" s="224" customFormat="1" ht="15.75" x14ac:dyDescent="0.25">
      <c r="A56" s="761" t="s">
        <v>13</v>
      </c>
      <c r="B56" s="762" t="s">
        <v>830</v>
      </c>
      <c r="C56" s="130">
        <v>0</v>
      </c>
      <c r="D56" s="130">
        <v>0</v>
      </c>
      <c r="E56" s="130"/>
      <c r="F56" s="770">
        <v>0</v>
      </c>
      <c r="K56" s="323"/>
    </row>
    <row r="57" spans="1:11" s="224" customFormat="1" ht="14.25" customHeight="1" x14ac:dyDescent="0.25">
      <c r="A57" s="785" t="s">
        <v>5</v>
      </c>
      <c r="B57" s="786"/>
      <c r="C57" s="787">
        <f>SUM(C56:C56)</f>
        <v>0</v>
      </c>
      <c r="D57" s="787">
        <f>SUM(D56:D56)</f>
        <v>0</v>
      </c>
      <c r="E57" s="787"/>
      <c r="F57" s="788">
        <v>0</v>
      </c>
      <c r="K57" s="323"/>
    </row>
    <row r="58" spans="1:11" s="224" customFormat="1" ht="15.75" x14ac:dyDescent="0.25">
      <c r="A58" s="761"/>
      <c r="B58" s="764"/>
      <c r="C58" s="130"/>
      <c r="D58" s="130"/>
      <c r="E58" s="130"/>
      <c r="F58" s="761"/>
      <c r="K58" s="323"/>
    </row>
    <row r="59" spans="1:11" s="224" customFormat="1" ht="15.75" x14ac:dyDescent="0.25">
      <c r="A59" s="785" t="s">
        <v>365</v>
      </c>
      <c r="B59" s="786"/>
      <c r="C59" s="810">
        <f>C9+C13+C17+C29+C33+C37+C41+C45+C49+C53+C57</f>
        <v>195932000</v>
      </c>
      <c r="D59" s="810">
        <f>D9+D13+D17+D29+D33+D37+D41+D45+D49+D53+D57</f>
        <v>195996500</v>
      </c>
      <c r="E59" s="810"/>
      <c r="F59" s="811">
        <f>D59/C59</f>
        <v>1.0003291958434559</v>
      </c>
      <c r="K59" s="323"/>
    </row>
    <row r="60" spans="1:11" s="224" customFormat="1" ht="15.75" x14ac:dyDescent="0.25">
      <c r="A60" s="767"/>
      <c r="B60" s="768"/>
      <c r="C60" s="269"/>
      <c r="D60" s="269"/>
      <c r="E60" s="269"/>
      <c r="F60" s="770"/>
      <c r="K60" s="323"/>
    </row>
    <row r="61" spans="1:11" s="224" customFormat="1" ht="15.75" x14ac:dyDescent="0.25">
      <c r="A61" s="767"/>
      <c r="B61" s="768"/>
      <c r="C61" s="269"/>
      <c r="D61" s="269"/>
      <c r="E61" s="269"/>
      <c r="F61" s="770"/>
      <c r="K61" s="323"/>
    </row>
    <row r="62" spans="1:11" s="224" customFormat="1" ht="15.75" x14ac:dyDescent="0.25">
      <c r="A62" s="767"/>
      <c r="B62" s="768"/>
      <c r="C62" s="269"/>
      <c r="D62" s="269"/>
      <c r="E62" s="269"/>
      <c r="F62" s="770"/>
      <c r="G62" s="225"/>
      <c r="K62" s="323"/>
    </row>
    <row r="63" spans="1:11" s="225" customFormat="1" ht="15.75" x14ac:dyDescent="0.25">
      <c r="A63" s="767"/>
      <c r="B63" s="768"/>
      <c r="C63" s="269"/>
      <c r="D63" s="269"/>
      <c r="E63" s="269"/>
      <c r="F63" s="770"/>
      <c r="G63" s="224"/>
      <c r="K63" s="566"/>
    </row>
    <row r="64" spans="1:11" s="224" customFormat="1" ht="15.75" x14ac:dyDescent="0.25">
      <c r="A64" s="767"/>
      <c r="B64" s="768"/>
      <c r="C64" s="269"/>
      <c r="D64" s="269"/>
      <c r="E64" s="269"/>
      <c r="F64" s="770"/>
      <c r="K64" s="323"/>
    </row>
    <row r="65" spans="1:11" s="224" customFormat="1" ht="15.75" x14ac:dyDescent="0.25">
      <c r="A65" s="767"/>
      <c r="B65" s="768"/>
      <c r="C65" s="269"/>
      <c r="D65" s="269"/>
      <c r="E65" s="269"/>
      <c r="F65" s="770"/>
      <c r="K65" s="323"/>
    </row>
    <row r="66" spans="1:11" s="224" customFormat="1" ht="12" customHeight="1" x14ac:dyDescent="0.25">
      <c r="A66" s="767"/>
      <c r="B66" s="768"/>
      <c r="C66" s="269"/>
      <c r="D66" s="269"/>
      <c r="E66" s="269"/>
      <c r="F66" s="770"/>
      <c r="K66" s="323"/>
    </row>
    <row r="67" spans="1:11" s="224" customFormat="1" ht="15.75" x14ac:dyDescent="0.25">
      <c r="A67" s="767"/>
      <c r="B67" s="768"/>
      <c r="C67" s="269"/>
      <c r="D67" s="269"/>
      <c r="E67" s="269"/>
      <c r="F67" s="770"/>
      <c r="G67" s="225"/>
      <c r="K67" s="323"/>
    </row>
    <row r="68" spans="1:11" s="225" customFormat="1" ht="15.75" x14ac:dyDescent="0.25">
      <c r="A68" s="767"/>
      <c r="B68" s="768"/>
      <c r="C68" s="269"/>
      <c r="D68" s="269"/>
      <c r="E68" s="269"/>
      <c r="F68" s="770"/>
      <c r="G68" s="224"/>
      <c r="K68" s="566"/>
    </row>
    <row r="69" spans="1:11" s="224" customFormat="1" ht="15.75" x14ac:dyDescent="0.25">
      <c r="A69" s="767"/>
      <c r="B69" s="768"/>
      <c r="C69" s="269"/>
      <c r="D69" s="269"/>
      <c r="E69" s="269"/>
      <c r="F69" s="770"/>
      <c r="K69" s="323"/>
    </row>
    <row r="70" spans="1:11" s="224" customFormat="1" ht="15.75" x14ac:dyDescent="0.25">
      <c r="A70" s="763" t="s">
        <v>203</v>
      </c>
      <c r="B70" s="762"/>
      <c r="C70" s="130"/>
      <c r="D70" s="130"/>
      <c r="E70" s="130"/>
      <c r="F70" s="761"/>
      <c r="K70" s="323"/>
    </row>
    <row r="71" spans="1:11" s="224" customFormat="1" ht="15.75" customHeight="1" x14ac:dyDescent="0.25">
      <c r="A71" s="763"/>
      <c r="B71" s="762"/>
      <c r="C71" s="130"/>
      <c r="D71" s="130"/>
      <c r="E71" s="130"/>
      <c r="F71" s="761"/>
      <c r="K71" s="323"/>
    </row>
    <row r="72" spans="1:11" s="224" customFormat="1" ht="15.75" x14ac:dyDescent="0.25">
      <c r="A72" s="996" t="s">
        <v>366</v>
      </c>
      <c r="B72" s="996"/>
      <c r="C72" s="996"/>
      <c r="D72" s="996"/>
      <c r="E72" s="996"/>
      <c r="F72" s="996"/>
      <c r="K72" s="323"/>
    </row>
    <row r="73" spans="1:11" s="224" customFormat="1" ht="15.75" x14ac:dyDescent="0.25">
      <c r="A73" s="761" t="s">
        <v>13</v>
      </c>
      <c r="B73" s="762"/>
      <c r="C73" s="130"/>
      <c r="D73" s="130"/>
      <c r="E73" s="130"/>
      <c r="F73" s="770"/>
      <c r="G73" s="168"/>
      <c r="K73" s="323"/>
    </row>
    <row r="74" spans="1:11" s="168" customFormat="1" ht="15.75" x14ac:dyDescent="0.25">
      <c r="A74" s="785" t="s">
        <v>5</v>
      </c>
      <c r="B74" s="786"/>
      <c r="C74" s="787">
        <f>SUM(C73:C73)</f>
        <v>0</v>
      </c>
      <c r="D74" s="787">
        <f>SUM(D73:D73)</f>
        <v>0</v>
      </c>
      <c r="E74" s="787"/>
      <c r="F74" s="788">
        <v>0</v>
      </c>
      <c r="K74" s="216"/>
    </row>
    <row r="75" spans="1:11" s="168" customFormat="1" ht="15.75" x14ac:dyDescent="0.25">
      <c r="A75" s="763"/>
      <c r="B75" s="762"/>
      <c r="C75" s="130"/>
      <c r="D75" s="130"/>
      <c r="E75" s="130"/>
      <c r="F75" s="761"/>
      <c r="K75" s="216"/>
    </row>
    <row r="76" spans="1:11" s="168" customFormat="1" ht="15.75" x14ac:dyDescent="0.25">
      <c r="A76" s="996" t="s">
        <v>922</v>
      </c>
      <c r="B76" s="996"/>
      <c r="C76" s="996"/>
      <c r="D76" s="996"/>
      <c r="E76" s="996"/>
      <c r="F76" s="996"/>
      <c r="H76" s="216"/>
      <c r="K76" s="216"/>
    </row>
    <row r="77" spans="1:11" s="168" customFormat="1" ht="15.75" x14ac:dyDescent="0.25">
      <c r="A77" s="761" t="s">
        <v>13</v>
      </c>
      <c r="B77" s="762" t="s">
        <v>924</v>
      </c>
      <c r="C77" s="130">
        <v>0</v>
      </c>
      <c r="D77" s="130"/>
      <c r="E77" s="130"/>
      <c r="F77" s="770"/>
      <c r="K77" s="216"/>
    </row>
    <row r="78" spans="1:11" s="168" customFormat="1" ht="15.75" x14ac:dyDescent="0.25">
      <c r="A78" s="761" t="s">
        <v>923</v>
      </c>
      <c r="B78" s="762" t="s">
        <v>925</v>
      </c>
      <c r="C78" s="130">
        <v>0</v>
      </c>
      <c r="D78" s="130"/>
      <c r="E78" s="130"/>
      <c r="F78" s="770"/>
      <c r="K78" s="216"/>
    </row>
    <row r="79" spans="1:11" s="168" customFormat="1" ht="15.75" x14ac:dyDescent="0.25">
      <c r="A79" s="785" t="s">
        <v>5</v>
      </c>
      <c r="B79" s="786"/>
      <c r="C79" s="787">
        <f>SUM(C77:C78)</f>
        <v>0</v>
      </c>
      <c r="D79" s="787">
        <f>SUM(D77:D77)</f>
        <v>0</v>
      </c>
      <c r="E79" s="787"/>
      <c r="F79" s="788">
        <v>0</v>
      </c>
      <c r="K79" s="216"/>
    </row>
    <row r="80" spans="1:11" s="168" customFormat="1" ht="14.25" customHeight="1" x14ac:dyDescent="0.25">
      <c r="A80" s="761"/>
      <c r="B80" s="762"/>
      <c r="C80" s="130"/>
      <c r="D80" s="130"/>
      <c r="E80" s="130"/>
      <c r="F80" s="761"/>
      <c r="K80" s="216"/>
    </row>
    <row r="81" spans="1:11" s="168" customFormat="1" ht="15.75" x14ac:dyDescent="0.25">
      <c r="A81" s="997" t="s">
        <v>368</v>
      </c>
      <c r="B81" s="997"/>
      <c r="C81" s="997"/>
      <c r="D81" s="997"/>
      <c r="E81" s="997"/>
      <c r="F81" s="997"/>
      <c r="K81" s="216"/>
    </row>
    <row r="82" spans="1:11" s="168" customFormat="1" ht="15.75" x14ac:dyDescent="0.25">
      <c r="A82" s="761" t="s">
        <v>13</v>
      </c>
      <c r="B82" s="762"/>
      <c r="C82" s="4"/>
      <c r="D82" s="4"/>
      <c r="E82" s="4"/>
      <c r="F82" s="770"/>
      <c r="G82" s="224"/>
      <c r="K82" s="216"/>
    </row>
    <row r="83" spans="1:11" s="224" customFormat="1" ht="15.75" x14ac:dyDescent="0.25">
      <c r="A83" s="785" t="s">
        <v>5</v>
      </c>
      <c r="B83" s="786"/>
      <c r="C83" s="787">
        <f>SUM(C82:C82)</f>
        <v>0</v>
      </c>
      <c r="D83" s="787">
        <f>SUM(D82:D82)</f>
        <v>0</v>
      </c>
      <c r="E83" s="787"/>
      <c r="F83" s="811">
        <v>0</v>
      </c>
      <c r="H83" s="323"/>
      <c r="K83" s="323"/>
    </row>
    <row r="84" spans="1:11" s="224" customFormat="1" ht="12" customHeight="1" x14ac:dyDescent="0.25">
      <c r="A84" s="4"/>
      <c r="B84" s="764"/>
      <c r="C84" s="130"/>
      <c r="D84" s="130"/>
      <c r="E84" s="130"/>
      <c r="F84" s="130"/>
      <c r="G84" s="168"/>
      <c r="K84" s="323"/>
    </row>
    <row r="85" spans="1:11" s="168" customFormat="1" ht="15.75" x14ac:dyDescent="0.25">
      <c r="A85" s="785" t="s">
        <v>404</v>
      </c>
      <c r="B85" s="786"/>
      <c r="C85" s="810">
        <f>C74+C79+C83</f>
        <v>0</v>
      </c>
      <c r="D85" s="810">
        <f>D74+D79+D83</f>
        <v>0</v>
      </c>
      <c r="E85" s="810"/>
      <c r="F85" s="811">
        <v>0</v>
      </c>
      <c r="K85" s="216"/>
    </row>
    <row r="86" spans="1:11" s="168" customFormat="1" ht="15.75" x14ac:dyDescent="0.25">
      <c r="A86" s="4"/>
      <c r="B86" s="764"/>
      <c r="C86" s="765"/>
      <c r="D86" s="130"/>
      <c r="E86" s="130"/>
      <c r="F86" s="770"/>
      <c r="K86" s="216"/>
    </row>
    <row r="87" spans="1:11" s="168" customFormat="1" ht="15.75" x14ac:dyDescent="0.25">
      <c r="A87" s="812" t="s">
        <v>277</v>
      </c>
      <c r="B87" s="813"/>
      <c r="C87" s="814">
        <f>C59+C85</f>
        <v>195932000</v>
      </c>
      <c r="D87" s="814">
        <f>D59+D85</f>
        <v>195996500</v>
      </c>
      <c r="E87" s="814"/>
      <c r="F87" s="815">
        <f>D87/C87</f>
        <v>1.0003291958434559</v>
      </c>
      <c r="K87" s="216"/>
    </row>
    <row r="88" spans="1:11" s="168" customFormat="1" ht="12" customHeight="1" x14ac:dyDescent="0.25">
      <c r="A88" s="766"/>
      <c r="B88" s="764"/>
      <c r="C88" s="269"/>
      <c r="D88" s="130"/>
      <c r="E88" s="130"/>
      <c r="F88" s="4"/>
      <c r="K88" s="216"/>
    </row>
    <row r="89" spans="1:11" s="168" customFormat="1" ht="17.25" customHeight="1" x14ac:dyDescent="0.25">
      <c r="A89" s="994" t="s">
        <v>394</v>
      </c>
      <c r="B89" s="995"/>
      <c r="C89" s="269">
        <v>0</v>
      </c>
      <c r="D89" s="269">
        <v>0</v>
      </c>
      <c r="E89" s="269"/>
      <c r="F89" s="816">
        <v>0</v>
      </c>
      <c r="K89" s="216"/>
    </row>
    <row r="90" spans="1:11" s="168" customFormat="1" ht="14.25" customHeight="1" x14ac:dyDescent="0.25">
      <c r="A90" s="994" t="s">
        <v>395</v>
      </c>
      <c r="B90" s="995"/>
      <c r="C90" s="269">
        <v>0</v>
      </c>
      <c r="D90" s="269">
        <v>0</v>
      </c>
      <c r="E90" s="269"/>
      <c r="F90" s="816">
        <v>0</v>
      </c>
      <c r="K90" s="216"/>
    </row>
    <row r="91" spans="1:11" s="168" customFormat="1" ht="15.75" x14ac:dyDescent="0.25">
      <c r="A91" s="4"/>
      <c r="B91" s="817" t="s">
        <v>630</v>
      </c>
      <c r="C91" s="769">
        <f>SUM(C89:C90)</f>
        <v>0</v>
      </c>
      <c r="D91" s="769">
        <f>SUM(D89:D90)</f>
        <v>0</v>
      </c>
      <c r="E91" s="769"/>
      <c r="F91" s="818">
        <v>0</v>
      </c>
      <c r="G91" s="224"/>
      <c r="K91" s="216"/>
    </row>
    <row r="92" spans="1:11" s="224" customFormat="1" ht="12" customHeight="1" x14ac:dyDescent="0.25">
      <c r="A92" s="4"/>
      <c r="B92" s="762"/>
      <c r="C92" s="765"/>
      <c r="D92" s="765"/>
      <c r="E92" s="765"/>
      <c r="F92" s="761"/>
      <c r="K92" s="323"/>
    </row>
    <row r="93" spans="1:11" s="224" customFormat="1" ht="15.75" x14ac:dyDescent="0.25">
      <c r="A93" s="4"/>
      <c r="B93" s="764"/>
      <c r="C93" s="130"/>
      <c r="D93" s="130"/>
      <c r="E93" s="130"/>
      <c r="F93" s="4"/>
      <c r="K93" s="323"/>
    </row>
    <row r="94" spans="1:11" s="224" customFormat="1" ht="15.75" x14ac:dyDescent="0.25">
      <c r="A94" s="4"/>
      <c r="B94" s="764"/>
      <c r="C94" s="130"/>
      <c r="D94" s="130"/>
      <c r="E94" s="130"/>
      <c r="F94" s="4"/>
      <c r="K94" s="323"/>
    </row>
    <row r="95" spans="1:11" s="224" customFormat="1" x14ac:dyDescent="0.2">
      <c r="A95" s="168"/>
      <c r="B95" s="173"/>
      <c r="C95" s="216"/>
      <c r="D95" s="216"/>
      <c r="E95" s="216"/>
      <c r="F95" s="168"/>
      <c r="K95" s="323"/>
    </row>
    <row r="96" spans="1:11" s="224" customFormat="1" ht="12" hidden="1" customHeight="1" x14ac:dyDescent="0.2">
      <c r="A96" s="428"/>
      <c r="B96" s="387"/>
      <c r="C96" s="170"/>
      <c r="D96" s="170"/>
      <c r="E96" s="170"/>
      <c r="F96" s="168"/>
      <c r="K96" s="323"/>
    </row>
    <row r="97" spans="1:11" s="224" customFormat="1" ht="12" hidden="1" customHeight="1" x14ac:dyDescent="0.2">
      <c r="A97" s="428"/>
      <c r="B97" s="387"/>
      <c r="C97" s="170"/>
      <c r="D97" s="216"/>
      <c r="E97" s="216"/>
      <c r="F97" s="168"/>
      <c r="K97" s="323"/>
    </row>
    <row r="98" spans="1:11" s="224" customFormat="1" ht="12" hidden="1" customHeight="1" x14ac:dyDescent="0.2">
      <c r="A98" s="326"/>
      <c r="B98" s="173"/>
      <c r="C98" s="216"/>
      <c r="D98" s="216"/>
      <c r="E98" s="216"/>
      <c r="F98" s="168"/>
      <c r="K98" s="323"/>
    </row>
    <row r="99" spans="1:11" s="224" customFormat="1" ht="12" hidden="1" customHeight="1" x14ac:dyDescent="0.2">
      <c r="A99" s="168"/>
      <c r="B99" s="173"/>
      <c r="C99" s="216"/>
      <c r="D99" s="216"/>
      <c r="E99" s="216"/>
      <c r="F99" s="168"/>
      <c r="K99" s="323"/>
    </row>
    <row r="100" spans="1:11" s="224" customFormat="1" ht="12" hidden="1" customHeight="1" x14ac:dyDescent="0.2">
      <c r="B100" s="324"/>
      <c r="C100" s="168"/>
      <c r="D100" s="216"/>
      <c r="E100" s="216"/>
      <c r="K100" s="323"/>
    </row>
    <row r="101" spans="1:11" s="224" customFormat="1" ht="12" hidden="1" customHeight="1" x14ac:dyDescent="0.2">
      <c r="A101" s="428"/>
      <c r="B101" s="387"/>
      <c r="C101" s="170"/>
      <c r="D101" s="170"/>
      <c r="E101" s="170"/>
      <c r="K101" s="323"/>
    </row>
    <row r="102" spans="1:11" s="224" customFormat="1" ht="12" hidden="1" customHeight="1" x14ac:dyDescent="0.2">
      <c r="B102" s="324"/>
      <c r="C102" s="170"/>
      <c r="D102" s="216"/>
      <c r="E102" s="216"/>
      <c r="K102" s="323"/>
    </row>
    <row r="103" spans="1:11" s="224" customFormat="1" ht="12" hidden="1" customHeight="1" thickBot="1" x14ac:dyDescent="0.25">
      <c r="A103" s="325"/>
      <c r="B103" s="324"/>
      <c r="C103" s="170"/>
      <c r="D103" s="170"/>
      <c r="E103" s="170"/>
      <c r="K103" s="323"/>
    </row>
    <row r="104" spans="1:11" s="224" customFormat="1" ht="12" customHeight="1" x14ac:dyDescent="0.2">
      <c r="B104" s="324"/>
      <c r="C104" s="216"/>
      <c r="D104" s="216"/>
      <c r="E104" s="216"/>
      <c r="K104" s="323"/>
    </row>
    <row r="105" spans="1:11" s="224" customFormat="1" ht="12" customHeight="1" x14ac:dyDescent="0.25">
      <c r="A105" s="226"/>
      <c r="B105" s="384"/>
      <c r="C105" s="170"/>
      <c r="D105" s="170"/>
      <c r="E105" s="170"/>
      <c r="G105" s="12"/>
      <c r="K105" s="323"/>
    </row>
    <row r="106" spans="1:11" ht="25.5" hidden="1" customHeight="1" x14ac:dyDescent="0.25">
      <c r="A106" s="224"/>
      <c r="B106" s="388"/>
      <c r="C106" s="170"/>
      <c r="D106" s="216"/>
      <c r="E106" s="216"/>
      <c r="F106" s="224"/>
    </row>
    <row r="107" spans="1:11" ht="12" customHeight="1" x14ac:dyDescent="0.25">
      <c r="A107" s="224"/>
      <c r="B107" s="389"/>
      <c r="C107" s="170"/>
      <c r="D107" s="170"/>
      <c r="E107" s="170"/>
      <c r="F107" s="224"/>
    </row>
    <row r="108" spans="1:11" ht="12" customHeight="1" x14ac:dyDescent="0.25">
      <c r="A108" s="224"/>
      <c r="B108" s="387"/>
      <c r="C108" s="170"/>
      <c r="D108" s="170"/>
      <c r="E108" s="170"/>
      <c r="F108" s="224"/>
    </row>
    <row r="109" spans="1:11" ht="12" customHeight="1" x14ac:dyDescent="0.25">
      <c r="A109" s="224"/>
      <c r="B109" s="387"/>
      <c r="C109" s="170"/>
      <c r="D109" s="170"/>
      <c r="E109" s="170"/>
      <c r="F109" s="224"/>
    </row>
    <row r="110" spans="1:11" ht="12" customHeight="1" x14ac:dyDescent="0.25">
      <c r="A110" s="224"/>
      <c r="B110" s="387"/>
      <c r="C110" s="170"/>
      <c r="D110" s="170"/>
      <c r="E110" s="170"/>
      <c r="F110" s="323"/>
    </row>
    <row r="111" spans="1:11" ht="12" customHeight="1" x14ac:dyDescent="0.25">
      <c r="A111" s="224"/>
      <c r="B111" s="324"/>
      <c r="C111" s="170"/>
      <c r="D111" s="170"/>
      <c r="E111" s="170"/>
      <c r="F111" s="224"/>
    </row>
    <row r="112" spans="1:11" ht="12" customHeight="1" x14ac:dyDescent="0.25">
      <c r="A112" s="224"/>
      <c r="B112" s="324"/>
      <c r="C112" s="168"/>
      <c r="D112" s="216"/>
      <c r="E112" s="216"/>
      <c r="F112" s="224"/>
    </row>
    <row r="113" spans="1:6" ht="12" customHeight="1" x14ac:dyDescent="0.25">
      <c r="A113" s="224"/>
      <c r="B113" s="324"/>
      <c r="C113" s="168"/>
      <c r="D113" s="216"/>
      <c r="E113" s="216"/>
      <c r="F113" s="224"/>
    </row>
    <row r="173" ht="12" hidden="1" customHeight="1" x14ac:dyDescent="0.25"/>
    <row r="174" ht="12" hidden="1" customHeight="1" x14ac:dyDescent="0.25"/>
    <row r="175" ht="12" hidden="1" customHeight="1" thickBot="1" x14ac:dyDescent="0.3"/>
    <row r="178" ht="30" hidden="1" customHeight="1" x14ac:dyDescent="0.25"/>
    <row r="197" ht="12.75" customHeight="1" x14ac:dyDescent="0.25"/>
    <row r="198" ht="12.75" customHeight="1" x14ac:dyDescent="0.25"/>
    <row r="199" ht="12.75" hidden="1" customHeight="1" x14ac:dyDescent="0.25"/>
    <row r="200" ht="12.75" hidden="1" customHeight="1" x14ac:dyDescent="0.25"/>
    <row r="201" ht="12.75" hidden="1" customHeight="1" x14ac:dyDescent="0.25"/>
    <row r="202" ht="12.75" hidden="1" customHeight="1" x14ac:dyDescent="0.25"/>
    <row r="203" ht="12.75" hidden="1" customHeight="1" thickBot="1" x14ac:dyDescent="0.3"/>
    <row r="210" ht="12" hidden="1" customHeight="1" x14ac:dyDescent="0.25"/>
    <row r="211" ht="12" hidden="1" customHeight="1" x14ac:dyDescent="0.25"/>
    <row r="212" ht="12" hidden="1" customHeight="1" x14ac:dyDescent="0.25"/>
    <row r="213" ht="12" hidden="1" customHeight="1" x14ac:dyDescent="0.25"/>
    <row r="214" ht="12" hidden="1" customHeight="1" x14ac:dyDescent="0.25"/>
    <row r="215" ht="12" hidden="1" customHeight="1" x14ac:dyDescent="0.25"/>
    <row r="216" ht="12" hidden="1" customHeight="1" x14ac:dyDescent="0.25"/>
    <row r="217" ht="12" hidden="1" customHeight="1" x14ac:dyDescent="0.25"/>
    <row r="218" ht="12" hidden="1" customHeight="1" x14ac:dyDescent="0.25"/>
    <row r="219" ht="12" hidden="1" customHeight="1" thickBot="1" x14ac:dyDescent="0.3"/>
    <row r="232" ht="12" hidden="1" customHeight="1" x14ac:dyDescent="0.25"/>
    <row r="233" ht="12" hidden="1" customHeight="1" x14ac:dyDescent="0.25"/>
    <row r="234" ht="12" hidden="1" customHeight="1" x14ac:dyDescent="0.25"/>
    <row r="235" ht="12" hidden="1" customHeight="1" x14ac:dyDescent="0.25"/>
    <row r="236" ht="12" hidden="1" customHeight="1" x14ac:dyDescent="0.25"/>
    <row r="237" ht="12" hidden="1" customHeight="1" x14ac:dyDescent="0.25"/>
    <row r="238" ht="12" hidden="1" customHeight="1" x14ac:dyDescent="0.25"/>
    <row r="239" ht="12" hidden="1" customHeight="1" thickBot="1" x14ac:dyDescent="0.3"/>
    <row r="290" ht="12" hidden="1" customHeight="1" x14ac:dyDescent="0.25"/>
    <row r="291" ht="12" hidden="1" customHeight="1" x14ac:dyDescent="0.25"/>
    <row r="292" ht="12" hidden="1" customHeight="1" x14ac:dyDescent="0.25"/>
    <row r="293" ht="12" hidden="1" customHeight="1" x14ac:dyDescent="0.25"/>
    <row r="294" ht="12" hidden="1" customHeight="1" x14ac:dyDescent="0.25"/>
    <row r="295" ht="12" hidden="1" customHeight="1" x14ac:dyDescent="0.25"/>
    <row r="296" ht="12" hidden="1" customHeight="1" thickBot="1" x14ac:dyDescent="0.3"/>
    <row r="319" ht="26.25" customHeight="1" x14ac:dyDescent="0.25"/>
    <row r="320" ht="30.75" hidden="1" customHeight="1" x14ac:dyDescent="0.25"/>
    <row r="322" ht="12" hidden="1" customHeight="1" x14ac:dyDescent="0.25"/>
    <row r="323" ht="12" hidden="1" customHeight="1" x14ac:dyDescent="0.25"/>
    <row r="327" ht="12" hidden="1" customHeight="1" thickBot="1" x14ac:dyDescent="0.3"/>
    <row r="416" ht="12" hidden="1" customHeight="1" x14ac:dyDescent="0.25"/>
  </sheetData>
  <mergeCells count="20">
    <mergeCell ref="A72:F72"/>
    <mergeCell ref="A81:F81"/>
    <mergeCell ref="A76:F76"/>
    <mergeCell ref="A90:B90"/>
    <mergeCell ref="A1:F1"/>
    <mergeCell ref="A2:F2"/>
    <mergeCell ref="A3:F3"/>
    <mergeCell ref="A4:F4"/>
    <mergeCell ref="A89:B89"/>
    <mergeCell ref="A7:F7"/>
    <mergeCell ref="A11:F11"/>
    <mergeCell ref="A15:F15"/>
    <mergeCell ref="A19:F19"/>
    <mergeCell ref="A31:F31"/>
    <mergeCell ref="A35:F35"/>
    <mergeCell ref="A39:F39"/>
    <mergeCell ref="A47:F47"/>
    <mergeCell ref="A43:F43"/>
    <mergeCell ref="A51:F51"/>
    <mergeCell ref="A55:F55"/>
  </mergeCells>
  <pageMargins left="0.74803149606299213" right="0.39370078740157483" top="0.35433070866141736" bottom="0.39370078740157483" header="0.23622047244094491" footer="0.15748031496062992"/>
  <pageSetup paperSize="9" scale="76" orientation="portrait" r:id="rId1"/>
  <headerFooter alignWithMargins="0"/>
  <rowBreaks count="4" manualBreakCount="4">
    <brk id="112" max="4" man="1"/>
    <brk id="212" max="4" man="1"/>
    <brk id="325" max="4" man="1"/>
    <brk id="398" max="4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29"/>
  <sheetViews>
    <sheetView workbookViewId="0">
      <pane ySplit="1050" activePane="bottomLeft"/>
      <selection sqref="A1:M1"/>
      <selection pane="bottomLeft" activeCell="A62" sqref="A62:XFD62"/>
    </sheetView>
  </sheetViews>
  <sheetFormatPr defaultRowHeight="10.5" customHeight="1" x14ac:dyDescent="0.15"/>
  <cols>
    <col min="1" max="1" width="24.7109375" style="196" customWidth="1"/>
    <col min="2" max="2" width="8" style="196" customWidth="1"/>
    <col min="3" max="3" width="20.140625" style="196" customWidth="1"/>
    <col min="4" max="4" width="6" style="197" customWidth="1"/>
    <col min="5" max="5" width="18.28515625" style="196" customWidth="1"/>
    <col min="6" max="6" width="5.7109375" style="197" customWidth="1"/>
    <col min="7" max="7" width="3.85546875" style="196" hidden="1" customWidth="1"/>
    <col min="8" max="8" width="18.85546875" style="196" customWidth="1"/>
    <col min="9" max="9" width="7.85546875" style="196" customWidth="1"/>
    <col min="10" max="10" width="4.85546875" style="196" customWidth="1"/>
    <col min="11" max="11" width="5" style="196" customWidth="1"/>
    <col min="12" max="12" width="18.7109375" style="196" customWidth="1"/>
    <col min="13" max="13" width="11" style="197" customWidth="1"/>
    <col min="14" max="16384" width="9.140625" style="196"/>
  </cols>
  <sheetData>
    <row r="1" spans="1:19" ht="14.25" customHeight="1" x14ac:dyDescent="0.25">
      <c r="A1" s="1007" t="s">
        <v>30</v>
      </c>
      <c r="B1" s="1007"/>
      <c r="C1" s="1007"/>
      <c r="D1" s="1007"/>
      <c r="E1" s="1007"/>
      <c r="F1" s="1007"/>
      <c r="G1" s="1007"/>
      <c r="H1" s="1007"/>
      <c r="I1" s="1007"/>
      <c r="J1" s="1007"/>
      <c r="K1" s="1007"/>
      <c r="L1" s="1007"/>
      <c r="M1" s="1007"/>
    </row>
    <row r="2" spans="1:19" s="176" customFormat="1" ht="25.5" customHeight="1" x14ac:dyDescent="0.2">
      <c r="A2" s="1008" t="s">
        <v>34</v>
      </c>
      <c r="B2" s="1008"/>
      <c r="C2" s="1005" t="s">
        <v>35</v>
      </c>
      <c r="D2" s="1006"/>
      <c r="E2" s="1005" t="s">
        <v>41</v>
      </c>
      <c r="F2" s="1006"/>
      <c r="G2" s="274" t="s">
        <v>293</v>
      </c>
      <c r="H2" s="1009" t="s">
        <v>293</v>
      </c>
      <c r="I2" s="1012"/>
      <c r="J2" s="1009" t="s">
        <v>42</v>
      </c>
      <c r="K2" s="1010"/>
      <c r="L2" s="1011" t="s">
        <v>327</v>
      </c>
      <c r="M2" s="1011"/>
    </row>
    <row r="3" spans="1:19" ht="19.5" customHeight="1" x14ac:dyDescent="0.15">
      <c r="A3" s="237" t="e">
        <f>'3'!#REF!</f>
        <v>#REF!</v>
      </c>
      <c r="B3" s="192" t="e">
        <f>'3'!#REF!</f>
        <v>#REF!</v>
      </c>
      <c r="C3" s="192">
        <f>'3'!B216</f>
        <v>0</v>
      </c>
      <c r="D3" s="192">
        <f>'3'!D216</f>
        <v>0</v>
      </c>
      <c r="E3" s="257">
        <f>'3'!B8</f>
        <v>0</v>
      </c>
      <c r="F3" s="192">
        <f>'3'!D8</f>
        <v>0</v>
      </c>
      <c r="G3" s="200"/>
      <c r="H3" s="260" t="e">
        <f>'3'!#REF!</f>
        <v>#REF!</v>
      </c>
      <c r="I3" s="192" t="e">
        <f>'3'!#REF!</f>
        <v>#REF!</v>
      </c>
      <c r="J3" s="201"/>
      <c r="K3" s="202"/>
      <c r="L3" s="203" t="e">
        <f>'3'!#REF!</f>
        <v>#REF!</v>
      </c>
      <c r="M3" s="204" t="e">
        <f>'3'!#REF!</f>
        <v>#REF!</v>
      </c>
    </row>
    <row r="4" spans="1:19" ht="19.5" customHeight="1" x14ac:dyDescent="0.15">
      <c r="A4" s="203" t="e">
        <f>'3'!#REF!</f>
        <v>#REF!</v>
      </c>
      <c r="B4" s="192" t="e">
        <f>'3'!#REF!</f>
        <v>#REF!</v>
      </c>
      <c r="C4" s="192">
        <f>'3'!B330</f>
        <v>0</v>
      </c>
      <c r="D4" s="192">
        <f>'3'!D330</f>
        <v>0</v>
      </c>
      <c r="E4" s="257">
        <f>'3'!A420</f>
        <v>0</v>
      </c>
      <c r="F4" s="204">
        <f>'3'!D420</f>
        <v>0</v>
      </c>
      <c r="G4" s="200"/>
      <c r="H4" s="260" t="e">
        <f>'3'!#REF!</f>
        <v>#REF!</v>
      </c>
      <c r="I4" s="192" t="e">
        <f>'3'!#REF!</f>
        <v>#REF!</v>
      </c>
      <c r="J4" s="201"/>
      <c r="K4" s="202"/>
      <c r="L4" s="203" t="e">
        <f>'3'!#REF!</f>
        <v>#REF!</v>
      </c>
      <c r="M4" s="204" t="e">
        <f>'3'!#REF!</f>
        <v>#REF!</v>
      </c>
    </row>
    <row r="5" spans="1:19" ht="18.75" customHeight="1" x14ac:dyDescent="0.15">
      <c r="A5" s="238">
        <f>'3'!B9</f>
        <v>0</v>
      </c>
      <c r="B5" s="192">
        <f>'3'!D9</f>
        <v>0</v>
      </c>
      <c r="C5" s="192" t="e">
        <f>'3'!#REF!</f>
        <v>#REF!</v>
      </c>
      <c r="D5" s="192" t="e">
        <f>'3'!#REF!</f>
        <v>#REF!</v>
      </c>
      <c r="E5" s="358">
        <f>'3'!A421</f>
        <v>0</v>
      </c>
      <c r="F5" s="204">
        <f>'3'!D421</f>
        <v>0</v>
      </c>
      <c r="G5" s="203"/>
      <c r="H5" s="260">
        <f>'3'!B48</f>
        <v>0</v>
      </c>
      <c r="I5" s="192">
        <f>'3'!D48</f>
        <v>0</v>
      </c>
      <c r="J5" s="203"/>
      <c r="K5" s="205"/>
      <c r="L5" s="203" t="e">
        <f>'3'!#REF!</f>
        <v>#REF!</v>
      </c>
      <c r="M5" s="204" t="e">
        <f>'3'!#REF!</f>
        <v>#REF!</v>
      </c>
      <c r="N5" s="206"/>
      <c r="O5" s="206"/>
    </row>
    <row r="6" spans="1:19" ht="19.5" customHeight="1" x14ac:dyDescent="0.15">
      <c r="A6" s="356" t="e">
        <f>'3'!#REF!</f>
        <v>#REF!</v>
      </c>
      <c r="B6" s="192" t="e">
        <f>'3'!#REF!</f>
        <v>#REF!</v>
      </c>
      <c r="C6" s="192">
        <f>'3'!B349</f>
        <v>0</v>
      </c>
      <c r="D6" s="192">
        <f>'3'!D349</f>
        <v>0</v>
      </c>
      <c r="E6" s="358">
        <f>'3'!A422</f>
        <v>0</v>
      </c>
      <c r="F6" s="204">
        <f>'3'!D422</f>
        <v>0</v>
      </c>
      <c r="G6" s="203"/>
      <c r="H6" s="260">
        <f>'3'!B49</f>
        <v>0</v>
      </c>
      <c r="I6" s="192">
        <f>'3'!D49</f>
        <v>0</v>
      </c>
      <c r="J6" s="203"/>
      <c r="K6" s="205"/>
      <c r="L6" s="203">
        <f>'3'!B18</f>
        <v>0</v>
      </c>
      <c r="M6" s="204">
        <f>'3'!D18</f>
        <v>0</v>
      </c>
      <c r="N6" s="207"/>
      <c r="O6" s="207"/>
    </row>
    <row r="7" spans="1:19" ht="19.5" customHeight="1" x14ac:dyDescent="0.2">
      <c r="A7" s="356" t="e">
        <f>'3'!#REF!</f>
        <v>#REF!</v>
      </c>
      <c r="B7" s="192" t="e">
        <f>'3'!#REF!</f>
        <v>#REF!</v>
      </c>
      <c r="C7" s="192" t="e">
        <f>'3'!#REF!</f>
        <v>#REF!</v>
      </c>
      <c r="D7" s="192" t="e">
        <f>'3'!#REF!</f>
        <v>#REF!</v>
      </c>
      <c r="E7" s="358">
        <f>'3'!A423</f>
        <v>0</v>
      </c>
      <c r="F7" s="204">
        <f>'3'!D423</f>
        <v>0</v>
      </c>
      <c r="G7" s="203"/>
      <c r="H7" s="255" t="e">
        <f>'3'!#REF!</f>
        <v>#REF!</v>
      </c>
      <c r="I7" s="208" t="e">
        <f>'3'!#REF!</f>
        <v>#REF!</v>
      </c>
      <c r="J7" s="203"/>
      <c r="K7" s="203"/>
      <c r="L7" s="203" t="e">
        <f>'3'!#REF!</f>
        <v>#REF!</v>
      </c>
      <c r="M7" s="204" t="e">
        <f>'3'!#REF!</f>
        <v>#REF!</v>
      </c>
      <c r="N7" s="206"/>
      <c r="O7" s="275"/>
      <c r="P7" s="276"/>
      <c r="Q7" s="276"/>
      <c r="R7" s="276"/>
      <c r="S7" s="206"/>
    </row>
    <row r="8" spans="1:19" ht="19.5" customHeight="1" x14ac:dyDescent="0.15">
      <c r="A8" s="356" t="e">
        <f>'3'!#REF!</f>
        <v>#REF!</v>
      </c>
      <c r="B8" s="192" t="e">
        <f>'3'!#REF!</f>
        <v>#REF!</v>
      </c>
      <c r="C8" s="192" t="e">
        <f>'3'!#REF!</f>
        <v>#REF!</v>
      </c>
      <c r="D8" s="192" t="e">
        <f>'3'!#REF!</f>
        <v>#REF!</v>
      </c>
      <c r="E8" s="358"/>
      <c r="F8" s="204"/>
      <c r="G8" s="203"/>
      <c r="H8" s="196">
        <f>'3'!B339</f>
        <v>0</v>
      </c>
      <c r="I8" s="204">
        <f>'3'!D339</f>
        <v>0</v>
      </c>
      <c r="J8" s="203"/>
      <c r="K8" s="205"/>
      <c r="L8" s="203">
        <f>'3'!B19</f>
        <v>0</v>
      </c>
      <c r="M8" s="204">
        <f>'3'!D19</f>
        <v>0</v>
      </c>
      <c r="N8" s="206"/>
      <c r="O8" s="206"/>
    </row>
    <row r="9" spans="1:19" ht="19.5" customHeight="1" x14ac:dyDescent="0.15">
      <c r="A9" s="356">
        <f>'3'!B44</f>
        <v>0</v>
      </c>
      <c r="B9" s="192">
        <f>'3'!D44</f>
        <v>0</v>
      </c>
      <c r="C9" s="192" t="e">
        <f>'3'!#REF!</f>
        <v>#REF!</v>
      </c>
      <c r="D9" s="192" t="e">
        <f>'3'!#REF!</f>
        <v>#REF!</v>
      </c>
      <c r="E9" s="256"/>
      <c r="F9" s="204"/>
      <c r="G9" s="203"/>
      <c r="H9" s="255"/>
      <c r="I9" s="204"/>
      <c r="J9" s="203"/>
      <c r="K9" s="203"/>
      <c r="L9" s="203"/>
      <c r="M9" s="204"/>
      <c r="O9" s="277"/>
      <c r="P9" s="277"/>
      <c r="Q9" s="277"/>
    </row>
    <row r="10" spans="1:19" ht="19.5" customHeight="1" x14ac:dyDescent="0.15">
      <c r="A10" s="356">
        <f>'3'!B45</f>
        <v>0</v>
      </c>
      <c r="B10" s="192">
        <f>'3'!D45</f>
        <v>0</v>
      </c>
      <c r="C10" s="193"/>
      <c r="D10" s="192"/>
      <c r="E10" s="259"/>
      <c r="F10" s="204"/>
      <c r="G10" s="203"/>
      <c r="H10" s="255"/>
      <c r="I10" s="203"/>
      <c r="J10" s="203"/>
      <c r="K10" s="203"/>
      <c r="L10" s="203"/>
      <c r="M10" s="204"/>
    </row>
    <row r="11" spans="1:19" ht="29.25" customHeight="1" x14ac:dyDescent="0.15">
      <c r="A11" s="356">
        <f>'3'!B47</f>
        <v>0</v>
      </c>
      <c r="B11" s="192">
        <f>'3'!D47</f>
        <v>0</v>
      </c>
      <c r="C11" s="192"/>
      <c r="D11" s="192"/>
      <c r="E11" s="258"/>
      <c r="F11" s="192"/>
      <c r="G11" s="203"/>
      <c r="H11" s="255"/>
      <c r="I11" s="203"/>
      <c r="J11" s="203"/>
      <c r="K11" s="203"/>
      <c r="L11" s="203"/>
      <c r="M11" s="204"/>
    </row>
    <row r="12" spans="1:19" ht="19.5" customHeight="1" x14ac:dyDescent="0.15">
      <c r="A12" s="235">
        <f>'3'!B50</f>
        <v>0</v>
      </c>
      <c r="B12" s="192">
        <f>'3'!D50</f>
        <v>0</v>
      </c>
      <c r="C12" s="192"/>
      <c r="D12" s="192"/>
      <c r="E12" s="281"/>
      <c r="F12" s="204"/>
      <c r="G12" s="203"/>
      <c r="H12" s="255"/>
      <c r="I12" s="203"/>
      <c r="J12" s="203"/>
      <c r="K12" s="203"/>
      <c r="L12" s="203"/>
      <c r="M12" s="204"/>
    </row>
    <row r="13" spans="1:19" ht="30.75" customHeight="1" x14ac:dyDescent="0.15">
      <c r="A13" s="356" t="e">
        <f>'3'!#REF!</f>
        <v>#REF!</v>
      </c>
      <c r="B13" s="192" t="e">
        <f>'3'!#REF!</f>
        <v>#REF!</v>
      </c>
      <c r="C13" s="192"/>
      <c r="D13" s="192"/>
      <c r="E13" s="256"/>
      <c r="F13" s="204"/>
      <c r="G13" s="203"/>
      <c r="H13" s="255"/>
      <c r="I13" s="203"/>
      <c r="J13" s="203"/>
      <c r="K13" s="203"/>
      <c r="L13" s="203"/>
      <c r="M13" s="204"/>
    </row>
    <row r="14" spans="1:19" ht="19.5" customHeight="1" x14ac:dyDescent="0.15">
      <c r="A14" s="356" t="e">
        <f>'3'!#REF!</f>
        <v>#REF!</v>
      </c>
      <c r="B14" s="192" t="e">
        <f>'3'!#REF!</f>
        <v>#REF!</v>
      </c>
      <c r="C14" s="192"/>
      <c r="D14" s="192"/>
      <c r="E14" s="256"/>
      <c r="F14" s="204"/>
      <c r="G14" s="203"/>
      <c r="H14" s="255"/>
      <c r="I14" s="203"/>
      <c r="J14" s="203"/>
      <c r="K14" s="203"/>
      <c r="L14" s="203"/>
      <c r="M14" s="204"/>
    </row>
    <row r="15" spans="1:19" ht="19.5" customHeight="1" x14ac:dyDescent="0.15">
      <c r="A15" s="356" t="e">
        <f>'3'!#REF!</f>
        <v>#REF!</v>
      </c>
      <c r="B15" s="192" t="e">
        <f>'3'!#REF!</f>
        <v>#REF!</v>
      </c>
      <c r="C15" s="192"/>
      <c r="D15" s="192"/>
      <c r="E15" s="256"/>
      <c r="F15" s="204"/>
      <c r="G15" s="203"/>
      <c r="H15" s="255"/>
      <c r="I15" s="203"/>
      <c r="J15" s="203"/>
      <c r="K15" s="203"/>
      <c r="L15" s="203"/>
      <c r="M15" s="204"/>
    </row>
    <row r="16" spans="1:19" ht="23.25" customHeight="1" x14ac:dyDescent="0.15">
      <c r="A16" s="356" t="e">
        <f>'3'!#REF!</f>
        <v>#REF!</v>
      </c>
      <c r="B16" s="192" t="e">
        <f>'3'!#REF!</f>
        <v>#REF!</v>
      </c>
      <c r="C16" s="192"/>
      <c r="D16" s="192"/>
      <c r="E16" s="256"/>
      <c r="F16" s="204"/>
      <c r="G16" s="203"/>
      <c r="H16" s="255"/>
      <c r="I16" s="203"/>
      <c r="J16" s="203"/>
      <c r="K16" s="203"/>
      <c r="L16" s="203"/>
      <c r="M16" s="204"/>
    </row>
    <row r="17" spans="1:13" ht="29.25" customHeight="1" x14ac:dyDescent="0.15">
      <c r="A17" s="356" t="e">
        <f>'3'!#REF!</f>
        <v>#REF!</v>
      </c>
      <c r="B17" s="192" t="e">
        <f>'3'!#REF!</f>
        <v>#REF!</v>
      </c>
      <c r="C17" s="192"/>
      <c r="D17" s="192"/>
      <c r="E17" s="282"/>
      <c r="F17" s="204"/>
      <c r="G17" s="203"/>
      <c r="H17" s="283"/>
      <c r="I17" s="203"/>
      <c r="J17" s="203"/>
      <c r="K17" s="203"/>
      <c r="L17" s="203"/>
      <c r="M17" s="204"/>
    </row>
    <row r="18" spans="1:13" ht="22.5" customHeight="1" x14ac:dyDescent="0.15">
      <c r="A18" s="356">
        <f>'3'!B42</f>
        <v>0</v>
      </c>
      <c r="B18" s="192">
        <f>'3'!D42</f>
        <v>0</v>
      </c>
      <c r="C18" s="192"/>
      <c r="D18" s="192"/>
      <c r="E18" s="282"/>
      <c r="F18" s="204"/>
      <c r="G18" s="203"/>
      <c r="H18" s="283"/>
      <c r="I18" s="203"/>
      <c r="J18" s="203"/>
      <c r="K18" s="203"/>
      <c r="L18" s="203"/>
      <c r="M18" s="204"/>
    </row>
    <row r="19" spans="1:13" ht="11.25" customHeight="1" x14ac:dyDescent="0.15">
      <c r="A19" s="356" t="e">
        <f>'3'!#REF!</f>
        <v>#REF!</v>
      </c>
      <c r="B19" s="192" t="e">
        <f>'3'!#REF!</f>
        <v>#REF!</v>
      </c>
      <c r="C19" s="192"/>
      <c r="D19" s="192"/>
      <c r="E19" s="282"/>
      <c r="F19" s="204"/>
      <c r="G19" s="203"/>
      <c r="H19" s="283"/>
      <c r="I19" s="203"/>
      <c r="J19" s="203"/>
      <c r="K19" s="203"/>
      <c r="L19" s="203"/>
      <c r="M19" s="204"/>
    </row>
    <row r="20" spans="1:13" ht="30" customHeight="1" x14ac:dyDescent="0.15">
      <c r="A20" s="356">
        <f>'3'!B43</f>
        <v>0</v>
      </c>
      <c r="B20" s="192">
        <f>'3'!D43</f>
        <v>0</v>
      </c>
      <c r="C20" s="192"/>
      <c r="D20" s="192"/>
      <c r="E20" s="282"/>
      <c r="F20" s="204"/>
      <c r="G20" s="203"/>
      <c r="H20" s="283"/>
      <c r="I20" s="203"/>
      <c r="J20" s="203"/>
      <c r="K20" s="203"/>
      <c r="L20" s="203"/>
      <c r="M20" s="204"/>
    </row>
    <row r="21" spans="1:13" ht="11.25" customHeight="1" x14ac:dyDescent="0.15">
      <c r="A21" s="281" t="e">
        <f>'3'!#REF!</f>
        <v>#REF!</v>
      </c>
      <c r="B21" s="192" t="e">
        <f>'3'!#REF!</f>
        <v>#REF!</v>
      </c>
      <c r="C21" s="192"/>
      <c r="D21" s="192"/>
      <c r="E21" s="282"/>
      <c r="F21" s="204"/>
      <c r="G21" s="203"/>
      <c r="H21" s="283"/>
      <c r="I21" s="203"/>
      <c r="J21" s="203"/>
      <c r="K21" s="203"/>
      <c r="L21" s="203"/>
      <c r="M21" s="204"/>
    </row>
    <row r="22" spans="1:13" ht="20.25" customHeight="1" x14ac:dyDescent="0.15">
      <c r="A22" s="356" t="e">
        <f>'3'!#REF!</f>
        <v>#REF!</v>
      </c>
      <c r="B22" s="192" t="e">
        <f>'3'!#REF!</f>
        <v>#REF!</v>
      </c>
      <c r="C22" s="192"/>
      <c r="D22" s="192"/>
      <c r="E22" s="282"/>
      <c r="F22" s="204"/>
      <c r="G22" s="203"/>
      <c r="H22" s="283"/>
      <c r="I22" s="203"/>
      <c r="J22" s="203"/>
      <c r="K22" s="203"/>
      <c r="L22" s="203"/>
      <c r="M22" s="204"/>
    </row>
    <row r="23" spans="1:13" s="210" customFormat="1" ht="21.75" customHeight="1" x14ac:dyDescent="0.15">
      <c r="A23" s="356" t="e">
        <f>'3'!#REF!</f>
        <v>#REF!</v>
      </c>
      <c r="B23" s="192" t="e">
        <f>'3'!#REF!</f>
        <v>#REF!</v>
      </c>
      <c r="C23" s="194"/>
      <c r="D23" s="194"/>
      <c r="E23" s="258"/>
      <c r="F23" s="209"/>
      <c r="G23" s="259"/>
      <c r="H23" s="255"/>
      <c r="I23" s="259"/>
      <c r="J23" s="236"/>
      <c r="K23" s="236"/>
      <c r="L23" s="236"/>
      <c r="M23" s="209"/>
    </row>
    <row r="24" spans="1:13" s="210" customFormat="1" ht="12" customHeight="1" x14ac:dyDescent="0.15">
      <c r="A24" s="356" t="e">
        <f>'3'!#REF!</f>
        <v>#REF!</v>
      </c>
      <c r="B24" s="192" t="e">
        <f>'3'!#REF!</f>
        <v>#REF!</v>
      </c>
      <c r="C24" s="194"/>
      <c r="D24" s="194"/>
      <c r="E24" s="258"/>
      <c r="F24" s="209"/>
      <c r="G24" s="259"/>
      <c r="H24" s="255"/>
      <c r="I24" s="259"/>
      <c r="J24" s="236"/>
      <c r="K24" s="236"/>
      <c r="L24" s="236"/>
      <c r="M24" s="209"/>
    </row>
    <row r="25" spans="1:13" s="210" customFormat="1" ht="21" customHeight="1" x14ac:dyDescent="0.15">
      <c r="A25" s="356" t="e">
        <f>'3'!#REF!</f>
        <v>#REF!</v>
      </c>
      <c r="B25" s="192" t="e">
        <f>'3'!#REF!</f>
        <v>#REF!</v>
      </c>
      <c r="C25" s="194"/>
      <c r="D25" s="194"/>
      <c r="E25" s="258"/>
      <c r="F25" s="209"/>
      <c r="G25" s="259"/>
      <c r="H25" s="255"/>
      <c r="I25" s="259"/>
      <c r="J25" s="236"/>
      <c r="K25" s="236"/>
      <c r="L25" s="236"/>
      <c r="M25" s="209"/>
    </row>
    <row r="26" spans="1:13" s="210" customFormat="1" ht="12.75" customHeight="1" x14ac:dyDescent="0.15">
      <c r="A26" s="356" t="e">
        <f>'3'!#REF!</f>
        <v>#REF!</v>
      </c>
      <c r="B26" s="192" t="e">
        <f>'3'!#REF!</f>
        <v>#REF!</v>
      </c>
      <c r="C26" s="194"/>
      <c r="D26" s="194"/>
      <c r="E26" s="258"/>
      <c r="F26" s="209"/>
      <c r="G26" s="259"/>
      <c r="H26" s="255"/>
      <c r="I26" s="259"/>
      <c r="J26" s="236"/>
      <c r="K26" s="236"/>
      <c r="L26" s="236"/>
      <c r="M26" s="209"/>
    </row>
    <row r="27" spans="1:13" s="210" customFormat="1" ht="12" customHeight="1" x14ac:dyDescent="0.15">
      <c r="A27" s="356" t="e">
        <f>'3'!#REF!</f>
        <v>#REF!</v>
      </c>
      <c r="B27" s="192" t="e">
        <f>'3'!#REF!</f>
        <v>#REF!</v>
      </c>
      <c r="C27" s="194"/>
      <c r="D27" s="194"/>
      <c r="E27" s="258"/>
      <c r="F27" s="209"/>
      <c r="G27" s="259"/>
      <c r="H27" s="255"/>
      <c r="I27" s="259"/>
      <c r="J27" s="236"/>
      <c r="K27" s="236"/>
      <c r="L27" s="236"/>
      <c r="M27" s="209"/>
    </row>
    <row r="28" spans="1:13" s="210" customFormat="1" ht="12" customHeight="1" x14ac:dyDescent="0.15">
      <c r="A28" s="356" t="e">
        <f>'3'!#REF!</f>
        <v>#REF!</v>
      </c>
      <c r="B28" s="192" t="e">
        <f>'3'!#REF!</f>
        <v>#REF!</v>
      </c>
      <c r="C28" s="194"/>
      <c r="D28" s="194"/>
      <c r="E28" s="258"/>
      <c r="F28" s="209"/>
      <c r="G28" s="259"/>
      <c r="H28" s="255"/>
      <c r="I28" s="259"/>
      <c r="J28" s="236"/>
      <c r="K28" s="236"/>
      <c r="L28" s="236"/>
      <c r="M28" s="209"/>
    </row>
    <row r="29" spans="1:13" s="210" customFormat="1" ht="12.75" customHeight="1" x14ac:dyDescent="0.15">
      <c r="A29" s="356" t="e">
        <f>'3'!#REF!</f>
        <v>#REF!</v>
      </c>
      <c r="B29" s="192" t="e">
        <f>'3'!#REF!</f>
        <v>#REF!</v>
      </c>
      <c r="C29" s="194"/>
      <c r="D29" s="194"/>
      <c r="E29" s="258"/>
      <c r="F29" s="209"/>
      <c r="G29" s="259"/>
      <c r="H29" s="255"/>
      <c r="I29" s="259"/>
      <c r="J29" s="236"/>
      <c r="K29" s="236"/>
      <c r="L29" s="236"/>
      <c r="M29" s="209"/>
    </row>
    <row r="30" spans="1:13" s="210" customFormat="1" ht="12.75" customHeight="1" x14ac:dyDescent="0.15">
      <c r="A30" s="356" t="e">
        <f>'3'!#REF!</f>
        <v>#REF!</v>
      </c>
      <c r="B30" s="192" t="e">
        <f>'3'!#REF!</f>
        <v>#REF!</v>
      </c>
      <c r="C30" s="194"/>
      <c r="D30" s="194"/>
      <c r="E30" s="281"/>
      <c r="F30" s="209"/>
      <c r="G30" s="284"/>
      <c r="H30" s="283"/>
      <c r="I30" s="284"/>
      <c r="J30" s="284"/>
      <c r="K30" s="284"/>
      <c r="L30" s="284"/>
      <c r="M30" s="209"/>
    </row>
    <row r="31" spans="1:13" s="210" customFormat="1" ht="19.5" customHeight="1" x14ac:dyDescent="0.15">
      <c r="A31" s="356">
        <f>'3'!B82</f>
        <v>0</v>
      </c>
      <c r="B31" s="192">
        <f>'3'!D82</f>
        <v>0</v>
      </c>
      <c r="C31" s="194"/>
      <c r="D31" s="194"/>
      <c r="E31" s="281"/>
      <c r="F31" s="209"/>
      <c r="G31" s="284"/>
      <c r="H31" s="283"/>
      <c r="I31" s="284"/>
      <c r="J31" s="284"/>
      <c r="K31" s="284"/>
      <c r="L31" s="284"/>
      <c r="M31" s="209"/>
    </row>
    <row r="32" spans="1:13" s="210" customFormat="1" ht="11.25" customHeight="1" x14ac:dyDescent="0.15">
      <c r="A32" s="356" t="e">
        <f>'3'!#REF!</f>
        <v>#REF!</v>
      </c>
      <c r="B32" s="192" t="e">
        <f>'3'!#REF!</f>
        <v>#REF!</v>
      </c>
      <c r="C32" s="194"/>
      <c r="D32" s="194"/>
      <c r="E32" s="281"/>
      <c r="F32" s="209"/>
      <c r="G32" s="284"/>
      <c r="H32" s="283"/>
      <c r="I32" s="284"/>
      <c r="J32" s="284"/>
      <c r="K32" s="284"/>
      <c r="L32" s="284"/>
      <c r="M32" s="209"/>
    </row>
    <row r="33" spans="1:13" s="210" customFormat="1" ht="9.75" x14ac:dyDescent="0.15">
      <c r="A33" s="356">
        <f>'3'!B83</f>
        <v>0</v>
      </c>
      <c r="B33" s="192">
        <f>'3'!D83</f>
        <v>0</v>
      </c>
      <c r="C33" s="194"/>
      <c r="D33" s="194"/>
      <c r="E33" s="281"/>
      <c r="F33" s="209"/>
      <c r="G33" s="284"/>
      <c r="H33" s="283"/>
      <c r="I33" s="284"/>
      <c r="J33" s="284"/>
      <c r="K33" s="284"/>
      <c r="L33" s="284"/>
      <c r="M33" s="209"/>
    </row>
    <row r="34" spans="1:13" s="210" customFormat="1" ht="9.75" x14ac:dyDescent="0.15">
      <c r="A34" s="356" t="e">
        <f>'3'!#REF!</f>
        <v>#REF!</v>
      </c>
      <c r="B34" s="192" t="e">
        <f>'3'!#REF!</f>
        <v>#REF!</v>
      </c>
      <c r="C34" s="194"/>
      <c r="D34" s="194"/>
      <c r="E34" s="258"/>
      <c r="F34" s="209"/>
      <c r="G34" s="259"/>
      <c r="H34" s="255"/>
      <c r="I34" s="259"/>
      <c r="J34" s="236"/>
      <c r="K34" s="236"/>
      <c r="L34" s="236"/>
      <c r="M34" s="209"/>
    </row>
    <row r="35" spans="1:13" s="210" customFormat="1" ht="12" customHeight="1" x14ac:dyDescent="0.15">
      <c r="A35" s="356" t="e">
        <f>'3'!#REF!</f>
        <v>#REF!</v>
      </c>
      <c r="B35" s="192" t="e">
        <f>'3'!#REF!</f>
        <v>#REF!</v>
      </c>
      <c r="C35" s="194"/>
      <c r="D35" s="194"/>
      <c r="E35" s="281"/>
      <c r="F35" s="209"/>
      <c r="G35" s="284"/>
      <c r="H35" s="283"/>
      <c r="I35" s="284"/>
      <c r="J35" s="284"/>
      <c r="K35" s="284"/>
      <c r="L35" s="284"/>
      <c r="M35" s="209"/>
    </row>
    <row r="36" spans="1:13" s="210" customFormat="1" ht="12" customHeight="1" x14ac:dyDescent="0.15">
      <c r="A36" s="356" t="e">
        <f>'3'!#REF!</f>
        <v>#REF!</v>
      </c>
      <c r="B36" s="192" t="e">
        <f>'3'!#REF!</f>
        <v>#REF!</v>
      </c>
      <c r="C36" s="194"/>
      <c r="D36" s="194"/>
      <c r="E36" s="356"/>
      <c r="F36" s="209"/>
      <c r="G36" s="359"/>
      <c r="H36" s="357"/>
      <c r="I36" s="359"/>
      <c r="J36" s="359"/>
      <c r="K36" s="359"/>
      <c r="L36" s="359"/>
      <c r="M36" s="209"/>
    </row>
    <row r="37" spans="1:13" s="210" customFormat="1" ht="10.5" hidden="1" customHeight="1" x14ac:dyDescent="0.15">
      <c r="A37" s="356" t="e">
        <f>'3'!#REF!</f>
        <v>#REF!</v>
      </c>
      <c r="B37" s="192" t="e">
        <f>'3'!#REF!</f>
        <v>#REF!</v>
      </c>
      <c r="C37" s="194"/>
      <c r="D37" s="194"/>
      <c r="E37" s="356"/>
      <c r="F37" s="209"/>
      <c r="G37" s="359"/>
      <c r="H37" s="357"/>
      <c r="I37" s="359"/>
      <c r="J37" s="359"/>
      <c r="K37" s="359"/>
      <c r="L37" s="359"/>
      <c r="M37" s="209"/>
    </row>
    <row r="38" spans="1:13" s="210" customFormat="1" ht="10.5" customHeight="1" x14ac:dyDescent="0.15">
      <c r="A38" s="356" t="e">
        <f>'3'!#REF!</f>
        <v>#REF!</v>
      </c>
      <c r="B38" s="192" t="e">
        <f>'3'!#REF!</f>
        <v>#REF!</v>
      </c>
      <c r="C38" s="194"/>
      <c r="D38" s="194"/>
      <c r="E38" s="356"/>
      <c r="F38" s="209"/>
      <c r="G38" s="359"/>
      <c r="H38" s="357"/>
      <c r="I38" s="359"/>
      <c r="J38" s="359"/>
      <c r="K38" s="359"/>
      <c r="L38" s="359"/>
      <c r="M38" s="209"/>
    </row>
    <row r="39" spans="1:13" s="210" customFormat="1" ht="19.5" hidden="1" customHeight="1" x14ac:dyDescent="0.15">
      <c r="A39" s="356"/>
      <c r="B39" s="192"/>
      <c r="C39" s="194"/>
      <c r="D39" s="194"/>
      <c r="E39" s="356"/>
      <c r="F39" s="209"/>
      <c r="G39" s="359"/>
      <c r="H39" s="357"/>
      <c r="I39" s="359"/>
      <c r="J39" s="359"/>
      <c r="K39" s="359"/>
      <c r="L39" s="359"/>
      <c r="M39" s="209"/>
    </row>
    <row r="40" spans="1:13" s="210" customFormat="1" ht="11.25" customHeight="1" x14ac:dyDescent="0.15">
      <c r="A40" s="356" t="e">
        <f>'3'!#REF!</f>
        <v>#REF!</v>
      </c>
      <c r="B40" s="192" t="e">
        <f>'3'!#REF!</f>
        <v>#REF!</v>
      </c>
      <c r="C40" s="194"/>
      <c r="D40" s="194"/>
      <c r="E40" s="356"/>
      <c r="F40" s="209"/>
      <c r="G40" s="359"/>
      <c r="H40" s="357"/>
      <c r="I40" s="359"/>
      <c r="J40" s="359"/>
      <c r="K40" s="359"/>
      <c r="L40" s="359"/>
      <c r="M40" s="209"/>
    </row>
    <row r="41" spans="1:13" s="210" customFormat="1" ht="19.5" customHeight="1" x14ac:dyDescent="0.15">
      <c r="A41" s="356" t="e">
        <f>'3'!#REF!</f>
        <v>#REF!</v>
      </c>
      <c r="B41" s="192" t="e">
        <f>'3'!#REF!</f>
        <v>#REF!</v>
      </c>
      <c r="C41" s="194"/>
      <c r="D41" s="194"/>
      <c r="E41" s="356"/>
      <c r="F41" s="209"/>
      <c r="G41" s="359"/>
      <c r="H41" s="357"/>
      <c r="I41" s="359"/>
      <c r="J41" s="359"/>
      <c r="K41" s="359"/>
      <c r="L41" s="359"/>
      <c r="M41" s="209"/>
    </row>
    <row r="42" spans="1:13" s="210" customFormat="1" ht="19.5" customHeight="1" x14ac:dyDescent="0.15">
      <c r="A42" s="356" t="e">
        <f>'3'!#REF!</f>
        <v>#REF!</v>
      </c>
      <c r="B42" s="192" t="e">
        <f>'3'!#REF!</f>
        <v>#REF!</v>
      </c>
      <c r="C42" s="194"/>
      <c r="D42" s="194"/>
      <c r="E42" s="356"/>
      <c r="F42" s="209"/>
      <c r="G42" s="359"/>
      <c r="H42" s="357"/>
      <c r="I42" s="359"/>
      <c r="J42" s="359"/>
      <c r="K42" s="359"/>
      <c r="L42" s="359"/>
      <c r="M42" s="209"/>
    </row>
    <row r="43" spans="1:13" s="210" customFormat="1" ht="9.75" customHeight="1" x14ac:dyDescent="0.15">
      <c r="A43" s="356" t="e">
        <f>'3'!#REF!</f>
        <v>#REF!</v>
      </c>
      <c r="B43" s="192" t="e">
        <f>'3'!#REF!</f>
        <v>#REF!</v>
      </c>
      <c r="C43" s="194"/>
      <c r="D43" s="194"/>
      <c r="E43" s="356"/>
      <c r="F43" s="209"/>
      <c r="G43" s="359"/>
      <c r="H43" s="357"/>
      <c r="I43" s="359"/>
      <c r="J43" s="359"/>
      <c r="K43" s="359"/>
      <c r="L43" s="359"/>
      <c r="M43" s="209"/>
    </row>
    <row r="44" spans="1:13" s="210" customFormat="1" ht="10.5" customHeight="1" x14ac:dyDescent="0.15">
      <c r="A44" s="356" t="e">
        <f>'3'!#REF!</f>
        <v>#REF!</v>
      </c>
      <c r="B44" s="192" t="e">
        <f>'3'!#REF!</f>
        <v>#REF!</v>
      </c>
      <c r="C44" s="194"/>
      <c r="D44" s="194"/>
      <c r="E44" s="356"/>
      <c r="F44" s="209"/>
      <c r="G44" s="359"/>
      <c r="H44" s="357"/>
      <c r="I44" s="359"/>
      <c r="J44" s="359"/>
      <c r="K44" s="359"/>
      <c r="L44" s="359"/>
      <c r="M44" s="209"/>
    </row>
    <row r="45" spans="1:13" s="210" customFormat="1" ht="11.25" customHeight="1" x14ac:dyDescent="0.15">
      <c r="A45" s="356">
        <f>'3'!B180</f>
        <v>0</v>
      </c>
      <c r="B45" s="192">
        <f>'3'!D180</f>
        <v>0</v>
      </c>
      <c r="C45" s="194"/>
      <c r="D45" s="194"/>
      <c r="E45" s="356"/>
      <c r="F45" s="209"/>
      <c r="G45" s="359"/>
      <c r="H45" s="357"/>
      <c r="I45" s="359"/>
      <c r="J45" s="359"/>
      <c r="K45" s="359"/>
      <c r="L45" s="359"/>
      <c r="M45" s="209"/>
    </row>
    <row r="46" spans="1:13" s="210" customFormat="1" ht="19.5" customHeight="1" x14ac:dyDescent="0.15">
      <c r="A46" s="356">
        <f>'3'!B168</f>
        <v>0</v>
      </c>
      <c r="B46" s="192">
        <f>'3'!D168</f>
        <v>0</v>
      </c>
      <c r="C46" s="194"/>
      <c r="D46" s="194"/>
      <c r="E46" s="356"/>
      <c r="F46" s="209"/>
      <c r="G46" s="359"/>
      <c r="H46" s="357"/>
      <c r="I46" s="359"/>
      <c r="J46" s="359"/>
      <c r="K46" s="359"/>
      <c r="L46" s="359"/>
      <c r="M46" s="209"/>
    </row>
    <row r="47" spans="1:13" s="210" customFormat="1" ht="19.5" customHeight="1" x14ac:dyDescent="0.15">
      <c r="A47" s="356" t="e">
        <f>'3'!#REF!</f>
        <v>#REF!</v>
      </c>
      <c r="B47" s="192" t="e">
        <f>'3'!#REF!</f>
        <v>#REF!</v>
      </c>
      <c r="C47" s="194"/>
      <c r="D47" s="194"/>
      <c r="E47" s="356"/>
      <c r="F47" s="209"/>
      <c r="G47" s="359"/>
      <c r="H47" s="357"/>
      <c r="I47" s="359"/>
      <c r="J47" s="359"/>
      <c r="K47" s="359"/>
      <c r="L47" s="359"/>
      <c r="M47" s="209"/>
    </row>
    <row r="48" spans="1:13" s="210" customFormat="1" ht="9.75" customHeight="1" x14ac:dyDescent="0.15">
      <c r="A48" s="356" t="e">
        <f>'3'!#REF!</f>
        <v>#REF!</v>
      </c>
      <c r="B48" s="192" t="e">
        <f>'3'!#REF!</f>
        <v>#REF!</v>
      </c>
      <c r="C48" s="194"/>
      <c r="D48" s="194"/>
      <c r="E48" s="356"/>
      <c r="F48" s="209"/>
      <c r="G48" s="359"/>
      <c r="H48" s="357"/>
      <c r="I48" s="359"/>
      <c r="J48" s="359"/>
      <c r="K48" s="359"/>
      <c r="L48" s="359"/>
      <c r="M48" s="209"/>
    </row>
    <row r="49" spans="1:13" s="210" customFormat="1" ht="19.5" customHeight="1" x14ac:dyDescent="0.15">
      <c r="A49" s="356" t="e">
        <f>'3'!#REF!</f>
        <v>#REF!</v>
      </c>
      <c r="B49" s="192" t="e">
        <f>'3'!#REF!</f>
        <v>#REF!</v>
      </c>
      <c r="C49" s="194"/>
      <c r="D49" s="194"/>
      <c r="E49" s="356"/>
      <c r="F49" s="209"/>
      <c r="G49" s="359"/>
      <c r="H49" s="357"/>
      <c r="I49" s="359"/>
      <c r="J49" s="359"/>
      <c r="K49" s="359"/>
      <c r="L49" s="359"/>
      <c r="M49" s="209"/>
    </row>
    <row r="50" spans="1:13" s="210" customFormat="1" ht="19.5" customHeight="1" x14ac:dyDescent="0.15">
      <c r="A50" s="356">
        <f>'3'!B169</f>
        <v>0</v>
      </c>
      <c r="B50" s="192">
        <f>'3'!D169</f>
        <v>0</v>
      </c>
      <c r="C50" s="194"/>
      <c r="D50" s="194"/>
      <c r="E50" s="356"/>
      <c r="F50" s="209"/>
      <c r="G50" s="359"/>
      <c r="H50" s="357"/>
      <c r="I50" s="359"/>
      <c r="J50" s="359"/>
      <c r="K50" s="359"/>
      <c r="L50" s="359"/>
      <c r="M50" s="209"/>
    </row>
    <row r="51" spans="1:13" s="210" customFormat="1" ht="19.5" customHeight="1" x14ac:dyDescent="0.15">
      <c r="A51" s="356" t="e">
        <f>'3'!#REF!</f>
        <v>#REF!</v>
      </c>
      <c r="B51" s="192" t="e">
        <f>'3'!#REF!</f>
        <v>#REF!</v>
      </c>
      <c r="C51" s="194"/>
      <c r="D51" s="194"/>
      <c r="E51" s="356"/>
      <c r="F51" s="209"/>
      <c r="G51" s="359"/>
      <c r="H51" s="357"/>
      <c r="I51" s="359"/>
      <c r="J51" s="359"/>
      <c r="K51" s="359"/>
      <c r="L51" s="359"/>
      <c r="M51" s="209"/>
    </row>
    <row r="52" spans="1:13" s="210" customFormat="1" ht="19.5" customHeight="1" x14ac:dyDescent="0.15">
      <c r="A52" s="356" t="e">
        <f>'3'!#REF!</f>
        <v>#REF!</v>
      </c>
      <c r="B52" s="192" t="e">
        <f>'3'!#REF!</f>
        <v>#REF!</v>
      </c>
      <c r="C52" s="194"/>
      <c r="D52" s="194"/>
      <c r="E52" s="356"/>
      <c r="F52" s="209"/>
      <c r="G52" s="359"/>
      <c r="H52" s="357"/>
      <c r="I52" s="359"/>
      <c r="J52" s="359"/>
      <c r="K52" s="359"/>
      <c r="L52" s="359"/>
      <c r="M52" s="209"/>
    </row>
    <row r="53" spans="1:13" s="210" customFormat="1" ht="19.5" customHeight="1" x14ac:dyDescent="0.15">
      <c r="A53" s="356" t="e">
        <f>'3'!#REF!</f>
        <v>#REF!</v>
      </c>
      <c r="B53" s="192" t="e">
        <f>'3'!#REF!</f>
        <v>#REF!</v>
      </c>
      <c r="C53" s="194"/>
      <c r="D53" s="194"/>
      <c r="E53" s="356"/>
      <c r="F53" s="209"/>
      <c r="G53" s="359"/>
      <c r="H53" s="357"/>
      <c r="I53" s="359"/>
      <c r="J53" s="359"/>
      <c r="K53" s="359"/>
      <c r="L53" s="359"/>
      <c r="M53" s="209"/>
    </row>
    <row r="54" spans="1:13" s="210" customFormat="1" ht="19.5" customHeight="1" x14ac:dyDescent="0.15">
      <c r="A54" s="356">
        <f>'3'!B170</f>
        <v>0</v>
      </c>
      <c r="B54" s="192">
        <f>'3'!D170</f>
        <v>0</v>
      </c>
      <c r="C54" s="194"/>
      <c r="D54" s="194"/>
      <c r="E54" s="356"/>
      <c r="F54" s="209"/>
      <c r="G54" s="359"/>
      <c r="H54" s="357"/>
      <c r="I54" s="359"/>
      <c r="J54" s="359"/>
      <c r="K54" s="359"/>
      <c r="L54" s="359"/>
      <c r="M54" s="209"/>
    </row>
    <row r="55" spans="1:13" s="210" customFormat="1" ht="19.5" customHeight="1" x14ac:dyDescent="0.15">
      <c r="A55" s="356" t="e">
        <f>'3'!#REF!</f>
        <v>#REF!</v>
      </c>
      <c r="B55" s="192" t="e">
        <f>'3'!#REF!</f>
        <v>#REF!</v>
      </c>
      <c r="C55" s="194"/>
      <c r="D55" s="194"/>
      <c r="E55" s="356"/>
      <c r="F55" s="209"/>
      <c r="G55" s="359"/>
      <c r="H55" s="357"/>
      <c r="I55" s="359"/>
      <c r="J55" s="359"/>
      <c r="K55" s="359"/>
      <c r="L55" s="359"/>
      <c r="M55" s="209"/>
    </row>
    <row r="56" spans="1:13" s="210" customFormat="1" ht="19.5" customHeight="1" x14ac:dyDescent="0.15">
      <c r="A56" s="356" t="e">
        <f>'3'!#REF!</f>
        <v>#REF!</v>
      </c>
      <c r="B56" s="192" t="e">
        <f>'3'!#REF!</f>
        <v>#REF!</v>
      </c>
      <c r="C56" s="194"/>
      <c r="D56" s="194"/>
      <c r="E56" s="356"/>
      <c r="F56" s="209"/>
      <c r="G56" s="359"/>
      <c r="H56" s="357"/>
      <c r="I56" s="359"/>
      <c r="J56" s="359"/>
      <c r="K56" s="359"/>
      <c r="L56" s="359"/>
      <c r="M56" s="209"/>
    </row>
    <row r="57" spans="1:13" s="210" customFormat="1" ht="10.5" customHeight="1" x14ac:dyDescent="0.15">
      <c r="A57" s="356" t="e">
        <f>'3'!#REF!</f>
        <v>#REF!</v>
      </c>
      <c r="B57" s="192" t="e">
        <f>'3'!#REF!</f>
        <v>#REF!</v>
      </c>
      <c r="C57" s="194"/>
      <c r="D57" s="194"/>
      <c r="E57" s="356"/>
      <c r="F57" s="209"/>
      <c r="G57" s="359"/>
      <c r="H57" s="357"/>
      <c r="I57" s="359"/>
      <c r="J57" s="359"/>
      <c r="K57" s="359"/>
      <c r="L57" s="359"/>
      <c r="M57" s="209"/>
    </row>
    <row r="58" spans="1:13" s="210" customFormat="1" ht="19.5" customHeight="1" x14ac:dyDescent="0.15">
      <c r="A58" s="356" t="e">
        <f>'3'!#REF!</f>
        <v>#REF!</v>
      </c>
      <c r="B58" s="192" t="e">
        <f>'3'!#REF!</f>
        <v>#REF!</v>
      </c>
      <c r="C58" s="194"/>
      <c r="D58" s="194"/>
      <c r="E58" s="356"/>
      <c r="F58" s="209"/>
      <c r="G58" s="359"/>
      <c r="H58" s="357"/>
      <c r="I58" s="359"/>
      <c r="J58" s="359"/>
      <c r="K58" s="359"/>
      <c r="L58" s="359"/>
      <c r="M58" s="209"/>
    </row>
    <row r="59" spans="1:13" s="210" customFormat="1" ht="10.5" customHeight="1" x14ac:dyDescent="0.15">
      <c r="A59" s="356" t="e">
        <f>'3'!#REF!</f>
        <v>#REF!</v>
      </c>
      <c r="B59" s="192" t="e">
        <f>'3'!#REF!</f>
        <v>#REF!</v>
      </c>
      <c r="C59" s="194"/>
      <c r="D59" s="194"/>
      <c r="E59" s="356"/>
      <c r="F59" s="209"/>
      <c r="G59" s="359"/>
      <c r="H59" s="357"/>
      <c r="I59" s="359"/>
      <c r="J59" s="359"/>
      <c r="K59" s="359"/>
      <c r="L59" s="359"/>
      <c r="M59" s="209"/>
    </row>
    <row r="60" spans="1:13" s="210" customFormat="1" ht="19.5" customHeight="1" x14ac:dyDescent="0.15">
      <c r="A60" s="356" t="e">
        <f>'3'!#REF!</f>
        <v>#REF!</v>
      </c>
      <c r="B60" s="192" t="e">
        <f>'3'!#REF!</f>
        <v>#REF!</v>
      </c>
      <c r="C60" s="194"/>
      <c r="D60" s="194"/>
      <c r="E60" s="356"/>
      <c r="F60" s="209"/>
      <c r="G60" s="359"/>
      <c r="H60" s="357"/>
      <c r="I60" s="359"/>
      <c r="J60" s="359"/>
      <c r="K60" s="359"/>
      <c r="L60" s="359"/>
      <c r="M60" s="209"/>
    </row>
    <row r="61" spans="1:13" s="210" customFormat="1" ht="9.75" customHeight="1" x14ac:dyDescent="0.15">
      <c r="A61" s="356">
        <f>'3'!B171</f>
        <v>0</v>
      </c>
      <c r="B61" s="192">
        <f>'3'!D171</f>
        <v>0</v>
      </c>
      <c r="C61" s="194"/>
      <c r="D61" s="194"/>
      <c r="E61" s="356"/>
      <c r="F61" s="209"/>
      <c r="G61" s="359"/>
      <c r="H61" s="357"/>
      <c r="I61" s="359"/>
      <c r="J61" s="359"/>
      <c r="K61" s="359"/>
      <c r="L61" s="359"/>
      <c r="M61" s="209"/>
    </row>
    <row r="62" spans="1:13" s="210" customFormat="1" ht="19.5" customHeight="1" x14ac:dyDescent="0.15">
      <c r="A62" s="356">
        <f>'3'!B172</f>
        <v>0</v>
      </c>
      <c r="B62" s="192">
        <f>'3'!D172</f>
        <v>0</v>
      </c>
      <c r="C62" s="194"/>
      <c r="D62" s="194"/>
      <c r="E62" s="356"/>
      <c r="F62" s="209"/>
      <c r="G62" s="359"/>
      <c r="H62" s="357"/>
      <c r="I62" s="359"/>
      <c r="J62" s="359"/>
      <c r="K62" s="359"/>
      <c r="L62" s="359"/>
      <c r="M62" s="209"/>
    </row>
    <row r="63" spans="1:13" s="210" customFormat="1" ht="19.5" customHeight="1" x14ac:dyDescent="0.15">
      <c r="A63" s="356" t="e">
        <f>'3'!#REF!</f>
        <v>#REF!</v>
      </c>
      <c r="B63" s="192" t="e">
        <f>'3'!#REF!</f>
        <v>#REF!</v>
      </c>
      <c r="C63" s="194"/>
      <c r="D63" s="194"/>
      <c r="E63" s="356"/>
      <c r="F63" s="209"/>
      <c r="G63" s="359"/>
      <c r="H63" s="357"/>
      <c r="I63" s="359"/>
      <c r="J63" s="359"/>
      <c r="K63" s="359"/>
      <c r="L63" s="359"/>
      <c r="M63" s="209"/>
    </row>
    <row r="64" spans="1:13" s="210" customFormat="1" ht="10.5" customHeight="1" x14ac:dyDescent="0.15">
      <c r="A64" s="356" t="e">
        <f>'3'!#REF!</f>
        <v>#REF!</v>
      </c>
      <c r="B64" s="192" t="e">
        <f>'3'!#REF!</f>
        <v>#REF!</v>
      </c>
      <c r="C64" s="194"/>
      <c r="D64" s="194"/>
      <c r="E64" s="356"/>
      <c r="F64" s="209"/>
      <c r="G64" s="359"/>
      <c r="H64" s="357"/>
      <c r="I64" s="359"/>
      <c r="J64" s="359"/>
      <c r="K64" s="359"/>
      <c r="L64" s="359"/>
      <c r="M64" s="209"/>
    </row>
    <row r="65" spans="1:13" s="210" customFormat="1" ht="19.5" customHeight="1" x14ac:dyDescent="0.15">
      <c r="A65" s="356" t="e">
        <f>'3'!#REF!</f>
        <v>#REF!</v>
      </c>
      <c r="B65" s="192" t="e">
        <f>'3'!#REF!</f>
        <v>#REF!</v>
      </c>
      <c r="C65" s="194"/>
      <c r="D65" s="194"/>
      <c r="E65" s="356"/>
      <c r="F65" s="209"/>
      <c r="G65" s="359"/>
      <c r="H65" s="357"/>
      <c r="I65" s="359"/>
      <c r="J65" s="359"/>
      <c r="K65" s="359"/>
      <c r="L65" s="359"/>
      <c r="M65" s="209"/>
    </row>
    <row r="66" spans="1:13" s="210" customFormat="1" ht="12" customHeight="1" x14ac:dyDescent="0.15">
      <c r="A66" s="356" t="e">
        <f>'3'!#REF!</f>
        <v>#REF!</v>
      </c>
      <c r="B66" s="192" t="e">
        <f>'3'!#REF!</f>
        <v>#REF!</v>
      </c>
      <c r="C66" s="194"/>
      <c r="D66" s="194"/>
      <c r="E66" s="356"/>
      <c r="F66" s="209"/>
      <c r="G66" s="359"/>
      <c r="H66" s="357"/>
      <c r="I66" s="359"/>
      <c r="J66" s="359"/>
      <c r="K66" s="359"/>
      <c r="L66" s="359"/>
      <c r="M66" s="209"/>
    </row>
    <row r="67" spans="1:13" s="210" customFormat="1" ht="10.5" customHeight="1" x14ac:dyDescent="0.15">
      <c r="A67" s="356" t="e">
        <f>'3'!#REF!</f>
        <v>#REF!</v>
      </c>
      <c r="B67" s="192" t="e">
        <f>'3'!#REF!</f>
        <v>#REF!</v>
      </c>
      <c r="C67" s="194"/>
      <c r="D67" s="194"/>
      <c r="E67" s="356"/>
      <c r="F67" s="209"/>
      <c r="G67" s="359"/>
      <c r="H67" s="357"/>
      <c r="I67" s="359"/>
      <c r="J67" s="359"/>
      <c r="K67" s="359"/>
      <c r="L67" s="359"/>
      <c r="M67" s="209"/>
    </row>
    <row r="68" spans="1:13" s="210" customFormat="1" ht="10.5" customHeight="1" x14ac:dyDescent="0.15">
      <c r="A68" s="356">
        <f>'3'!B173</f>
        <v>0</v>
      </c>
      <c r="B68" s="192">
        <f>'3'!D173</f>
        <v>0</v>
      </c>
      <c r="C68" s="194"/>
      <c r="D68" s="194"/>
      <c r="E68" s="356"/>
      <c r="F68" s="209"/>
      <c r="G68" s="359"/>
      <c r="H68" s="357"/>
      <c r="I68" s="359"/>
      <c r="J68" s="359"/>
      <c r="K68" s="359"/>
      <c r="L68" s="359"/>
      <c r="M68" s="209"/>
    </row>
    <row r="69" spans="1:13" s="210" customFormat="1" ht="9.75" customHeight="1" x14ac:dyDescent="0.15">
      <c r="A69" s="356" t="e">
        <f>'3'!#REF!</f>
        <v>#REF!</v>
      </c>
      <c r="B69" s="192" t="e">
        <f>'3'!#REF!</f>
        <v>#REF!</v>
      </c>
      <c r="C69" s="194"/>
      <c r="D69" s="194"/>
      <c r="E69" s="356"/>
      <c r="F69" s="209"/>
      <c r="G69" s="359"/>
      <c r="H69" s="357"/>
      <c r="I69" s="359"/>
      <c r="J69" s="359"/>
      <c r="K69" s="359"/>
      <c r="L69" s="359"/>
      <c r="M69" s="209"/>
    </row>
    <row r="70" spans="1:13" s="210" customFormat="1" ht="9.75" customHeight="1" x14ac:dyDescent="0.15">
      <c r="A70" s="356">
        <f>'3'!B174</f>
        <v>0</v>
      </c>
      <c r="B70" s="192">
        <f>'3'!D174</f>
        <v>0</v>
      </c>
      <c r="C70" s="194"/>
      <c r="D70" s="194"/>
      <c r="E70" s="356"/>
      <c r="F70" s="209"/>
      <c r="G70" s="359"/>
      <c r="H70" s="357"/>
      <c r="I70" s="359"/>
      <c r="J70" s="359"/>
      <c r="K70" s="359"/>
      <c r="L70" s="359"/>
      <c r="M70" s="209"/>
    </row>
    <row r="71" spans="1:13" s="210" customFormat="1" ht="19.5" customHeight="1" x14ac:dyDescent="0.15">
      <c r="A71" s="356" t="e">
        <f>'3'!#REF!</f>
        <v>#REF!</v>
      </c>
      <c r="B71" s="192" t="e">
        <f>'3'!#REF!</f>
        <v>#REF!</v>
      </c>
      <c r="C71" s="194"/>
      <c r="D71" s="194"/>
      <c r="E71" s="356"/>
      <c r="F71" s="209"/>
      <c r="G71" s="359"/>
      <c r="H71" s="357"/>
      <c r="I71" s="359"/>
      <c r="J71" s="359"/>
      <c r="K71" s="359"/>
      <c r="L71" s="359"/>
      <c r="M71" s="209"/>
    </row>
    <row r="72" spans="1:13" s="210" customFormat="1" ht="9.75" customHeight="1" x14ac:dyDescent="0.15">
      <c r="A72" s="356" t="e">
        <f>'3'!#REF!</f>
        <v>#REF!</v>
      </c>
      <c r="B72" s="192" t="e">
        <f>'3'!#REF!</f>
        <v>#REF!</v>
      </c>
      <c r="C72" s="194"/>
      <c r="D72" s="194"/>
      <c r="E72" s="356"/>
      <c r="F72" s="209"/>
      <c r="G72" s="359"/>
      <c r="H72" s="357"/>
      <c r="I72" s="359"/>
      <c r="J72" s="359"/>
      <c r="K72" s="359"/>
      <c r="L72" s="359"/>
      <c r="M72" s="209"/>
    </row>
    <row r="73" spans="1:13" s="210" customFormat="1" ht="9.75" customHeight="1" x14ac:dyDescent="0.15">
      <c r="A73" s="356" t="e">
        <f>'3'!#REF!</f>
        <v>#REF!</v>
      </c>
      <c r="B73" s="192" t="e">
        <f>'3'!#REF!</f>
        <v>#REF!</v>
      </c>
      <c r="C73" s="194"/>
      <c r="D73" s="194"/>
      <c r="E73" s="356"/>
      <c r="F73" s="209"/>
      <c r="G73" s="359"/>
      <c r="H73" s="357"/>
      <c r="I73" s="359"/>
      <c r="J73" s="359"/>
      <c r="K73" s="359"/>
      <c r="L73" s="359"/>
      <c r="M73" s="209"/>
    </row>
    <row r="74" spans="1:13" s="210" customFormat="1" ht="19.5" customHeight="1" x14ac:dyDescent="0.15">
      <c r="A74" s="356" t="e">
        <f>'3'!#REF!</f>
        <v>#REF!</v>
      </c>
      <c r="B74" s="192" t="e">
        <f>'3'!#REF!</f>
        <v>#REF!</v>
      </c>
      <c r="C74" s="194"/>
      <c r="D74" s="194"/>
      <c r="E74" s="356"/>
      <c r="F74" s="209"/>
      <c r="G74" s="359"/>
      <c r="H74" s="357"/>
      <c r="I74" s="359"/>
      <c r="J74" s="359"/>
      <c r="K74" s="359"/>
      <c r="L74" s="359"/>
      <c r="M74" s="209"/>
    </row>
    <row r="75" spans="1:13" s="210" customFormat="1" ht="9.75" customHeight="1" x14ac:dyDescent="0.15">
      <c r="A75" s="356"/>
      <c r="B75" s="192"/>
      <c r="C75" s="194"/>
      <c r="D75" s="194"/>
      <c r="E75" s="356"/>
      <c r="F75" s="209"/>
      <c r="G75" s="359"/>
      <c r="H75" s="357"/>
      <c r="I75" s="359"/>
      <c r="J75" s="359"/>
      <c r="K75" s="359"/>
      <c r="L75" s="359"/>
      <c r="M75" s="209"/>
    </row>
    <row r="76" spans="1:13" s="210" customFormat="1" ht="9" customHeight="1" x14ac:dyDescent="0.15">
      <c r="A76" s="356" t="e">
        <f>'3'!#REF!</f>
        <v>#REF!</v>
      </c>
      <c r="B76" s="192" t="e">
        <f>'3'!#REF!</f>
        <v>#REF!</v>
      </c>
      <c r="C76" s="194"/>
      <c r="D76" s="194"/>
      <c r="E76" s="356"/>
      <c r="F76" s="209"/>
      <c r="G76" s="359"/>
      <c r="H76" s="357"/>
      <c r="I76" s="359"/>
      <c r="J76" s="359"/>
      <c r="K76" s="359"/>
      <c r="L76" s="359"/>
      <c r="M76" s="209"/>
    </row>
    <row r="77" spans="1:13" s="210" customFormat="1" ht="11.25" customHeight="1" x14ac:dyDescent="0.15">
      <c r="A77" s="356" t="e">
        <f>'3'!#REF!</f>
        <v>#REF!</v>
      </c>
      <c r="B77" s="192" t="e">
        <f>'3'!#REF!</f>
        <v>#REF!</v>
      </c>
      <c r="C77" s="194"/>
      <c r="D77" s="194"/>
      <c r="E77" s="356"/>
      <c r="F77" s="209"/>
      <c r="G77" s="359"/>
      <c r="H77" s="357"/>
      <c r="I77" s="359"/>
      <c r="J77" s="359"/>
      <c r="K77" s="359"/>
      <c r="L77" s="359"/>
      <c r="M77" s="209"/>
    </row>
    <row r="78" spans="1:13" s="210" customFormat="1" ht="23.25" customHeight="1" x14ac:dyDescent="0.15">
      <c r="A78" s="356">
        <f>'3'!B175</f>
        <v>0</v>
      </c>
      <c r="B78" s="192">
        <f>'3'!D175</f>
        <v>0</v>
      </c>
      <c r="C78" s="194"/>
      <c r="D78" s="194"/>
      <c r="E78" s="356"/>
      <c r="F78" s="209"/>
      <c r="G78" s="359"/>
      <c r="H78" s="357"/>
      <c r="I78" s="359"/>
      <c r="J78" s="359"/>
      <c r="K78" s="359"/>
      <c r="L78" s="359"/>
      <c r="M78" s="209"/>
    </row>
    <row r="79" spans="1:13" s="210" customFormat="1" ht="19.5" customHeight="1" x14ac:dyDescent="0.15">
      <c r="A79" s="356">
        <f>'3'!B116</f>
        <v>0</v>
      </c>
      <c r="B79" s="192">
        <f>'3'!D116</f>
        <v>0</v>
      </c>
      <c r="C79" s="194"/>
      <c r="D79" s="194"/>
      <c r="E79" s="356"/>
      <c r="F79" s="209"/>
      <c r="G79" s="359"/>
      <c r="H79" s="357"/>
      <c r="I79" s="359"/>
      <c r="J79" s="359"/>
      <c r="K79" s="359"/>
      <c r="L79" s="359"/>
      <c r="M79" s="209"/>
    </row>
    <row r="80" spans="1:13" s="210" customFormat="1" ht="9.75" customHeight="1" x14ac:dyDescent="0.15">
      <c r="A80" s="356">
        <f>'3'!B176</f>
        <v>0</v>
      </c>
      <c r="B80" s="192">
        <f>'3'!D176</f>
        <v>0</v>
      </c>
      <c r="C80" s="194"/>
      <c r="D80" s="194"/>
      <c r="E80" s="356"/>
      <c r="F80" s="209"/>
      <c r="G80" s="359"/>
      <c r="H80" s="357"/>
      <c r="I80" s="359"/>
      <c r="J80" s="359"/>
      <c r="K80" s="359"/>
      <c r="L80" s="359"/>
      <c r="M80" s="209"/>
    </row>
    <row r="81" spans="1:13" s="210" customFormat="1" ht="9.75" customHeight="1" x14ac:dyDescent="0.15">
      <c r="A81" s="356">
        <f>'3'!B177</f>
        <v>0</v>
      </c>
      <c r="B81" s="192">
        <f>'3'!D177</f>
        <v>0</v>
      </c>
      <c r="C81" s="194"/>
      <c r="D81" s="194"/>
      <c r="E81" s="356"/>
      <c r="F81" s="209"/>
      <c r="G81" s="359"/>
      <c r="H81" s="357"/>
      <c r="I81" s="359"/>
      <c r="J81" s="359"/>
      <c r="K81" s="359"/>
      <c r="L81" s="359"/>
      <c r="M81" s="209"/>
    </row>
    <row r="82" spans="1:13" s="210" customFormat="1" ht="19.5" customHeight="1" x14ac:dyDescent="0.15">
      <c r="A82" s="356">
        <f>'3'!B178</f>
        <v>0</v>
      </c>
      <c r="B82" s="192">
        <f>'3'!D178</f>
        <v>0</v>
      </c>
      <c r="C82" s="194"/>
      <c r="D82" s="194"/>
      <c r="E82" s="356"/>
      <c r="F82" s="209"/>
      <c r="G82" s="359"/>
      <c r="H82" s="357"/>
      <c r="I82" s="359"/>
      <c r="J82" s="359"/>
      <c r="K82" s="359"/>
      <c r="L82" s="359"/>
      <c r="M82" s="209"/>
    </row>
    <row r="83" spans="1:13" s="210" customFormat="1" ht="19.5" customHeight="1" x14ac:dyDescent="0.15">
      <c r="A83" s="356">
        <f>'3'!B179</f>
        <v>0</v>
      </c>
      <c r="B83" s="192">
        <f>'3'!D179</f>
        <v>0</v>
      </c>
      <c r="C83" s="194"/>
      <c r="D83" s="194"/>
      <c r="E83" s="356"/>
      <c r="F83" s="209"/>
      <c r="G83" s="359"/>
      <c r="H83" s="357"/>
      <c r="I83" s="359"/>
      <c r="J83" s="359"/>
      <c r="K83" s="359"/>
      <c r="L83" s="359"/>
      <c r="M83" s="209"/>
    </row>
    <row r="84" spans="1:13" s="210" customFormat="1" ht="9.75" customHeight="1" x14ac:dyDescent="0.15">
      <c r="A84" s="356" t="e">
        <f>'3'!#REF!</f>
        <v>#REF!</v>
      </c>
      <c r="B84" s="192" t="e">
        <f>'3'!#REF!</f>
        <v>#REF!</v>
      </c>
      <c r="C84" s="194"/>
      <c r="D84" s="194"/>
      <c r="E84" s="356"/>
      <c r="F84" s="209"/>
      <c r="G84" s="359"/>
      <c r="H84" s="357"/>
      <c r="I84" s="359"/>
      <c r="J84" s="359"/>
      <c r="K84" s="359"/>
      <c r="L84" s="359"/>
      <c r="M84" s="209"/>
    </row>
    <row r="85" spans="1:13" s="210" customFormat="1" ht="19.5" customHeight="1" x14ac:dyDescent="0.15">
      <c r="A85" s="356" t="e">
        <f>'3'!#REF!</f>
        <v>#REF!</v>
      </c>
      <c r="B85" s="192" t="e">
        <f>'3'!#REF!</f>
        <v>#REF!</v>
      </c>
      <c r="C85" s="194"/>
      <c r="D85" s="194"/>
      <c r="E85" s="356"/>
      <c r="F85" s="209"/>
      <c r="G85" s="359"/>
      <c r="H85" s="357"/>
      <c r="I85" s="359"/>
      <c r="J85" s="359"/>
      <c r="K85" s="359"/>
      <c r="L85" s="359"/>
      <c r="M85" s="209"/>
    </row>
    <row r="86" spans="1:13" s="210" customFormat="1" ht="9.75" customHeight="1" x14ac:dyDescent="0.15">
      <c r="A86" s="356" t="e">
        <f>'3'!#REF!</f>
        <v>#REF!</v>
      </c>
      <c r="B86" s="192" t="e">
        <f>'3'!#REF!</f>
        <v>#REF!</v>
      </c>
      <c r="C86" s="194"/>
      <c r="D86" s="194"/>
      <c r="E86" s="356"/>
      <c r="F86" s="209"/>
      <c r="G86" s="359"/>
      <c r="H86" s="357"/>
      <c r="I86" s="359"/>
      <c r="J86" s="359"/>
      <c r="K86" s="359"/>
      <c r="L86" s="359"/>
      <c r="M86" s="209"/>
    </row>
    <row r="87" spans="1:13" s="210" customFormat="1" ht="9.75" customHeight="1" x14ac:dyDescent="0.15">
      <c r="A87" s="356">
        <f>'3'!B206</f>
        <v>0</v>
      </c>
      <c r="B87" s="192">
        <f>'3'!D211</f>
        <v>0</v>
      </c>
      <c r="C87" s="194"/>
      <c r="D87" s="194"/>
      <c r="E87" s="356"/>
      <c r="F87" s="209"/>
      <c r="G87" s="359"/>
      <c r="H87" s="357"/>
      <c r="I87" s="359"/>
      <c r="J87" s="359"/>
      <c r="K87" s="359"/>
      <c r="L87" s="359"/>
      <c r="M87" s="209"/>
    </row>
    <row r="88" spans="1:13" s="210" customFormat="1" ht="9.75" customHeight="1" x14ac:dyDescent="0.15">
      <c r="A88" s="356" t="e">
        <f>'3'!#REF!</f>
        <v>#REF!</v>
      </c>
      <c r="B88" s="192" t="e">
        <f>'3'!#REF!</f>
        <v>#REF!</v>
      </c>
      <c r="C88" s="194"/>
      <c r="D88" s="194"/>
      <c r="E88" s="356"/>
      <c r="F88" s="209"/>
      <c r="G88" s="359"/>
      <c r="H88" s="357"/>
      <c r="I88" s="359"/>
      <c r="J88" s="359"/>
      <c r="K88" s="359"/>
      <c r="L88" s="359"/>
      <c r="M88" s="209"/>
    </row>
    <row r="89" spans="1:13" s="210" customFormat="1" ht="9.75" customHeight="1" x14ac:dyDescent="0.15">
      <c r="A89" s="356" t="e">
        <f>'3'!#REF!</f>
        <v>#REF!</v>
      </c>
      <c r="B89" s="192" t="e">
        <f>'3'!#REF!</f>
        <v>#REF!</v>
      </c>
      <c r="C89" s="194"/>
      <c r="D89" s="194"/>
      <c r="E89" s="356"/>
      <c r="F89" s="209"/>
      <c r="G89" s="359"/>
      <c r="H89" s="357"/>
      <c r="I89" s="359"/>
      <c r="J89" s="359"/>
      <c r="K89" s="359"/>
      <c r="L89" s="359"/>
      <c r="M89" s="209"/>
    </row>
    <row r="90" spans="1:13" s="210" customFormat="1" ht="9.75" customHeight="1" x14ac:dyDescent="0.15">
      <c r="A90" s="356">
        <f>'3'!B189</f>
        <v>0</v>
      </c>
      <c r="B90" s="192">
        <f>'3'!D189</f>
        <v>0</v>
      </c>
      <c r="C90" s="194"/>
      <c r="D90" s="194"/>
      <c r="E90" s="356"/>
      <c r="F90" s="209"/>
      <c r="G90" s="359"/>
      <c r="H90" s="357"/>
      <c r="I90" s="359"/>
      <c r="J90" s="359"/>
      <c r="K90" s="359"/>
      <c r="L90" s="359"/>
      <c r="M90" s="209"/>
    </row>
    <row r="91" spans="1:13" s="210" customFormat="1" ht="19.5" customHeight="1" x14ac:dyDescent="0.15">
      <c r="A91" s="356">
        <f>'3'!B199</f>
        <v>0</v>
      </c>
      <c r="B91" s="192">
        <f>'3'!D199</f>
        <v>0</v>
      </c>
      <c r="C91" s="194"/>
      <c r="D91" s="194"/>
      <c r="E91" s="356"/>
      <c r="F91" s="209"/>
      <c r="G91" s="359"/>
      <c r="H91" s="357"/>
      <c r="I91" s="359"/>
      <c r="J91" s="359"/>
      <c r="K91" s="359"/>
      <c r="L91" s="359"/>
      <c r="M91" s="209"/>
    </row>
    <row r="92" spans="1:13" s="210" customFormat="1" ht="11.25" customHeight="1" x14ac:dyDescent="0.15">
      <c r="A92" s="356" t="e">
        <f>'3'!#REF!</f>
        <v>#REF!</v>
      </c>
      <c r="B92" s="192" t="e">
        <f>'3'!#REF!</f>
        <v>#REF!</v>
      </c>
      <c r="C92" s="194"/>
      <c r="D92" s="194"/>
      <c r="E92" s="356"/>
      <c r="F92" s="209"/>
      <c r="G92" s="359"/>
      <c r="H92" s="357"/>
      <c r="I92" s="359"/>
      <c r="J92" s="359"/>
      <c r="K92" s="359"/>
      <c r="L92" s="359"/>
      <c r="M92" s="209"/>
    </row>
    <row r="93" spans="1:13" s="210" customFormat="1" ht="11.25" customHeight="1" x14ac:dyDescent="0.15">
      <c r="A93" s="356" t="e">
        <f>'3'!#REF!</f>
        <v>#REF!</v>
      </c>
      <c r="B93" s="192" t="e">
        <f>'3'!#REF!</f>
        <v>#REF!</v>
      </c>
      <c r="C93" s="194"/>
      <c r="D93" s="194"/>
      <c r="E93" s="356"/>
      <c r="F93" s="209"/>
      <c r="G93" s="359"/>
      <c r="H93" s="357"/>
      <c r="I93" s="359"/>
      <c r="J93" s="359"/>
      <c r="K93" s="359"/>
      <c r="L93" s="359"/>
      <c r="M93" s="209"/>
    </row>
    <row r="94" spans="1:13" s="210" customFormat="1" ht="11.25" customHeight="1" x14ac:dyDescent="0.15">
      <c r="A94" s="356" t="e">
        <f>'3'!#REF!</f>
        <v>#REF!</v>
      </c>
      <c r="B94" s="192" t="e">
        <f>'3'!#REF!</f>
        <v>#REF!</v>
      </c>
      <c r="C94" s="194"/>
      <c r="D94" s="194"/>
      <c r="E94" s="356"/>
      <c r="F94" s="209"/>
      <c r="G94" s="359"/>
      <c r="H94" s="357"/>
      <c r="I94" s="359"/>
      <c r="J94" s="359"/>
      <c r="K94" s="359"/>
      <c r="L94" s="359"/>
      <c r="M94" s="209"/>
    </row>
    <row r="95" spans="1:13" s="210" customFormat="1" ht="19.5" customHeight="1" x14ac:dyDescent="0.15">
      <c r="A95" s="356" t="e">
        <f>'3'!#REF!</f>
        <v>#REF!</v>
      </c>
      <c r="B95" s="192" t="e">
        <f>'3'!#REF!</f>
        <v>#REF!</v>
      </c>
      <c r="C95" s="194"/>
      <c r="D95" s="194"/>
      <c r="E95" s="356"/>
      <c r="F95" s="209"/>
      <c r="G95" s="359"/>
      <c r="H95" s="357"/>
      <c r="I95" s="359"/>
      <c r="J95" s="359"/>
      <c r="K95" s="359"/>
      <c r="L95" s="359"/>
      <c r="M95" s="209"/>
    </row>
    <row r="96" spans="1:13" s="210" customFormat="1" ht="19.5" customHeight="1" x14ac:dyDescent="0.15">
      <c r="A96" s="356" t="e">
        <f>'3'!#REF!</f>
        <v>#REF!</v>
      </c>
      <c r="B96" s="192" t="e">
        <f>'3'!#REF!</f>
        <v>#REF!</v>
      </c>
      <c r="C96" s="194"/>
      <c r="D96" s="194"/>
      <c r="E96" s="356"/>
      <c r="F96" s="209"/>
      <c r="G96" s="359"/>
      <c r="H96" s="357"/>
      <c r="I96" s="359"/>
      <c r="J96" s="359"/>
      <c r="K96" s="359"/>
      <c r="L96" s="359"/>
      <c r="M96" s="209"/>
    </row>
    <row r="97" spans="1:13" s="210" customFormat="1" ht="19.5" customHeight="1" x14ac:dyDescent="0.15">
      <c r="A97" s="356" t="e">
        <f>'3'!#REF!</f>
        <v>#REF!</v>
      </c>
      <c r="B97" s="192" t="e">
        <f>'3'!#REF!</f>
        <v>#REF!</v>
      </c>
      <c r="C97" s="194"/>
      <c r="D97" s="194"/>
      <c r="E97" s="356"/>
      <c r="F97" s="209"/>
      <c r="G97" s="359"/>
      <c r="H97" s="357"/>
      <c r="I97" s="359"/>
      <c r="J97" s="359"/>
      <c r="K97" s="359"/>
      <c r="L97" s="359"/>
      <c r="M97" s="209"/>
    </row>
    <row r="98" spans="1:13" s="210" customFormat="1" ht="12" customHeight="1" x14ac:dyDescent="0.15">
      <c r="A98" s="356" t="e">
        <f>'3'!#REF!</f>
        <v>#REF!</v>
      </c>
      <c r="B98" s="192" t="e">
        <f>'3'!#REF!</f>
        <v>#REF!</v>
      </c>
      <c r="C98" s="194"/>
      <c r="D98" s="194"/>
      <c r="E98" s="356"/>
      <c r="F98" s="209"/>
      <c r="G98" s="359"/>
      <c r="H98" s="357"/>
      <c r="I98" s="359"/>
      <c r="J98" s="359"/>
      <c r="K98" s="359"/>
      <c r="L98" s="359"/>
      <c r="M98" s="209"/>
    </row>
    <row r="99" spans="1:13" s="210" customFormat="1" ht="19.5" customHeight="1" x14ac:dyDescent="0.15">
      <c r="A99" s="356" t="e">
        <f>'3'!#REF!</f>
        <v>#REF!</v>
      </c>
      <c r="B99" s="192" t="e">
        <f>'3'!#REF!</f>
        <v>#REF!</v>
      </c>
      <c r="C99" s="194"/>
      <c r="D99" s="194"/>
      <c r="E99" s="356"/>
      <c r="F99" s="209"/>
      <c r="G99" s="359"/>
      <c r="H99" s="357"/>
      <c r="I99" s="359"/>
      <c r="J99" s="359"/>
      <c r="K99" s="359"/>
      <c r="L99" s="359"/>
      <c r="M99" s="209"/>
    </row>
    <row r="100" spans="1:13" s="210" customFormat="1" ht="11.25" customHeight="1" x14ac:dyDescent="0.15">
      <c r="A100" s="356">
        <f>'3'!B232</f>
        <v>0</v>
      </c>
      <c r="B100" s="192">
        <f>'3'!D232</f>
        <v>0</v>
      </c>
      <c r="C100" s="194"/>
      <c r="D100" s="194"/>
      <c r="E100" s="356"/>
      <c r="F100" s="209"/>
      <c r="G100" s="359"/>
      <c r="H100" s="357"/>
      <c r="I100" s="359"/>
      <c r="J100" s="359"/>
      <c r="K100" s="359"/>
      <c r="L100" s="359"/>
      <c r="M100" s="209"/>
    </row>
    <row r="101" spans="1:13" s="210" customFormat="1" ht="19.5" customHeight="1" x14ac:dyDescent="0.15">
      <c r="A101" s="356">
        <f>'3'!B233</f>
        <v>0</v>
      </c>
      <c r="B101" s="192">
        <f>'3'!D233</f>
        <v>0</v>
      </c>
      <c r="C101" s="194"/>
      <c r="D101" s="194"/>
      <c r="E101" s="356"/>
      <c r="F101" s="209"/>
      <c r="G101" s="359"/>
      <c r="H101" s="357"/>
      <c r="I101" s="359"/>
      <c r="J101" s="359"/>
      <c r="K101" s="359"/>
      <c r="L101" s="359"/>
      <c r="M101" s="209"/>
    </row>
    <row r="102" spans="1:13" s="210" customFormat="1" ht="12" customHeight="1" x14ac:dyDescent="0.15">
      <c r="A102" s="356">
        <f>'3'!B234</f>
        <v>0</v>
      </c>
      <c r="B102" s="192">
        <f>'3'!D234</f>
        <v>0</v>
      </c>
      <c r="C102" s="194"/>
      <c r="D102" s="194"/>
      <c r="E102" s="356"/>
      <c r="F102" s="209"/>
      <c r="G102" s="359"/>
      <c r="H102" s="357"/>
      <c r="I102" s="359"/>
      <c r="J102" s="359"/>
      <c r="K102" s="359"/>
      <c r="L102" s="359"/>
      <c r="M102" s="209"/>
    </row>
    <row r="103" spans="1:13" s="210" customFormat="1" ht="12" customHeight="1" x14ac:dyDescent="0.15">
      <c r="A103" s="356">
        <f>'3'!B235</f>
        <v>0</v>
      </c>
      <c r="B103" s="192">
        <f>'3'!D235</f>
        <v>0</v>
      </c>
      <c r="C103" s="194"/>
      <c r="D103" s="194"/>
      <c r="E103" s="356"/>
      <c r="F103" s="209"/>
      <c r="G103" s="359"/>
      <c r="H103" s="357"/>
      <c r="I103" s="359"/>
      <c r="J103" s="359"/>
      <c r="K103" s="359"/>
      <c r="L103" s="359"/>
      <c r="M103" s="209"/>
    </row>
    <row r="104" spans="1:13" s="210" customFormat="1" ht="12" customHeight="1" x14ac:dyDescent="0.15">
      <c r="A104" s="356">
        <f>'3'!B236</f>
        <v>0</v>
      </c>
      <c r="B104" s="192">
        <f>'3'!D236</f>
        <v>0</v>
      </c>
      <c r="C104" s="194"/>
      <c r="D104" s="194"/>
      <c r="E104" s="356"/>
      <c r="F104" s="209"/>
      <c r="G104" s="359"/>
      <c r="H104" s="357"/>
      <c r="I104" s="359"/>
      <c r="J104" s="359"/>
      <c r="K104" s="359"/>
      <c r="L104" s="359"/>
      <c r="M104" s="209"/>
    </row>
    <row r="105" spans="1:13" s="210" customFormat="1" ht="12" customHeight="1" x14ac:dyDescent="0.15">
      <c r="A105" s="356" t="e">
        <f>'3'!#REF!</f>
        <v>#REF!</v>
      </c>
      <c r="B105" s="192" t="e">
        <f>'3'!#REF!</f>
        <v>#REF!</v>
      </c>
      <c r="C105" s="194"/>
      <c r="D105" s="194"/>
      <c r="E105" s="356"/>
      <c r="F105" s="209"/>
      <c r="G105" s="359"/>
      <c r="H105" s="357"/>
      <c r="I105" s="359"/>
      <c r="J105" s="359"/>
      <c r="K105" s="359"/>
      <c r="L105" s="359"/>
      <c r="M105" s="209"/>
    </row>
    <row r="106" spans="1:13" s="210" customFormat="1" ht="19.5" customHeight="1" x14ac:dyDescent="0.15">
      <c r="A106" s="356">
        <f>'3'!B252</f>
        <v>0</v>
      </c>
      <c r="B106" s="192">
        <f>'3'!D252</f>
        <v>0</v>
      </c>
      <c r="C106" s="194"/>
      <c r="D106" s="194"/>
      <c r="E106" s="356"/>
      <c r="F106" s="209"/>
      <c r="G106" s="359"/>
      <c r="H106" s="357"/>
      <c r="I106" s="359"/>
      <c r="J106" s="359"/>
      <c r="K106" s="359"/>
      <c r="L106" s="359"/>
      <c r="M106" s="209"/>
    </row>
    <row r="107" spans="1:13" s="210" customFormat="1" ht="19.5" customHeight="1" x14ac:dyDescent="0.15">
      <c r="A107" s="356">
        <f>'3'!B260</f>
        <v>0</v>
      </c>
      <c r="B107" s="192">
        <f>'3'!D253</f>
        <v>0</v>
      </c>
      <c r="C107" s="194"/>
      <c r="D107" s="194"/>
      <c r="E107" s="356"/>
      <c r="F107" s="209"/>
      <c r="G107" s="359"/>
      <c r="H107" s="357"/>
      <c r="I107" s="359"/>
      <c r="J107" s="359"/>
      <c r="K107" s="359"/>
      <c r="L107" s="359"/>
      <c r="M107" s="209"/>
    </row>
    <row r="108" spans="1:13" s="210" customFormat="1" ht="19.5" customHeight="1" x14ac:dyDescent="0.15">
      <c r="A108" s="356">
        <f>'3'!B268</f>
        <v>0</v>
      </c>
      <c r="B108" s="192">
        <f>'3'!D268</f>
        <v>0</v>
      </c>
      <c r="C108" s="194"/>
      <c r="D108" s="194"/>
      <c r="E108" s="356"/>
      <c r="F108" s="209"/>
      <c r="G108" s="359"/>
      <c r="H108" s="357"/>
      <c r="I108" s="359"/>
      <c r="J108" s="359"/>
      <c r="K108" s="359"/>
      <c r="L108" s="359"/>
      <c r="M108" s="209"/>
    </row>
    <row r="109" spans="1:13" s="210" customFormat="1" ht="10.5" customHeight="1" x14ac:dyDescent="0.15">
      <c r="A109" s="356">
        <f>'3'!B269</f>
        <v>0</v>
      </c>
      <c r="B109" s="192">
        <f>'3'!D269</f>
        <v>0</v>
      </c>
      <c r="C109" s="194"/>
      <c r="D109" s="194"/>
      <c r="E109" s="356"/>
      <c r="F109" s="209"/>
      <c r="G109" s="359"/>
      <c r="H109" s="357"/>
      <c r="I109" s="359"/>
      <c r="J109" s="359"/>
      <c r="K109" s="359"/>
      <c r="L109" s="359"/>
      <c r="M109" s="209"/>
    </row>
    <row r="110" spans="1:13" s="210" customFormat="1" ht="19.5" customHeight="1" x14ac:dyDescent="0.15">
      <c r="A110" s="356">
        <f>'3'!B270</f>
        <v>0</v>
      </c>
      <c r="B110" s="192">
        <f>'3'!D270</f>
        <v>0</v>
      </c>
      <c r="C110" s="194"/>
      <c r="D110" s="194"/>
      <c r="E110" s="356"/>
      <c r="F110" s="209"/>
      <c r="G110" s="359"/>
      <c r="H110" s="357"/>
      <c r="I110" s="359"/>
      <c r="J110" s="359"/>
      <c r="K110" s="359"/>
      <c r="L110" s="359"/>
      <c r="M110" s="209"/>
    </row>
    <row r="111" spans="1:13" s="210" customFormat="1" ht="19.5" customHeight="1" x14ac:dyDescent="0.15">
      <c r="A111" s="356" t="e">
        <f>'3'!#REF!</f>
        <v>#REF!</v>
      </c>
      <c r="B111" s="192" t="e">
        <f>'3'!#REF!</f>
        <v>#REF!</v>
      </c>
      <c r="C111" s="194"/>
      <c r="D111" s="194"/>
      <c r="E111" s="356"/>
      <c r="F111" s="209"/>
      <c r="G111" s="359"/>
      <c r="H111" s="357"/>
      <c r="I111" s="359"/>
      <c r="J111" s="359"/>
      <c r="K111" s="359"/>
      <c r="L111" s="359"/>
      <c r="M111" s="209"/>
    </row>
    <row r="112" spans="1:13" s="210" customFormat="1" ht="19.5" customHeight="1" x14ac:dyDescent="0.15">
      <c r="A112" s="356" t="e">
        <f>'3'!#REF!</f>
        <v>#REF!</v>
      </c>
      <c r="B112" s="192" t="e">
        <f>'3'!#REF!</f>
        <v>#REF!</v>
      </c>
      <c r="C112" s="194"/>
      <c r="D112" s="194"/>
      <c r="E112" s="356"/>
      <c r="F112" s="209"/>
      <c r="G112" s="359"/>
      <c r="H112" s="357"/>
      <c r="I112" s="359"/>
      <c r="J112" s="359"/>
      <c r="K112" s="359"/>
      <c r="L112" s="359"/>
      <c r="M112" s="209"/>
    </row>
    <row r="113" spans="1:13" s="210" customFormat="1" ht="19.5" customHeight="1" x14ac:dyDescent="0.15">
      <c r="A113" s="356">
        <f>'3'!B292</f>
        <v>0</v>
      </c>
      <c r="B113" s="192">
        <f>'3'!D292</f>
        <v>0</v>
      </c>
      <c r="C113" s="194"/>
      <c r="D113" s="194"/>
      <c r="E113" s="356"/>
      <c r="F113" s="209"/>
      <c r="G113" s="359"/>
      <c r="H113" s="357"/>
      <c r="I113" s="359"/>
      <c r="J113" s="359"/>
      <c r="K113" s="359"/>
      <c r="L113" s="359"/>
      <c r="M113" s="209"/>
    </row>
    <row r="114" spans="1:13" s="210" customFormat="1" ht="10.5" customHeight="1" x14ac:dyDescent="0.15">
      <c r="A114" s="356">
        <f>'3'!B293</f>
        <v>0</v>
      </c>
      <c r="B114" s="192">
        <f>'3'!D293</f>
        <v>0</v>
      </c>
      <c r="C114" s="194"/>
      <c r="D114" s="194"/>
      <c r="E114" s="356"/>
      <c r="F114" s="209"/>
      <c r="G114" s="359"/>
      <c r="H114" s="357"/>
      <c r="I114" s="359"/>
      <c r="J114" s="359"/>
      <c r="K114" s="359"/>
      <c r="L114" s="359"/>
      <c r="M114" s="209"/>
    </row>
    <row r="115" spans="1:13" s="210" customFormat="1" ht="10.5" customHeight="1" x14ac:dyDescent="0.15">
      <c r="A115" s="356">
        <f>'3'!B290</f>
        <v>0</v>
      </c>
      <c r="B115" s="192">
        <f>'3'!D290</f>
        <v>0</v>
      </c>
      <c r="C115" s="194"/>
      <c r="D115" s="194"/>
      <c r="E115" s="356"/>
      <c r="F115" s="209"/>
      <c r="G115" s="359"/>
      <c r="H115" s="357"/>
      <c r="I115" s="359"/>
      <c r="J115" s="359"/>
      <c r="K115" s="359"/>
      <c r="L115" s="359"/>
      <c r="M115" s="209"/>
    </row>
    <row r="116" spans="1:13" s="210" customFormat="1" ht="10.5" customHeight="1" x14ac:dyDescent="0.15">
      <c r="A116" s="356">
        <f>'3'!B321</f>
        <v>0</v>
      </c>
      <c r="B116" s="192">
        <f>'3'!D309</f>
        <v>0</v>
      </c>
      <c r="C116" s="194"/>
      <c r="D116" s="194"/>
      <c r="E116" s="356"/>
      <c r="F116" s="209"/>
      <c r="G116" s="359"/>
      <c r="H116" s="357"/>
      <c r="I116" s="359"/>
      <c r="J116" s="359"/>
      <c r="K116" s="359"/>
      <c r="L116" s="359"/>
      <c r="M116" s="209"/>
    </row>
    <row r="117" spans="1:13" s="210" customFormat="1" ht="19.5" customHeight="1" x14ac:dyDescent="0.15">
      <c r="A117" s="356" t="e">
        <f>'3'!#REF!</f>
        <v>#REF!</v>
      </c>
      <c r="B117" s="192" t="e">
        <f>'3'!#REF!</f>
        <v>#REF!</v>
      </c>
      <c r="C117" s="194"/>
      <c r="D117" s="194"/>
      <c r="E117" s="356"/>
      <c r="F117" s="209"/>
      <c r="G117" s="359"/>
      <c r="H117" s="357"/>
      <c r="I117" s="359"/>
      <c r="J117" s="359"/>
      <c r="K117" s="359"/>
      <c r="L117" s="359"/>
      <c r="M117" s="209"/>
    </row>
    <row r="118" spans="1:13" s="210" customFormat="1" ht="11.25" customHeight="1" x14ac:dyDescent="0.15">
      <c r="A118" s="356" t="e">
        <f>'3'!#REF!</f>
        <v>#REF!</v>
      </c>
      <c r="B118" s="192" t="e">
        <f>'3'!#REF!</f>
        <v>#REF!</v>
      </c>
      <c r="C118" s="194"/>
      <c r="D118" s="194"/>
      <c r="E118" s="356"/>
      <c r="F118" s="209"/>
      <c r="G118" s="359"/>
      <c r="H118" s="357"/>
      <c r="I118" s="359"/>
      <c r="J118" s="359"/>
      <c r="K118" s="359"/>
      <c r="L118" s="359"/>
      <c r="M118" s="209"/>
    </row>
    <row r="119" spans="1:13" s="210" customFormat="1" ht="11.25" customHeight="1" x14ac:dyDescent="0.15">
      <c r="A119" s="356">
        <f>'3'!B182</f>
        <v>0</v>
      </c>
      <c r="B119" s="192">
        <f>'3'!D182</f>
        <v>0</v>
      </c>
      <c r="C119" s="194"/>
      <c r="D119" s="194"/>
      <c r="E119" s="356"/>
      <c r="F119" s="209"/>
      <c r="G119" s="359"/>
      <c r="H119" s="357"/>
      <c r="I119" s="359"/>
      <c r="J119" s="359"/>
      <c r="K119" s="359"/>
      <c r="L119" s="359"/>
      <c r="M119" s="209"/>
    </row>
    <row r="120" spans="1:13" s="210" customFormat="1" ht="19.5" hidden="1" customHeight="1" x14ac:dyDescent="0.15">
      <c r="A120" s="356"/>
      <c r="B120" s="192"/>
      <c r="C120" s="194"/>
      <c r="D120" s="194"/>
      <c r="E120" s="356"/>
      <c r="F120" s="209"/>
      <c r="G120" s="359"/>
      <c r="H120" s="357"/>
      <c r="I120" s="359"/>
      <c r="J120" s="359"/>
      <c r="K120" s="359"/>
      <c r="L120" s="359"/>
      <c r="M120" s="209"/>
    </row>
    <row r="121" spans="1:13" s="210" customFormat="1" ht="19.5" hidden="1" customHeight="1" x14ac:dyDescent="0.15">
      <c r="A121" s="356"/>
      <c r="B121" s="192"/>
      <c r="C121" s="194"/>
      <c r="D121" s="194"/>
      <c r="E121" s="356"/>
      <c r="F121" s="209"/>
      <c r="G121" s="359"/>
      <c r="H121" s="357"/>
      <c r="I121" s="359"/>
      <c r="J121" s="359"/>
      <c r="K121" s="359"/>
      <c r="L121" s="359"/>
      <c r="M121" s="209"/>
    </row>
    <row r="122" spans="1:13" s="210" customFormat="1" ht="19.5" hidden="1" customHeight="1" x14ac:dyDescent="0.15">
      <c r="A122" s="356"/>
      <c r="B122" s="192"/>
      <c r="C122" s="194"/>
      <c r="D122" s="194"/>
      <c r="E122" s="356"/>
      <c r="F122" s="209"/>
      <c r="G122" s="359"/>
      <c r="H122" s="357"/>
      <c r="I122" s="359"/>
      <c r="J122" s="359"/>
      <c r="K122" s="359"/>
      <c r="L122" s="359"/>
      <c r="M122" s="209"/>
    </row>
    <row r="123" spans="1:13" s="210" customFormat="1" ht="19.5" hidden="1" customHeight="1" x14ac:dyDescent="0.15">
      <c r="A123" s="356"/>
      <c r="B123" s="192"/>
      <c r="C123" s="194"/>
      <c r="D123" s="194"/>
      <c r="E123" s="356"/>
      <c r="F123" s="209"/>
      <c r="G123" s="359"/>
      <c r="H123" s="357"/>
      <c r="I123" s="359"/>
      <c r="J123" s="359"/>
      <c r="K123" s="359"/>
      <c r="L123" s="359"/>
      <c r="M123" s="209"/>
    </row>
    <row r="124" spans="1:13" ht="9.75" x14ac:dyDescent="0.15">
      <c r="A124" s="211"/>
      <c r="B124" s="195" t="e">
        <f>SUM(B3:B123)</f>
        <v>#REF!</v>
      </c>
      <c r="C124" s="195"/>
      <c r="D124" s="195" t="e">
        <f>SUM(D3:D123)</f>
        <v>#REF!</v>
      </c>
      <c r="E124" s="256"/>
      <c r="F124" s="195">
        <f>SUM(F3:F123)</f>
        <v>0</v>
      </c>
      <c r="G124" s="195"/>
      <c r="H124" s="255"/>
      <c r="I124" s="195" t="e">
        <f>SUM(I3:I123)</f>
        <v>#REF!</v>
      </c>
      <c r="J124" s="195"/>
      <c r="K124" s="195">
        <f>SUM(K3:K34)</f>
        <v>0</v>
      </c>
      <c r="L124" s="203"/>
      <c r="M124" s="212" t="e">
        <f>SUM(M3:M123)</f>
        <v>#REF!</v>
      </c>
    </row>
    <row r="125" spans="1:13" ht="12.75" x14ac:dyDescent="0.2">
      <c r="A125" s="211"/>
      <c r="B125" s="998" t="e">
        <f>B124+F124+I124+D124+M124</f>
        <v>#REF!</v>
      </c>
      <c r="C125" s="999"/>
      <c r="D125" s="999"/>
      <c r="E125" s="1000"/>
      <c r="F125" s="1000"/>
      <c r="G125" s="1000"/>
      <c r="H125" s="1000"/>
      <c r="I125" s="1000"/>
      <c r="J125" s="1001"/>
      <c r="K125" s="1001"/>
      <c r="L125" s="1001"/>
      <c r="M125" s="1002"/>
    </row>
    <row r="126" spans="1:13" ht="12.75" x14ac:dyDescent="0.2">
      <c r="B126" s="1003" t="e">
        <f>B125-F5-F6-F7-F8-F9-F4</f>
        <v>#REF!</v>
      </c>
      <c r="C126" s="1004"/>
      <c r="D126" s="1004"/>
      <c r="E126" s="1004"/>
      <c r="F126" s="1004"/>
      <c r="G126" s="1004"/>
      <c r="H126" s="1004"/>
      <c r="I126" s="1004"/>
      <c r="J126" s="1004"/>
      <c r="K126" s="1004"/>
      <c r="L126" s="1004"/>
      <c r="M126" s="1004"/>
    </row>
    <row r="127" spans="1:13" ht="9.75" x14ac:dyDescent="0.15">
      <c r="A127" s="199"/>
      <c r="B127" s="199"/>
      <c r="C127" s="199"/>
      <c r="D127" s="198"/>
      <c r="E127" s="199"/>
    </row>
    <row r="128" spans="1:13" ht="9.75" x14ac:dyDescent="0.15">
      <c r="A128" s="199" t="s">
        <v>239</v>
      </c>
      <c r="B128" s="199"/>
      <c r="C128" s="199"/>
      <c r="D128" s="198"/>
      <c r="E128" s="199"/>
    </row>
    <row r="129" spans="1:5" ht="9.75" x14ac:dyDescent="0.15">
      <c r="A129" s="199"/>
      <c r="B129" s="199"/>
      <c r="C129" s="199"/>
      <c r="D129" s="198"/>
      <c r="E129" s="199"/>
    </row>
  </sheetData>
  <mergeCells count="9">
    <mergeCell ref="B125:M125"/>
    <mergeCell ref="B126:M126"/>
    <mergeCell ref="E2:F2"/>
    <mergeCell ref="A1:M1"/>
    <mergeCell ref="A2:B2"/>
    <mergeCell ref="C2:D2"/>
    <mergeCell ref="J2:K2"/>
    <mergeCell ref="L2:M2"/>
    <mergeCell ref="H2:I2"/>
  </mergeCells>
  <pageMargins left="0.11811023622047245" right="0.11811023622047245" top="0.19685039370078741" bottom="0.19685039370078741" header="0.31496062992125984" footer="0.31496062992125984"/>
  <pageSetup paperSize="9" scale="95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4"/>
  <sheetViews>
    <sheetView workbookViewId="0">
      <selection activeCell="S12" sqref="S12"/>
    </sheetView>
  </sheetViews>
  <sheetFormatPr defaultRowHeight="11.25" x14ac:dyDescent="0.2"/>
  <cols>
    <col min="1" max="1" width="19.85546875" style="141" customWidth="1"/>
    <col min="2" max="3" width="7.85546875" style="141" bestFit="1" customWidth="1"/>
    <col min="4" max="4" width="6.42578125" style="141" customWidth="1"/>
    <col min="5" max="5" width="8" style="141" customWidth="1"/>
    <col min="6" max="6" width="7.85546875" style="141" customWidth="1"/>
    <col min="7" max="7" width="7.140625" style="141" customWidth="1"/>
    <col min="8" max="8" width="6.85546875" style="141" customWidth="1"/>
    <col min="9" max="10" width="7.140625" style="141" customWidth="1"/>
    <col min="11" max="11" width="7.7109375" style="141" customWidth="1"/>
    <col min="12" max="12" width="13.7109375" style="141" customWidth="1"/>
    <col min="13" max="13" width="0" style="141" hidden="1" customWidth="1"/>
    <col min="14" max="17" width="9.140625" style="141"/>
    <col min="18" max="18" width="9.140625" style="141" hidden="1" customWidth="1"/>
    <col min="19" max="16384" width="9.140625" style="141"/>
  </cols>
  <sheetData>
    <row r="1" spans="1:18" ht="12.75" customHeight="1" x14ac:dyDescent="0.25">
      <c r="A1" s="1013" t="s">
        <v>492</v>
      </c>
      <c r="B1" s="1013"/>
      <c r="C1" s="1013"/>
      <c r="D1" s="1013"/>
      <c r="E1" s="1013"/>
      <c r="F1" s="1013"/>
      <c r="G1" s="1013"/>
      <c r="H1" s="1013"/>
      <c r="I1" s="1013"/>
      <c r="J1" s="1013"/>
      <c r="K1" s="1013"/>
      <c r="L1" s="1013"/>
      <c r="M1" s="1013"/>
      <c r="N1" s="1013"/>
      <c r="O1" s="1013"/>
      <c r="P1" s="1013"/>
      <c r="Q1" s="1013"/>
    </row>
    <row r="2" spans="1:18" x14ac:dyDescent="0.2">
      <c r="A2" s="1020"/>
      <c r="B2" s="1020"/>
      <c r="C2" s="1020"/>
      <c r="D2" s="1020"/>
      <c r="E2" s="1020"/>
      <c r="F2" s="1020"/>
      <c r="G2" s="1020"/>
      <c r="H2" s="1020"/>
      <c r="I2" s="1020"/>
      <c r="J2" s="1020"/>
      <c r="K2" s="1020"/>
      <c r="L2" s="1020"/>
      <c r="M2" s="1020"/>
      <c r="N2" s="1020"/>
      <c r="O2" s="1020"/>
      <c r="P2" s="1020"/>
      <c r="Q2" s="1020"/>
    </row>
    <row r="3" spans="1:18" s="2" customFormat="1" ht="15.75" x14ac:dyDescent="0.25">
      <c r="A3" s="959" t="s">
        <v>504</v>
      </c>
      <c r="B3" s="959"/>
      <c r="C3" s="959"/>
      <c r="D3" s="959"/>
      <c r="E3" s="959"/>
      <c r="F3" s="959"/>
      <c r="G3" s="959"/>
      <c r="H3" s="959"/>
      <c r="I3" s="959"/>
      <c r="J3" s="959"/>
      <c r="K3" s="959"/>
      <c r="L3" s="959"/>
      <c r="M3" s="959"/>
      <c r="N3" s="959"/>
      <c r="O3" s="959"/>
      <c r="P3" s="959"/>
      <c r="Q3" s="959"/>
    </row>
    <row r="4" spans="1:18" x14ac:dyDescent="0.2">
      <c r="Q4" s="506" t="s">
        <v>401</v>
      </c>
    </row>
    <row r="5" spans="1:18" ht="12" thickBot="1" x14ac:dyDescent="0.25"/>
    <row r="6" spans="1:18" x14ac:dyDescent="0.2">
      <c r="A6" s="1014" t="s">
        <v>64</v>
      </c>
      <c r="B6" s="1016" t="s">
        <v>65</v>
      </c>
      <c r="C6" s="1017"/>
      <c r="D6" s="1017"/>
      <c r="E6" s="1018"/>
      <c r="F6" s="1016" t="s">
        <v>319</v>
      </c>
      <c r="G6" s="1017"/>
      <c r="H6" s="1018"/>
      <c r="I6" s="507"/>
      <c r="J6" s="507"/>
      <c r="K6" s="507"/>
      <c r="L6" s="508" t="s">
        <v>440</v>
      </c>
      <c r="M6" s="1016" t="s">
        <v>320</v>
      </c>
      <c r="N6" s="1017"/>
      <c r="O6" s="1017"/>
      <c r="P6" s="1017"/>
      <c r="Q6" s="1019"/>
    </row>
    <row r="7" spans="1:18" ht="12" thickBot="1" x14ac:dyDescent="0.25">
      <c r="A7" s="1015"/>
      <c r="B7" s="509" t="s">
        <v>318</v>
      </c>
      <c r="C7" s="509">
        <v>2010</v>
      </c>
      <c r="D7" s="509">
        <v>2011</v>
      </c>
      <c r="E7" s="510" t="s">
        <v>5</v>
      </c>
      <c r="F7" s="509">
        <v>2006</v>
      </c>
      <c r="G7" s="509">
        <v>2007</v>
      </c>
      <c r="H7" s="509">
        <v>2008</v>
      </c>
      <c r="I7" s="509">
        <v>2009</v>
      </c>
      <c r="J7" s="509">
        <v>2010</v>
      </c>
      <c r="K7" s="509">
        <v>2011</v>
      </c>
      <c r="L7" s="511" t="s">
        <v>199</v>
      </c>
      <c r="M7" s="509">
        <v>2010</v>
      </c>
      <c r="N7" s="509">
        <v>2011</v>
      </c>
      <c r="O7" s="509">
        <v>2012</v>
      </c>
      <c r="P7" s="512">
        <v>2013</v>
      </c>
      <c r="Q7" s="513" t="s">
        <v>66</v>
      </c>
    </row>
    <row r="8" spans="1:18" x14ac:dyDescent="0.2">
      <c r="A8" s="514" t="s">
        <v>67</v>
      </c>
      <c r="B8" s="515"/>
      <c r="C8" s="515"/>
      <c r="D8" s="515"/>
      <c r="E8" s="515"/>
      <c r="F8" s="515"/>
      <c r="G8" s="515"/>
      <c r="H8" s="515"/>
      <c r="I8" s="515"/>
      <c r="J8" s="515"/>
      <c r="K8" s="515"/>
      <c r="L8" s="515"/>
      <c r="M8" s="515"/>
      <c r="N8" s="515"/>
      <c r="O8" s="515"/>
      <c r="P8" s="515"/>
      <c r="Q8" s="516"/>
    </row>
    <row r="9" spans="1:18" x14ac:dyDescent="0.2">
      <c r="A9" s="517" t="s">
        <v>68</v>
      </c>
      <c r="B9" s="139">
        <v>207853</v>
      </c>
      <c r="C9" s="139"/>
      <c r="D9" s="139"/>
      <c r="E9" s="139">
        <f>SUM(B9:D9)</f>
        <v>207853</v>
      </c>
      <c r="F9" s="139"/>
      <c r="G9" s="139"/>
      <c r="H9" s="518">
        <v>9170</v>
      </c>
      <c r="I9" s="518">
        <v>12227</v>
      </c>
      <c r="J9" s="518">
        <v>9170</v>
      </c>
      <c r="K9" s="518">
        <v>15284</v>
      </c>
      <c r="L9" s="519">
        <f>E9-H9-I9-J9-K9</f>
        <v>162002</v>
      </c>
      <c r="M9" s="139"/>
      <c r="N9" s="139"/>
      <c r="O9" s="139">
        <v>12227</v>
      </c>
      <c r="P9" s="520">
        <v>12227</v>
      </c>
      <c r="Q9" s="140">
        <f t="shared" ref="Q9:Q14" si="0">L9-R9</f>
        <v>137548</v>
      </c>
      <c r="R9" s="144">
        <f>SUM(M9:P9)</f>
        <v>24454</v>
      </c>
    </row>
    <row r="10" spans="1:18" x14ac:dyDescent="0.2">
      <c r="A10" s="517" t="s">
        <v>69</v>
      </c>
      <c r="B10" s="139">
        <v>329830</v>
      </c>
      <c r="C10" s="139"/>
      <c r="D10" s="139"/>
      <c r="E10" s="139">
        <f>SUM(B10:D10)</f>
        <v>329830</v>
      </c>
      <c r="F10" s="139"/>
      <c r="G10" s="139"/>
      <c r="H10" s="518">
        <v>14551</v>
      </c>
      <c r="I10" s="518">
        <v>19402</v>
      </c>
      <c r="J10" s="518">
        <v>14551</v>
      </c>
      <c r="K10" s="518">
        <v>24252</v>
      </c>
      <c r="L10" s="519">
        <f t="shared" ref="L10:L14" si="1">E10-H10-I10-J10-K10</f>
        <v>257074</v>
      </c>
      <c r="M10" s="139"/>
      <c r="N10" s="139"/>
      <c r="O10" s="139">
        <v>19402</v>
      </c>
      <c r="P10" s="520">
        <v>19402</v>
      </c>
      <c r="Q10" s="140">
        <f t="shared" si="0"/>
        <v>218270</v>
      </c>
      <c r="R10" s="144">
        <f t="shared" ref="R10:R31" si="2">SUM(M10:P10)</f>
        <v>38804</v>
      </c>
    </row>
    <row r="11" spans="1:18" x14ac:dyDescent="0.2">
      <c r="A11" s="521" t="s">
        <v>70</v>
      </c>
      <c r="B11" s="139">
        <v>200000</v>
      </c>
      <c r="C11" s="139"/>
      <c r="D11" s="139"/>
      <c r="E11" s="139">
        <f>SUM(B11:D11)</f>
        <v>200000</v>
      </c>
      <c r="F11" s="139"/>
      <c r="G11" s="139"/>
      <c r="H11" s="139">
        <v>5556</v>
      </c>
      <c r="I11" s="139">
        <v>11111</v>
      </c>
      <c r="J11" s="139">
        <v>11111</v>
      </c>
      <c r="K11" s="139">
        <v>8333</v>
      </c>
      <c r="L11" s="519">
        <f t="shared" si="1"/>
        <v>163889</v>
      </c>
      <c r="M11" s="139"/>
      <c r="N11" s="139">
        <v>2778</v>
      </c>
      <c r="O11" s="139">
        <v>11111</v>
      </c>
      <c r="P11" s="520">
        <v>11111</v>
      </c>
      <c r="Q11" s="140">
        <f t="shared" si="0"/>
        <v>138889</v>
      </c>
      <c r="R11" s="144">
        <f t="shared" si="2"/>
        <v>25000</v>
      </c>
    </row>
    <row r="12" spans="1:18" x14ac:dyDescent="0.2">
      <c r="A12" s="517" t="s">
        <v>71</v>
      </c>
      <c r="B12" s="139">
        <v>348493</v>
      </c>
      <c r="D12" s="139"/>
      <c r="E12" s="139">
        <f t="shared" ref="E12:E14" si="3">SUM(B12:D12)</f>
        <v>348493</v>
      </c>
      <c r="F12" s="139"/>
      <c r="G12" s="139"/>
      <c r="H12" s="139"/>
      <c r="I12" s="139">
        <v>21210</v>
      </c>
      <c r="J12" s="139">
        <v>31914</v>
      </c>
      <c r="K12" s="139">
        <v>19467</v>
      </c>
      <c r="L12" s="519">
        <f t="shared" si="1"/>
        <v>275902</v>
      </c>
      <c r="M12" s="139"/>
      <c r="N12" s="139"/>
      <c r="O12" s="139">
        <v>19467</v>
      </c>
      <c r="P12" s="520">
        <v>19467</v>
      </c>
      <c r="Q12" s="140">
        <f t="shared" si="0"/>
        <v>236968</v>
      </c>
      <c r="R12" s="144">
        <f t="shared" si="2"/>
        <v>38934</v>
      </c>
    </row>
    <row r="13" spans="1:18" x14ac:dyDescent="0.2">
      <c r="A13" s="517" t="s">
        <v>184</v>
      </c>
      <c r="B13" s="139">
        <v>286064</v>
      </c>
      <c r="C13" s="139">
        <v>463936</v>
      </c>
      <c r="D13" s="139"/>
      <c r="E13" s="139">
        <f t="shared" si="3"/>
        <v>750000</v>
      </c>
      <c r="F13" s="139"/>
      <c r="G13" s="139"/>
      <c r="H13" s="139"/>
      <c r="I13" s="139"/>
      <c r="J13" s="139"/>
      <c r="K13" s="139">
        <v>21739</v>
      </c>
      <c r="L13" s="519">
        <f t="shared" si="1"/>
        <v>728261</v>
      </c>
      <c r="M13" s="139"/>
      <c r="N13" s="139"/>
      <c r="O13" s="139">
        <v>43478</v>
      </c>
      <c r="P13" s="520">
        <v>43478</v>
      </c>
      <c r="Q13" s="140">
        <f t="shared" si="0"/>
        <v>641305</v>
      </c>
      <c r="R13" s="144">
        <f t="shared" si="2"/>
        <v>86956</v>
      </c>
    </row>
    <row r="14" spans="1:18" x14ac:dyDescent="0.2">
      <c r="A14" s="522" t="s">
        <v>185</v>
      </c>
      <c r="B14" s="139"/>
      <c r="C14" s="139">
        <v>5349</v>
      </c>
      <c r="D14" s="139"/>
      <c r="E14" s="139">
        <f t="shared" si="3"/>
        <v>5349</v>
      </c>
      <c r="F14" s="139"/>
      <c r="G14" s="139"/>
      <c r="H14" s="139"/>
      <c r="I14" s="139"/>
      <c r="J14" s="139">
        <v>2049</v>
      </c>
      <c r="K14" s="139">
        <v>2050</v>
      </c>
      <c r="L14" s="148">
        <f t="shared" si="1"/>
        <v>1250</v>
      </c>
      <c r="M14" s="139"/>
      <c r="N14" s="523"/>
      <c r="O14" s="523">
        <v>1250</v>
      </c>
      <c r="P14" s="524"/>
      <c r="Q14" s="140">
        <f t="shared" si="0"/>
        <v>0</v>
      </c>
      <c r="R14" s="144">
        <f t="shared" si="2"/>
        <v>1250</v>
      </c>
    </row>
    <row r="15" spans="1:18" ht="12" thickBot="1" x14ac:dyDescent="0.25">
      <c r="A15" s="525" t="s">
        <v>72</v>
      </c>
      <c r="B15" s="526">
        <f>SUM(B9:B13)</f>
        <v>1372240</v>
      </c>
      <c r="C15" s="526">
        <f>SUM(C9:C14)</f>
        <v>469285</v>
      </c>
      <c r="D15" s="526">
        <f>SUM(D9:D13)</f>
        <v>0</v>
      </c>
      <c r="E15" s="526">
        <f>SUM(B15:D15)</f>
        <v>1841525</v>
      </c>
      <c r="F15" s="526">
        <f>SUM(F9:F11)</f>
        <v>0</v>
      </c>
      <c r="G15" s="526">
        <f>SUM(G9:G11)</f>
        <v>0</v>
      </c>
      <c r="H15" s="526">
        <f>SUM(H9:H11)</f>
        <v>29277</v>
      </c>
      <c r="I15" s="526">
        <f>SUM(I8:I12)</f>
        <v>63950</v>
      </c>
      <c r="J15" s="526">
        <f>SUM(J8:J14)</f>
        <v>68795</v>
      </c>
      <c r="K15" s="526">
        <f>SUM(K9:K14)</f>
        <v>91125</v>
      </c>
      <c r="L15" s="526">
        <f t="shared" ref="L15:Q15" si="4">SUM(L9:L14)</f>
        <v>1588378</v>
      </c>
      <c r="M15" s="526">
        <f t="shared" si="4"/>
        <v>0</v>
      </c>
      <c r="N15" s="526">
        <f t="shared" si="4"/>
        <v>2778</v>
      </c>
      <c r="O15" s="526">
        <f t="shared" si="4"/>
        <v>106935</v>
      </c>
      <c r="P15" s="526">
        <f t="shared" si="4"/>
        <v>105685</v>
      </c>
      <c r="Q15" s="527">
        <f t="shared" si="4"/>
        <v>1372980</v>
      </c>
      <c r="R15" s="144">
        <f t="shared" si="2"/>
        <v>215398</v>
      </c>
    </row>
    <row r="16" spans="1:18" x14ac:dyDescent="0.2">
      <c r="A16" s="528" t="s">
        <v>73</v>
      </c>
      <c r="B16" s="529"/>
      <c r="C16" s="529"/>
      <c r="D16" s="529"/>
      <c r="E16" s="529"/>
      <c r="F16" s="529"/>
      <c r="G16" s="529"/>
      <c r="H16" s="529"/>
      <c r="I16" s="529"/>
      <c r="J16" s="529"/>
      <c r="K16" s="529"/>
      <c r="L16" s="530"/>
      <c r="M16" s="529"/>
      <c r="N16" s="529"/>
      <c r="O16" s="529"/>
      <c r="P16" s="529"/>
      <c r="Q16" s="531"/>
      <c r="R16" s="144"/>
    </row>
    <row r="17" spans="1:18" x14ac:dyDescent="0.2">
      <c r="A17" s="517" t="s">
        <v>439</v>
      </c>
      <c r="B17" s="139"/>
      <c r="C17" s="139"/>
      <c r="D17" s="139"/>
      <c r="E17" s="139"/>
      <c r="F17" s="139">
        <v>3320</v>
      </c>
      <c r="G17" s="139">
        <v>10281</v>
      </c>
      <c r="H17" s="139">
        <v>11984</v>
      </c>
      <c r="I17" s="139">
        <v>4697</v>
      </c>
      <c r="J17" s="139">
        <v>2070</v>
      </c>
      <c r="K17" s="139">
        <v>4382</v>
      </c>
      <c r="L17" s="148">
        <v>25398</v>
      </c>
      <c r="M17" s="139"/>
      <c r="N17" s="139"/>
      <c r="O17" s="139">
        <v>2501</v>
      </c>
      <c r="P17" s="520">
        <v>2313</v>
      </c>
      <c r="Q17" s="140">
        <f t="shared" ref="Q17:Q22" si="5">L17-R17</f>
        <v>20584</v>
      </c>
      <c r="R17" s="144">
        <f t="shared" si="2"/>
        <v>4814</v>
      </c>
    </row>
    <row r="18" spans="1:18" x14ac:dyDescent="0.2">
      <c r="A18" s="517" t="s">
        <v>74</v>
      </c>
      <c r="B18" s="139"/>
      <c r="C18" s="139"/>
      <c r="D18" s="139"/>
      <c r="E18" s="139"/>
      <c r="F18" s="139">
        <v>5629</v>
      </c>
      <c r="G18" s="139">
        <v>18047</v>
      </c>
      <c r="H18" s="139">
        <v>20689</v>
      </c>
      <c r="I18" s="139">
        <v>9015</v>
      </c>
      <c r="J18" s="139">
        <v>4388</v>
      </c>
      <c r="K18" s="139">
        <v>8674</v>
      </c>
      <c r="L18" s="148">
        <v>53891</v>
      </c>
      <c r="M18" s="139"/>
      <c r="N18" s="139"/>
      <c r="O18" s="139">
        <v>5255</v>
      </c>
      <c r="P18" s="520">
        <v>4859</v>
      </c>
      <c r="Q18" s="140">
        <f t="shared" si="5"/>
        <v>43777</v>
      </c>
      <c r="R18" s="144">
        <f t="shared" si="2"/>
        <v>10114</v>
      </c>
    </row>
    <row r="19" spans="1:18" x14ac:dyDescent="0.2">
      <c r="A19" s="521" t="s">
        <v>75</v>
      </c>
      <c r="B19" s="139"/>
      <c r="C19" s="139"/>
      <c r="D19" s="139"/>
      <c r="E19" s="139"/>
      <c r="F19" s="139"/>
      <c r="G19" s="139">
        <v>7405</v>
      </c>
      <c r="H19" s="139">
        <v>16310</v>
      </c>
      <c r="I19" s="139">
        <v>6136</v>
      </c>
      <c r="J19" s="139">
        <v>4171</v>
      </c>
      <c r="K19" s="139">
        <v>3606</v>
      </c>
      <c r="L19" s="148">
        <v>45386</v>
      </c>
      <c r="M19" s="139"/>
      <c r="N19" s="139">
        <v>1324</v>
      </c>
      <c r="O19" s="139">
        <v>3863</v>
      </c>
      <c r="P19" s="520">
        <v>3596</v>
      </c>
      <c r="Q19" s="140">
        <f t="shared" si="5"/>
        <v>36603</v>
      </c>
      <c r="R19" s="144">
        <f t="shared" si="2"/>
        <v>8783</v>
      </c>
    </row>
    <row r="20" spans="1:18" x14ac:dyDescent="0.2">
      <c r="A20" s="517" t="s">
        <v>76</v>
      </c>
      <c r="B20" s="139"/>
      <c r="C20" s="139"/>
      <c r="D20" s="139"/>
      <c r="E20" s="139"/>
      <c r="F20" s="139"/>
      <c r="G20" s="139"/>
      <c r="H20" s="139">
        <v>10220</v>
      </c>
      <c r="I20" s="139">
        <v>7962</v>
      </c>
      <c r="J20" s="139">
        <v>6662</v>
      </c>
      <c r="K20" s="139">
        <v>7924</v>
      </c>
      <c r="L20" s="148">
        <v>57656</v>
      </c>
      <c r="M20" s="139"/>
      <c r="N20" s="139"/>
      <c r="O20" s="139">
        <v>5548</v>
      </c>
      <c r="P20" s="520">
        <v>5156</v>
      </c>
      <c r="Q20" s="140">
        <f t="shared" si="5"/>
        <v>46952</v>
      </c>
      <c r="R20" s="144">
        <f t="shared" si="2"/>
        <v>10704</v>
      </c>
    </row>
    <row r="21" spans="1:18" x14ac:dyDescent="0.2">
      <c r="A21" s="517" t="s">
        <v>186</v>
      </c>
      <c r="B21" s="139"/>
      <c r="C21" s="139"/>
      <c r="D21" s="139"/>
      <c r="E21" s="139"/>
      <c r="F21" s="139"/>
      <c r="G21" s="139"/>
      <c r="H21" s="139"/>
      <c r="I21" s="139">
        <v>2538</v>
      </c>
      <c r="J21" s="139">
        <v>10598</v>
      </c>
      <c r="K21" s="139">
        <v>14559</v>
      </c>
      <c r="L21" s="148">
        <v>192155</v>
      </c>
      <c r="M21" s="532"/>
      <c r="N21" s="532">
        <v>5479</v>
      </c>
      <c r="O21" s="532">
        <v>14972</v>
      </c>
      <c r="P21" s="533">
        <v>14078</v>
      </c>
      <c r="Q21" s="140">
        <f t="shared" si="5"/>
        <v>157626</v>
      </c>
      <c r="R21" s="144">
        <f t="shared" si="2"/>
        <v>34529</v>
      </c>
    </row>
    <row r="22" spans="1:18" x14ac:dyDescent="0.2">
      <c r="A22" s="522" t="s">
        <v>187</v>
      </c>
      <c r="B22" s="139"/>
      <c r="C22" s="139"/>
      <c r="D22" s="139"/>
      <c r="E22" s="139"/>
      <c r="F22" s="139"/>
      <c r="G22" s="139"/>
      <c r="H22" s="139"/>
      <c r="I22" s="139"/>
      <c r="J22" s="139">
        <v>162</v>
      </c>
      <c r="K22" s="139">
        <v>154</v>
      </c>
      <c r="L22" s="148">
        <v>185</v>
      </c>
      <c r="M22" s="139"/>
      <c r="N22" s="523"/>
      <c r="O22" s="523">
        <v>185</v>
      </c>
      <c r="P22" s="524"/>
      <c r="Q22" s="140">
        <f t="shared" si="5"/>
        <v>0</v>
      </c>
      <c r="R22" s="144">
        <f t="shared" si="2"/>
        <v>185</v>
      </c>
    </row>
    <row r="23" spans="1:18" ht="12" thickBot="1" x14ac:dyDescent="0.25">
      <c r="A23" s="534" t="s">
        <v>77</v>
      </c>
      <c r="B23" s="526"/>
      <c r="C23" s="526"/>
      <c r="D23" s="526"/>
      <c r="E23" s="526"/>
      <c r="F23" s="526">
        <f>SUM(F17:F19)</f>
        <v>8949</v>
      </c>
      <c r="G23" s="526">
        <f>SUM(G17:G19)</f>
        <v>35733</v>
      </c>
      <c r="H23" s="526">
        <f>SUM(H16:H22)</f>
        <v>59203</v>
      </c>
      <c r="I23" s="526">
        <f>SUM(I16:I22)</f>
        <v>30348</v>
      </c>
      <c r="J23" s="526">
        <f>SUM(J16:J22)</f>
        <v>28051</v>
      </c>
      <c r="K23" s="526">
        <f t="shared" ref="K23:Q23" si="6">SUM(K17:K22)</f>
        <v>39299</v>
      </c>
      <c r="L23" s="526">
        <f t="shared" si="6"/>
        <v>374671</v>
      </c>
      <c r="M23" s="526">
        <f t="shared" si="6"/>
        <v>0</v>
      </c>
      <c r="N23" s="526">
        <f t="shared" si="6"/>
        <v>6803</v>
      </c>
      <c r="O23" s="526">
        <f t="shared" si="6"/>
        <v>32324</v>
      </c>
      <c r="P23" s="526">
        <f t="shared" si="6"/>
        <v>30002</v>
      </c>
      <c r="Q23" s="527">
        <f t="shared" si="6"/>
        <v>305542</v>
      </c>
      <c r="R23" s="144">
        <f t="shared" si="2"/>
        <v>69129</v>
      </c>
    </row>
    <row r="24" spans="1:18" ht="12" thickBot="1" x14ac:dyDescent="0.25">
      <c r="B24" s="144"/>
      <c r="C24" s="144"/>
      <c r="D24" s="144"/>
      <c r="E24" s="144"/>
      <c r="F24" s="144"/>
      <c r="G24" s="144"/>
      <c r="H24" s="144"/>
      <c r="I24" s="144"/>
      <c r="J24" s="144"/>
      <c r="K24" s="144"/>
      <c r="L24" s="144"/>
      <c r="M24" s="144"/>
      <c r="N24" s="144"/>
      <c r="O24" s="144"/>
      <c r="P24" s="144"/>
      <c r="Q24" s="144"/>
      <c r="R24" s="144"/>
    </row>
    <row r="25" spans="1:18" x14ac:dyDescent="0.2">
      <c r="A25" s="538" t="s">
        <v>322</v>
      </c>
      <c r="B25" s="539">
        <v>677000</v>
      </c>
      <c r="C25" s="539"/>
      <c r="D25" s="539"/>
      <c r="E25" s="540">
        <v>677000</v>
      </c>
      <c r="F25" s="539"/>
      <c r="G25" s="539"/>
      <c r="H25" s="539"/>
      <c r="I25" s="539"/>
      <c r="J25" s="539">
        <v>47954</v>
      </c>
      <c r="K25" s="539">
        <v>32861</v>
      </c>
      <c r="L25" s="540">
        <f>E25-J25-K25</f>
        <v>596185</v>
      </c>
      <c r="M25" s="539"/>
      <c r="N25" s="540"/>
      <c r="O25" s="540">
        <v>31598</v>
      </c>
      <c r="P25" s="540">
        <v>31598</v>
      </c>
      <c r="Q25" s="541">
        <f>L25-R25</f>
        <v>532989</v>
      </c>
      <c r="R25" s="144">
        <f t="shared" si="2"/>
        <v>63196</v>
      </c>
    </row>
    <row r="26" spans="1:18" x14ac:dyDescent="0.2">
      <c r="A26" s="542" t="s">
        <v>321</v>
      </c>
      <c r="B26" s="139"/>
      <c r="C26" s="139">
        <v>2323000</v>
      </c>
      <c r="D26" s="139"/>
      <c r="E26" s="148">
        <v>2323000</v>
      </c>
      <c r="F26" s="139"/>
      <c r="G26" s="139"/>
      <c r="H26" s="139"/>
      <c r="I26" s="139"/>
      <c r="J26" s="139"/>
      <c r="K26" s="139">
        <v>123119</v>
      </c>
      <c r="L26" s="148">
        <f>E26-J26-K26</f>
        <v>2199881</v>
      </c>
      <c r="M26" s="139"/>
      <c r="N26" s="148"/>
      <c r="O26" s="148">
        <v>120796</v>
      </c>
      <c r="P26" s="148">
        <v>123119</v>
      </c>
      <c r="Q26" s="149">
        <f>L26-R26</f>
        <v>1955966</v>
      </c>
      <c r="R26" s="144">
        <f t="shared" si="2"/>
        <v>243915</v>
      </c>
    </row>
    <row r="27" spans="1:18" ht="12" thickBot="1" x14ac:dyDescent="0.25">
      <c r="A27" s="543" t="s">
        <v>493</v>
      </c>
      <c r="B27" s="544">
        <f>SUM(B25:B26)</f>
        <v>677000</v>
      </c>
      <c r="C27" s="544">
        <f t="shared" ref="C27:E27" si="7">SUM(C25:C26)</f>
        <v>2323000</v>
      </c>
      <c r="D27" s="544"/>
      <c r="E27" s="544">
        <f t="shared" si="7"/>
        <v>3000000</v>
      </c>
      <c r="F27" s="544"/>
      <c r="G27" s="544"/>
      <c r="H27" s="544"/>
      <c r="I27" s="544"/>
      <c r="J27" s="544">
        <f t="shared" ref="J27" si="8">SUM(J25:J26)</f>
        <v>47954</v>
      </c>
      <c r="K27" s="544">
        <f t="shared" ref="K27" si="9">SUM(K25:K26)</f>
        <v>155980</v>
      </c>
      <c r="L27" s="545">
        <f t="shared" ref="L27" si="10">SUM(L25:L26)</f>
        <v>2796066</v>
      </c>
      <c r="M27" s="544">
        <f t="shared" ref="M27" si="11">SUM(M25:M26)</f>
        <v>0</v>
      </c>
      <c r="N27" s="544"/>
      <c r="O27" s="545">
        <f t="shared" ref="O27:Q27" si="12">SUM(O25:O26)</f>
        <v>152394</v>
      </c>
      <c r="P27" s="545">
        <f t="shared" si="12"/>
        <v>154717</v>
      </c>
      <c r="Q27" s="527">
        <f t="shared" si="12"/>
        <v>2488955</v>
      </c>
      <c r="R27" s="144"/>
    </row>
    <row r="28" spans="1:18" x14ac:dyDescent="0.2">
      <c r="A28" s="150"/>
      <c r="B28" s="144"/>
      <c r="C28" s="144"/>
      <c r="D28" s="144"/>
      <c r="E28" s="535"/>
      <c r="F28" s="144"/>
      <c r="G28" s="144"/>
      <c r="H28" s="144"/>
      <c r="I28" s="144"/>
      <c r="J28" s="144"/>
      <c r="K28" s="144"/>
      <c r="L28" s="144"/>
      <c r="M28" s="144"/>
      <c r="N28" s="144"/>
      <c r="O28" s="144"/>
      <c r="P28" s="144"/>
      <c r="Q28" s="535"/>
      <c r="R28" s="144"/>
    </row>
    <row r="29" spans="1:18" ht="12" thickBot="1" x14ac:dyDescent="0.25">
      <c r="A29" s="150"/>
      <c r="B29" s="536" t="s">
        <v>325</v>
      </c>
      <c r="C29" s="144"/>
      <c r="D29" s="144"/>
      <c r="E29" s="535"/>
      <c r="F29" s="144"/>
      <c r="G29" s="144"/>
      <c r="H29" s="144"/>
      <c r="I29" s="144"/>
      <c r="J29" s="144"/>
      <c r="K29" s="144"/>
      <c r="L29" s="144"/>
      <c r="M29" s="144"/>
      <c r="N29" s="144"/>
      <c r="O29" s="144"/>
      <c r="P29" s="144"/>
      <c r="Q29" s="535"/>
      <c r="R29" s="144"/>
    </row>
    <row r="30" spans="1:18" x14ac:dyDescent="0.2">
      <c r="A30" s="538" t="s">
        <v>323</v>
      </c>
      <c r="B30" s="546"/>
      <c r="C30" s="539"/>
      <c r="D30" s="539"/>
      <c r="E30" s="539"/>
      <c r="F30" s="539"/>
      <c r="G30" s="539"/>
      <c r="H30" s="539"/>
      <c r="I30" s="540">
        <v>18327</v>
      </c>
      <c r="J30" s="540">
        <v>27752</v>
      </c>
      <c r="K30" s="540">
        <v>31725</v>
      </c>
      <c r="L30" s="540">
        <v>536657</v>
      </c>
      <c r="M30" s="539"/>
      <c r="N30" s="540"/>
      <c r="O30" s="540">
        <v>26885</v>
      </c>
      <c r="P30" s="540">
        <v>25500</v>
      </c>
      <c r="Q30" s="541">
        <f>L30-R30</f>
        <v>484272</v>
      </c>
      <c r="R30" s="144">
        <f t="shared" si="2"/>
        <v>52385</v>
      </c>
    </row>
    <row r="31" spans="1:18" x14ac:dyDescent="0.2">
      <c r="A31" s="542" t="s">
        <v>324</v>
      </c>
      <c r="B31" s="139"/>
      <c r="C31" s="139"/>
      <c r="D31" s="139"/>
      <c r="E31" s="139"/>
      <c r="F31" s="139"/>
      <c r="G31" s="139"/>
      <c r="H31" s="139"/>
      <c r="I31" s="148"/>
      <c r="J31" s="148">
        <v>74801</v>
      </c>
      <c r="K31" s="148">
        <v>185581</v>
      </c>
      <c r="L31" s="148">
        <v>2252618</v>
      </c>
      <c r="M31" s="148"/>
      <c r="N31" s="148"/>
      <c r="O31" s="148">
        <v>162131</v>
      </c>
      <c r="P31" s="148">
        <v>153229</v>
      </c>
      <c r="Q31" s="149">
        <f>L31-R31</f>
        <v>1937258</v>
      </c>
      <c r="R31" s="144">
        <f t="shared" si="2"/>
        <v>315360</v>
      </c>
    </row>
    <row r="32" spans="1:18" ht="12" thickBot="1" x14ac:dyDescent="0.25">
      <c r="A32" s="547" t="s">
        <v>494</v>
      </c>
      <c r="B32" s="510"/>
      <c r="C32" s="510"/>
      <c r="D32" s="510"/>
      <c r="E32" s="510"/>
      <c r="F32" s="510"/>
      <c r="G32" s="510"/>
      <c r="H32" s="510"/>
      <c r="I32" s="545">
        <f>SUM(I30:I31)</f>
        <v>18327</v>
      </c>
      <c r="J32" s="545">
        <f t="shared" ref="J32:Q32" si="13">SUM(J30:J31)</f>
        <v>102553</v>
      </c>
      <c r="K32" s="545">
        <f t="shared" si="13"/>
        <v>217306</v>
      </c>
      <c r="L32" s="545">
        <f t="shared" si="13"/>
        <v>2789275</v>
      </c>
      <c r="M32" s="544">
        <f t="shared" si="13"/>
        <v>0</v>
      </c>
      <c r="N32" s="544"/>
      <c r="O32" s="545">
        <f t="shared" si="13"/>
        <v>189016</v>
      </c>
      <c r="P32" s="545">
        <f t="shared" si="13"/>
        <v>178729</v>
      </c>
      <c r="Q32" s="527">
        <f t="shared" si="13"/>
        <v>2421530</v>
      </c>
    </row>
    <row r="33" spans="7:14" x14ac:dyDescent="0.2">
      <c r="N33" s="535"/>
    </row>
    <row r="46" spans="7:14" x14ac:dyDescent="0.2">
      <c r="G46" s="150"/>
    </row>
    <row r="47" spans="7:14" x14ac:dyDescent="0.2">
      <c r="G47" s="150"/>
    </row>
    <row r="48" spans="7:14" x14ac:dyDescent="0.2">
      <c r="L48" s="537"/>
    </row>
    <row r="49" spans="1:16" x14ac:dyDescent="0.2">
      <c r="G49" s="150"/>
      <c r="L49" s="150"/>
      <c r="M49" s="150"/>
      <c r="N49" s="150"/>
      <c r="O49" s="150"/>
      <c r="P49" s="150"/>
    </row>
    <row r="50" spans="1:16" x14ac:dyDescent="0.2">
      <c r="L50" s="150"/>
      <c r="M50" s="150"/>
      <c r="N50" s="150"/>
      <c r="O50" s="150"/>
      <c r="P50" s="150"/>
    </row>
    <row r="51" spans="1:16" x14ac:dyDescent="0.2">
      <c r="L51" s="150"/>
      <c r="M51" s="150"/>
      <c r="N51" s="150"/>
      <c r="O51" s="150"/>
      <c r="P51" s="150"/>
    </row>
    <row r="54" spans="1:16" x14ac:dyDescent="0.2">
      <c r="A54" s="506"/>
    </row>
  </sheetData>
  <mergeCells count="7">
    <mergeCell ref="A1:Q1"/>
    <mergeCell ref="A6:A7"/>
    <mergeCell ref="B6:E6"/>
    <mergeCell ref="F6:H6"/>
    <mergeCell ref="M6:Q6"/>
    <mergeCell ref="A2:Q2"/>
    <mergeCell ref="A3:Q3"/>
  </mergeCells>
  <phoneticPr fontId="8" type="noConversion"/>
  <pageMargins left="0.22" right="0.16" top="0.19" bottom="0.35" header="0.16" footer="0.24"/>
  <pageSetup paperSize="9" fitToHeight="0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"/>
  <sheetViews>
    <sheetView workbookViewId="0">
      <selection activeCell="B4" sqref="B4"/>
    </sheetView>
  </sheetViews>
  <sheetFormatPr defaultRowHeight="12.75" x14ac:dyDescent="0.2"/>
  <cols>
    <col min="1" max="1" width="3.140625" style="68" customWidth="1"/>
    <col min="2" max="2" width="50.28515625" style="68" customWidth="1"/>
    <col min="3" max="6" width="19.7109375" style="68" customWidth="1"/>
    <col min="7" max="7" width="15.7109375" style="68" hidden="1" customWidth="1"/>
    <col min="8" max="16384" width="9.140625" style="68"/>
  </cols>
  <sheetData>
    <row r="1" spans="1:9" ht="13.5" customHeight="1" x14ac:dyDescent="0.2">
      <c r="F1" s="503" t="s">
        <v>78</v>
      </c>
    </row>
    <row r="2" spans="1:9" ht="18" customHeight="1" x14ac:dyDescent="0.2">
      <c r="B2" s="1021" t="s">
        <v>79</v>
      </c>
      <c r="C2" s="1021"/>
      <c r="D2" s="1021"/>
      <c r="E2" s="1021"/>
      <c r="F2" s="1021"/>
      <c r="G2" s="1021"/>
    </row>
    <row r="3" spans="1:9" ht="23.25" customHeight="1" x14ac:dyDescent="0.2">
      <c r="A3" s="70"/>
      <c r="B3" s="1021" t="s">
        <v>316</v>
      </c>
      <c r="C3" s="1021"/>
      <c r="D3" s="1021"/>
      <c r="E3" s="1021"/>
      <c r="F3" s="1021"/>
      <c r="G3" s="1021"/>
      <c r="H3" s="70"/>
      <c r="I3" s="70"/>
    </row>
    <row r="4" spans="1:9" ht="16.5" customHeight="1" thickBot="1" x14ac:dyDescent="0.25">
      <c r="A4" s="70"/>
      <c r="B4" s="70"/>
      <c r="C4" s="70"/>
      <c r="D4" s="70"/>
      <c r="E4" s="70"/>
      <c r="F4" s="251" t="s">
        <v>401</v>
      </c>
      <c r="H4" s="70"/>
      <c r="I4" s="70"/>
    </row>
    <row r="5" spans="1:9" ht="33.75" customHeight="1" x14ac:dyDescent="0.2">
      <c r="A5" s="70"/>
      <c r="B5" s="15" t="s">
        <v>80</v>
      </c>
      <c r="C5" s="16" t="s">
        <v>81</v>
      </c>
      <c r="D5" s="16" t="s">
        <v>442</v>
      </c>
      <c r="E5" s="16" t="s">
        <v>30</v>
      </c>
      <c r="F5" s="17" t="s">
        <v>316</v>
      </c>
      <c r="G5" s="475" t="s">
        <v>443</v>
      </c>
      <c r="H5" s="469"/>
      <c r="I5" s="70"/>
    </row>
    <row r="6" spans="1:9" ht="16.5" customHeight="1" x14ac:dyDescent="0.2">
      <c r="A6" s="70"/>
      <c r="B6" s="1022" t="s">
        <v>207</v>
      </c>
      <c r="C6" s="1023"/>
      <c r="D6" s="1023"/>
      <c r="E6" s="1023"/>
      <c r="F6" s="1024"/>
      <c r="G6" s="444"/>
      <c r="H6" s="469"/>
      <c r="I6" s="70"/>
    </row>
    <row r="7" spans="1:9" ht="16.5" hidden="1" customHeight="1" x14ac:dyDescent="0.2">
      <c r="A7" s="70"/>
      <c r="B7" s="71" t="s">
        <v>31</v>
      </c>
      <c r="C7" s="72" t="e">
        <f>D7+E7</f>
        <v>#REF!</v>
      </c>
      <c r="D7" s="72">
        <f>13173+789326</f>
        <v>802499</v>
      </c>
      <c r="E7" s="72" t="e">
        <f>'3'!#REF!</f>
        <v>#REF!</v>
      </c>
      <c r="F7" s="77"/>
      <c r="G7" s="471"/>
      <c r="H7" s="70"/>
      <c r="I7" s="70"/>
    </row>
    <row r="8" spans="1:9" ht="24.75" customHeight="1" x14ac:dyDescent="0.2">
      <c r="A8" s="70"/>
      <c r="B8" s="286" t="s">
        <v>331</v>
      </c>
      <c r="C8" s="72">
        <f>D8+E8</f>
        <v>106963</v>
      </c>
      <c r="D8" s="72">
        <f>14335+84228+8400</f>
        <v>106963</v>
      </c>
      <c r="E8" s="72"/>
      <c r="F8" s="77"/>
      <c r="G8" s="471"/>
      <c r="H8" s="469"/>
      <c r="I8" s="70"/>
    </row>
    <row r="9" spans="1:9" ht="16.5" customHeight="1" x14ac:dyDescent="0.2">
      <c r="A9" s="70"/>
      <c r="B9" s="71" t="s">
        <v>37</v>
      </c>
      <c r="C9" s="72">
        <f>620571</f>
        <v>620571</v>
      </c>
      <c r="D9" s="72">
        <f>46582+13716</f>
        <v>60298</v>
      </c>
      <c r="E9" s="72">
        <v>50000</v>
      </c>
      <c r="F9" s="470">
        <f>C9-D9-E9</f>
        <v>510273</v>
      </c>
      <c r="G9" s="471"/>
      <c r="H9" s="70"/>
      <c r="I9" s="70"/>
    </row>
    <row r="10" spans="1:9" ht="16.5" customHeight="1" x14ac:dyDescent="0.2">
      <c r="A10" s="70"/>
      <c r="B10" s="71" t="s">
        <v>28</v>
      </c>
      <c r="C10" s="72">
        <f>2528125</f>
        <v>2528125</v>
      </c>
      <c r="D10" s="72">
        <f>132886+26900</f>
        <v>159786</v>
      </c>
      <c r="E10" s="72">
        <v>100000</v>
      </c>
      <c r="F10" s="470">
        <f>C10-D10-E10</f>
        <v>2268339</v>
      </c>
      <c r="G10" s="471"/>
      <c r="H10" s="70"/>
      <c r="I10" s="70"/>
    </row>
    <row r="11" spans="1:9" ht="16.5" customHeight="1" x14ac:dyDescent="0.2">
      <c r="A11" s="70"/>
      <c r="B11" s="71"/>
      <c r="C11" s="72"/>
      <c r="D11" s="72"/>
      <c r="E11" s="72"/>
      <c r="F11" s="73"/>
      <c r="G11" s="471"/>
      <c r="H11" s="469"/>
      <c r="I11" s="70"/>
    </row>
    <row r="12" spans="1:9" ht="16.5" hidden="1" customHeight="1" x14ac:dyDescent="0.2">
      <c r="A12" s="70"/>
      <c r="B12" s="71"/>
      <c r="C12" s="72"/>
      <c r="D12" s="72"/>
      <c r="E12" s="72"/>
      <c r="F12" s="73"/>
      <c r="G12" s="471"/>
      <c r="H12" s="70"/>
      <c r="I12" s="70"/>
    </row>
    <row r="13" spans="1:9" ht="16.5" hidden="1" customHeight="1" x14ac:dyDescent="0.2">
      <c r="A13" s="70"/>
      <c r="B13" s="71"/>
      <c r="C13" s="72"/>
      <c r="D13" s="72"/>
      <c r="E13" s="72"/>
      <c r="F13" s="73"/>
      <c r="G13" s="471"/>
      <c r="H13" s="70"/>
      <c r="I13" s="70"/>
    </row>
    <row r="14" spans="1:9" ht="16.5" hidden="1" customHeight="1" x14ac:dyDescent="0.2">
      <c r="A14" s="70"/>
      <c r="B14" s="71"/>
      <c r="C14" s="72"/>
      <c r="D14" s="72"/>
      <c r="E14" s="72"/>
      <c r="F14" s="73"/>
      <c r="G14" s="471"/>
      <c r="H14" s="70"/>
      <c r="I14" s="70"/>
    </row>
    <row r="15" spans="1:9" ht="16.5" hidden="1" customHeight="1" x14ac:dyDescent="0.2">
      <c r="A15" s="70"/>
      <c r="B15" s="71"/>
      <c r="C15" s="72"/>
      <c r="D15" s="72"/>
      <c r="E15" s="72"/>
      <c r="F15" s="73"/>
      <c r="G15" s="471"/>
      <c r="H15" s="70"/>
      <c r="I15" s="70"/>
    </row>
    <row r="16" spans="1:9" ht="16.5" customHeight="1" x14ac:dyDescent="0.2">
      <c r="A16" s="70"/>
      <c r="B16" s="71"/>
      <c r="C16" s="72"/>
      <c r="D16" s="72"/>
      <c r="E16" s="72"/>
      <c r="F16" s="73"/>
      <c r="G16" s="471"/>
      <c r="H16" s="469"/>
      <c r="I16" s="70"/>
    </row>
    <row r="17" spans="1:9" ht="16.5" customHeight="1" x14ac:dyDescent="0.2">
      <c r="A17" s="70"/>
      <c r="B17" s="71"/>
      <c r="C17" s="72"/>
      <c r="D17" s="72"/>
      <c r="E17" s="72"/>
      <c r="F17" s="73"/>
      <c r="G17" s="471"/>
      <c r="H17" s="469"/>
      <c r="I17" s="70"/>
    </row>
    <row r="18" spans="1:9" s="78" customFormat="1" ht="16.5" customHeight="1" x14ac:dyDescent="0.2">
      <c r="A18" s="74"/>
      <c r="B18" s="75"/>
      <c r="C18" s="76"/>
      <c r="D18" s="76"/>
      <c r="E18" s="76"/>
      <c r="F18" s="77"/>
      <c r="G18" s="476"/>
      <c r="H18" s="472"/>
      <c r="I18" s="74"/>
    </row>
    <row r="19" spans="1:9" s="82" customFormat="1" ht="16.5" customHeight="1" x14ac:dyDescent="0.2">
      <c r="A19" s="79"/>
      <c r="B19" s="80" t="s">
        <v>206</v>
      </c>
      <c r="C19" s="81" t="e">
        <f>SUM(C7:C18)</f>
        <v>#REF!</v>
      </c>
      <c r="D19" s="81">
        <f>SUM(D7:D18)</f>
        <v>1129546</v>
      </c>
      <c r="E19" s="81" t="e">
        <f>SUM(E7:E18)</f>
        <v>#REF!</v>
      </c>
      <c r="F19" s="249">
        <f>SUM(F7:F18)</f>
        <v>2778612</v>
      </c>
      <c r="G19" s="477">
        <f>SUM(G7:G18)</f>
        <v>0</v>
      </c>
      <c r="H19" s="473"/>
      <c r="I19" s="79"/>
    </row>
    <row r="20" spans="1:9" s="78" customFormat="1" ht="16.5" customHeight="1" x14ac:dyDescent="0.2">
      <c r="A20" s="74"/>
      <c r="B20" s="75"/>
      <c r="C20" s="76"/>
      <c r="D20" s="76"/>
      <c r="E20" s="76"/>
      <c r="F20" s="77"/>
      <c r="G20" s="476"/>
      <c r="H20" s="472"/>
      <c r="I20" s="74"/>
    </row>
    <row r="21" spans="1:9" s="78" customFormat="1" ht="16.5" customHeight="1" x14ac:dyDescent="0.2">
      <c r="A21" s="74"/>
      <c r="B21" s="1022" t="s">
        <v>208</v>
      </c>
      <c r="C21" s="1023"/>
      <c r="D21" s="1023"/>
      <c r="E21" s="1023"/>
      <c r="F21" s="1024"/>
      <c r="G21" s="444"/>
      <c r="H21" s="472"/>
      <c r="I21" s="74"/>
    </row>
    <row r="22" spans="1:9" ht="16.5" customHeight="1" x14ac:dyDescent="0.2">
      <c r="A22" s="70"/>
      <c r="B22" s="71" t="s">
        <v>32</v>
      </c>
      <c r="C22" s="72">
        <v>6000</v>
      </c>
      <c r="D22" s="72">
        <f>2400+1200+1200</f>
        <v>4800</v>
      </c>
      <c r="E22" s="72">
        <v>1200</v>
      </c>
      <c r="F22" s="73"/>
      <c r="G22" s="471"/>
      <c r="H22" s="469"/>
      <c r="I22" s="70"/>
    </row>
    <row r="23" spans="1:9" ht="16.5" customHeight="1" x14ac:dyDescent="0.2">
      <c r="A23" s="70"/>
      <c r="B23" s="71" t="s">
        <v>33</v>
      </c>
      <c r="C23" s="72">
        <v>79200</v>
      </c>
      <c r="D23" s="72">
        <f>13200*2+13200+13200</f>
        <v>52800</v>
      </c>
      <c r="E23" s="72">
        <v>13200</v>
      </c>
      <c r="F23" s="73">
        <v>13200</v>
      </c>
      <c r="G23" s="471"/>
      <c r="H23" s="469"/>
      <c r="I23" s="70"/>
    </row>
    <row r="24" spans="1:9" ht="16.5" customHeight="1" x14ac:dyDescent="0.2">
      <c r="A24" s="70"/>
      <c r="B24" s="71" t="s">
        <v>317</v>
      </c>
      <c r="C24" s="72">
        <v>45000</v>
      </c>
      <c r="D24" s="72">
        <f>2500+15000</f>
        <v>17500</v>
      </c>
      <c r="E24" s="72">
        <v>15000</v>
      </c>
      <c r="F24" s="73">
        <v>12500</v>
      </c>
      <c r="G24" s="471"/>
      <c r="H24" s="469"/>
      <c r="I24" s="70"/>
    </row>
    <row r="25" spans="1:9" ht="16.5" customHeight="1" x14ac:dyDescent="0.2">
      <c r="A25" s="70"/>
      <c r="B25" s="71"/>
      <c r="C25" s="72"/>
      <c r="D25" s="72"/>
      <c r="E25" s="72"/>
      <c r="F25" s="73"/>
      <c r="G25" s="471"/>
      <c r="H25" s="469"/>
      <c r="I25" s="70"/>
    </row>
    <row r="26" spans="1:9" ht="16.5" customHeight="1" x14ac:dyDescent="0.2">
      <c r="A26" s="70"/>
      <c r="B26" s="71"/>
      <c r="C26" s="72"/>
      <c r="D26" s="72"/>
      <c r="E26" s="72"/>
      <c r="F26" s="73"/>
      <c r="G26" s="471"/>
      <c r="H26" s="469"/>
      <c r="I26" s="70"/>
    </row>
    <row r="27" spans="1:9" ht="16.5" customHeight="1" x14ac:dyDescent="0.2">
      <c r="A27" s="70"/>
      <c r="B27" s="71"/>
      <c r="C27" s="72"/>
      <c r="D27" s="72"/>
      <c r="E27" s="72"/>
      <c r="F27" s="73"/>
      <c r="G27" s="471"/>
      <c r="H27" s="469"/>
      <c r="I27" s="70"/>
    </row>
    <row r="28" spans="1:9" s="85" customFormat="1" ht="16.5" customHeight="1" x14ac:dyDescent="0.2">
      <c r="A28" s="69"/>
      <c r="B28" s="83" t="s">
        <v>209</v>
      </c>
      <c r="C28" s="84">
        <f>SUM(C22:C27)</f>
        <v>130200</v>
      </c>
      <c r="D28" s="84">
        <f t="shared" ref="D28:G28" si="0">SUM(D22:D27)</f>
        <v>75100</v>
      </c>
      <c r="E28" s="84">
        <f t="shared" si="0"/>
        <v>29400</v>
      </c>
      <c r="F28" s="287">
        <f t="shared" si="0"/>
        <v>25700</v>
      </c>
      <c r="G28" s="478">
        <f t="shared" si="0"/>
        <v>0</v>
      </c>
      <c r="H28" s="474"/>
      <c r="I28" s="69"/>
    </row>
    <row r="29" spans="1:9" ht="16.5" customHeight="1" thickBot="1" x14ac:dyDescent="0.25">
      <c r="A29" s="70"/>
      <c r="B29" s="86"/>
      <c r="C29" s="87"/>
      <c r="D29" s="87"/>
      <c r="E29" s="87"/>
      <c r="F29" s="481"/>
      <c r="G29" s="479"/>
      <c r="H29" s="469"/>
      <c r="I29" s="70"/>
    </row>
    <row r="30" spans="1:9" ht="16.5" customHeight="1" thickBot="1" x14ac:dyDescent="0.25">
      <c r="A30" s="70"/>
      <c r="B30" s="88" t="s">
        <v>210</v>
      </c>
      <c r="C30" s="89" t="e">
        <f>C19+C28</f>
        <v>#REF!</v>
      </c>
      <c r="D30" s="89">
        <f>D19+D28</f>
        <v>1204646</v>
      </c>
      <c r="E30" s="89" t="e">
        <f>E19+E28</f>
        <v>#REF!</v>
      </c>
      <c r="F30" s="90">
        <f>F19+F28</f>
        <v>2804312</v>
      </c>
      <c r="G30" s="480">
        <f>G19+G28</f>
        <v>0</v>
      </c>
      <c r="H30" s="70"/>
      <c r="I30" s="70"/>
    </row>
  </sheetData>
  <mergeCells count="4">
    <mergeCell ref="B2:G2"/>
    <mergeCell ref="B3:G3"/>
    <mergeCell ref="B6:F6"/>
    <mergeCell ref="B21:F21"/>
  </mergeCells>
  <phoneticPr fontId="8" type="noConversion"/>
  <pageMargins left="0.6" right="0.43" top="0.5" bottom="0.38" header="0.5" footer="0.21"/>
  <pageSetup paperSize="9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6"/>
  <sheetViews>
    <sheetView workbookViewId="0">
      <selection activeCell="G10" sqref="G10"/>
    </sheetView>
  </sheetViews>
  <sheetFormatPr defaultRowHeight="15.75" x14ac:dyDescent="0.25"/>
  <cols>
    <col min="1" max="1" width="4" style="13" customWidth="1"/>
    <col min="2" max="2" width="35.7109375" style="13" customWidth="1"/>
    <col min="3" max="3" width="11.85546875" style="13" customWidth="1"/>
    <col min="4" max="4" width="0.28515625" style="13" customWidth="1"/>
    <col min="5" max="5" width="12.5703125" style="13" customWidth="1"/>
    <col min="6" max="6" width="3.5703125" style="13" customWidth="1"/>
    <col min="7" max="7" width="11" style="13" customWidth="1"/>
    <col min="8" max="16384" width="9.140625" style="13"/>
  </cols>
  <sheetData>
    <row r="1" spans="2:7" ht="36.75" customHeight="1" x14ac:dyDescent="0.25">
      <c r="B1" s="1026" t="s">
        <v>82</v>
      </c>
      <c r="C1" s="1026"/>
      <c r="D1" s="1026"/>
      <c r="E1" s="1026"/>
      <c r="F1" s="1026"/>
      <c r="G1" s="1026"/>
    </row>
    <row r="2" spans="2:7" ht="108.75" customHeight="1" x14ac:dyDescent="0.25"/>
    <row r="3" spans="2:7" x14ac:dyDescent="0.25">
      <c r="B3" s="1027" t="s">
        <v>441</v>
      </c>
      <c r="C3" s="1027"/>
      <c r="D3" s="1027"/>
      <c r="E3" s="1027"/>
      <c r="F3" s="1027"/>
      <c r="G3" s="1027"/>
    </row>
    <row r="4" spans="2:7" x14ac:dyDescent="0.25">
      <c r="B4" s="1027"/>
      <c r="C4" s="1027"/>
      <c r="D4" s="1027"/>
      <c r="E4" s="1027"/>
      <c r="F4" s="1027"/>
      <c r="G4" s="1027"/>
    </row>
    <row r="5" spans="2:7" ht="11.25" customHeight="1" x14ac:dyDescent="0.25"/>
    <row r="6" spans="2:7" x14ac:dyDescent="0.25">
      <c r="B6" s="41"/>
      <c r="C6" s="442"/>
      <c r="D6" s="59"/>
      <c r="E6" s="1025" t="s">
        <v>83</v>
      </c>
      <c r="F6" s="1025"/>
      <c r="G6" s="1025"/>
    </row>
    <row r="7" spans="2:7" s="21" customFormat="1" ht="45" customHeight="1" x14ac:dyDescent="0.2">
      <c r="B7" s="445"/>
      <c r="C7" s="445"/>
      <c r="E7" s="217" t="s">
        <v>505</v>
      </c>
      <c r="F7" s="218"/>
      <c r="G7" s="217" t="s">
        <v>501</v>
      </c>
    </row>
    <row r="8" spans="2:7" ht="24" customHeight="1" x14ac:dyDescent="0.25">
      <c r="B8" s="61"/>
      <c r="C8" s="213"/>
      <c r="D8" s="213"/>
      <c r="E8" s="178"/>
      <c r="F8" s="178"/>
      <c r="G8" s="178"/>
    </row>
    <row r="9" spans="2:7" s="97" customFormat="1" ht="16.5" customHeight="1" x14ac:dyDescent="0.25">
      <c r="B9" s="60" t="s">
        <v>38</v>
      </c>
      <c r="C9" s="213"/>
      <c r="D9" s="213"/>
      <c r="E9" s="178">
        <v>10</v>
      </c>
      <c r="F9" s="178"/>
      <c r="G9" s="178">
        <v>0</v>
      </c>
    </row>
    <row r="10" spans="2:7" s="97" customFormat="1" ht="16.5" customHeight="1" thickBot="1" x14ac:dyDescent="0.3">
      <c r="B10" s="60"/>
      <c r="C10" s="213"/>
      <c r="D10" s="213"/>
      <c r="E10" s="178"/>
      <c r="F10" s="178"/>
      <c r="G10" s="178"/>
    </row>
    <row r="11" spans="2:7" s="10" customFormat="1" ht="16.5" customHeight="1" thickBot="1" x14ac:dyDescent="0.3">
      <c r="B11" s="62" t="s">
        <v>195</v>
      </c>
      <c r="C11" s="26"/>
      <c r="D11" s="26"/>
      <c r="E11" s="446">
        <f>SUM(E9:E9)</f>
        <v>10</v>
      </c>
      <c r="F11" s="446"/>
      <c r="G11" s="64">
        <f>SUM(G9:G9)</f>
        <v>0</v>
      </c>
    </row>
    <row r="12" spans="2:7" ht="10.5" customHeight="1" x14ac:dyDescent="0.25">
      <c r="E12" s="65"/>
      <c r="F12" s="65"/>
    </row>
    <row r="13" spans="2:7" x14ac:dyDescent="0.25">
      <c r="B13" s="63"/>
      <c r="E13" s="65"/>
      <c r="F13" s="65"/>
    </row>
    <row r="14" spans="2:7" x14ac:dyDescent="0.25">
      <c r="E14" s="65"/>
      <c r="F14" s="65"/>
    </row>
    <row r="15" spans="2:7" x14ac:dyDescent="0.25">
      <c r="E15" s="65"/>
      <c r="F15" s="65"/>
    </row>
    <row r="16" spans="2:7" x14ac:dyDescent="0.25">
      <c r="E16" s="66"/>
      <c r="F16" s="66"/>
    </row>
  </sheetData>
  <mergeCells count="4">
    <mergeCell ref="E6:G6"/>
    <mergeCell ref="B1:G1"/>
    <mergeCell ref="B3:G3"/>
    <mergeCell ref="B4:G4"/>
  </mergeCells>
  <phoneticPr fontId="8" type="noConversion"/>
  <pageMargins left="0.75" right="0.75" top="0.17" bottom="0.34" header="0.36" footer="0.16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44"/>
  <sheetViews>
    <sheetView workbookViewId="0">
      <pane ySplit="5" topLeftCell="A6" activePane="bottomLeft" state="frozen"/>
      <selection pane="bottomLeft" activeCell="A3" sqref="A3"/>
    </sheetView>
  </sheetViews>
  <sheetFormatPr defaultRowHeight="15.75" x14ac:dyDescent="0.2"/>
  <cols>
    <col min="1" max="1" width="3.7109375" style="98" customWidth="1"/>
    <col min="2" max="2" width="25.28515625" style="98" customWidth="1"/>
    <col min="3" max="10" width="8.7109375" style="98" customWidth="1"/>
    <col min="11" max="11" width="9" style="98" customWidth="1"/>
    <col min="12" max="12" width="8.7109375" style="98" customWidth="1"/>
    <col min="13" max="13" width="9.85546875" style="98" customWidth="1"/>
    <col min="14" max="14" width="9.42578125" style="98" customWidth="1"/>
    <col min="15" max="16" width="11.5703125" style="98" customWidth="1"/>
    <col min="17" max="17" width="11.85546875" style="132" customWidth="1"/>
    <col min="18" max="18" width="10.42578125" style="98" customWidth="1"/>
    <col min="19" max="19" width="9.7109375" style="98" customWidth="1"/>
    <col min="20" max="256" width="9.140625" style="98"/>
    <col min="257" max="257" width="3.7109375" style="98" customWidth="1"/>
    <col min="258" max="258" width="25.28515625" style="98" customWidth="1"/>
    <col min="259" max="266" width="8.7109375" style="98" customWidth="1"/>
    <col min="267" max="267" width="9" style="98" customWidth="1"/>
    <col min="268" max="268" width="8.7109375" style="98" customWidth="1"/>
    <col min="269" max="269" width="9.85546875" style="98" customWidth="1"/>
    <col min="270" max="270" width="9.42578125" style="98" customWidth="1"/>
    <col min="271" max="271" width="11.5703125" style="98" customWidth="1"/>
    <col min="272" max="275" width="0" style="98" hidden="1" customWidth="1"/>
    <col min="276" max="512" width="9.140625" style="98"/>
    <col min="513" max="513" width="3.7109375" style="98" customWidth="1"/>
    <col min="514" max="514" width="25.28515625" style="98" customWidth="1"/>
    <col min="515" max="522" width="8.7109375" style="98" customWidth="1"/>
    <col min="523" max="523" width="9" style="98" customWidth="1"/>
    <col min="524" max="524" width="8.7109375" style="98" customWidth="1"/>
    <col min="525" max="525" width="9.85546875" style="98" customWidth="1"/>
    <col min="526" max="526" width="9.42578125" style="98" customWidth="1"/>
    <col min="527" max="527" width="11.5703125" style="98" customWidth="1"/>
    <col min="528" max="531" width="0" style="98" hidden="1" customWidth="1"/>
    <col min="532" max="768" width="9.140625" style="98"/>
    <col min="769" max="769" width="3.7109375" style="98" customWidth="1"/>
    <col min="770" max="770" width="25.28515625" style="98" customWidth="1"/>
    <col min="771" max="778" width="8.7109375" style="98" customWidth="1"/>
    <col min="779" max="779" width="9" style="98" customWidth="1"/>
    <col min="780" max="780" width="8.7109375" style="98" customWidth="1"/>
    <col min="781" max="781" width="9.85546875" style="98" customWidth="1"/>
    <col min="782" max="782" width="9.42578125" style="98" customWidth="1"/>
    <col min="783" max="783" width="11.5703125" style="98" customWidth="1"/>
    <col min="784" max="787" width="0" style="98" hidden="1" customWidth="1"/>
    <col min="788" max="1024" width="9.140625" style="98"/>
    <col min="1025" max="1025" width="3.7109375" style="98" customWidth="1"/>
    <col min="1026" max="1026" width="25.28515625" style="98" customWidth="1"/>
    <col min="1027" max="1034" width="8.7109375" style="98" customWidth="1"/>
    <col min="1035" max="1035" width="9" style="98" customWidth="1"/>
    <col min="1036" max="1036" width="8.7109375" style="98" customWidth="1"/>
    <col min="1037" max="1037" width="9.85546875" style="98" customWidth="1"/>
    <col min="1038" max="1038" width="9.42578125" style="98" customWidth="1"/>
    <col min="1039" max="1039" width="11.5703125" style="98" customWidth="1"/>
    <col min="1040" max="1043" width="0" style="98" hidden="1" customWidth="1"/>
    <col min="1044" max="1280" width="9.140625" style="98"/>
    <col min="1281" max="1281" width="3.7109375" style="98" customWidth="1"/>
    <col min="1282" max="1282" width="25.28515625" style="98" customWidth="1"/>
    <col min="1283" max="1290" width="8.7109375" style="98" customWidth="1"/>
    <col min="1291" max="1291" width="9" style="98" customWidth="1"/>
    <col min="1292" max="1292" width="8.7109375" style="98" customWidth="1"/>
    <col min="1293" max="1293" width="9.85546875" style="98" customWidth="1"/>
    <col min="1294" max="1294" width="9.42578125" style="98" customWidth="1"/>
    <col min="1295" max="1295" width="11.5703125" style="98" customWidth="1"/>
    <col min="1296" max="1299" width="0" style="98" hidden="1" customWidth="1"/>
    <col min="1300" max="1536" width="9.140625" style="98"/>
    <col min="1537" max="1537" width="3.7109375" style="98" customWidth="1"/>
    <col min="1538" max="1538" width="25.28515625" style="98" customWidth="1"/>
    <col min="1539" max="1546" width="8.7109375" style="98" customWidth="1"/>
    <col min="1547" max="1547" width="9" style="98" customWidth="1"/>
    <col min="1548" max="1548" width="8.7109375" style="98" customWidth="1"/>
    <col min="1549" max="1549" width="9.85546875" style="98" customWidth="1"/>
    <col min="1550" max="1550" width="9.42578125" style="98" customWidth="1"/>
    <col min="1551" max="1551" width="11.5703125" style="98" customWidth="1"/>
    <col min="1552" max="1555" width="0" style="98" hidden="1" customWidth="1"/>
    <col min="1556" max="1792" width="9.140625" style="98"/>
    <col min="1793" max="1793" width="3.7109375" style="98" customWidth="1"/>
    <col min="1794" max="1794" width="25.28515625" style="98" customWidth="1"/>
    <col min="1795" max="1802" width="8.7109375" style="98" customWidth="1"/>
    <col min="1803" max="1803" width="9" style="98" customWidth="1"/>
    <col min="1804" max="1804" width="8.7109375" style="98" customWidth="1"/>
    <col min="1805" max="1805" width="9.85546875" style="98" customWidth="1"/>
    <col min="1806" max="1806" width="9.42578125" style="98" customWidth="1"/>
    <col min="1807" max="1807" width="11.5703125" style="98" customWidth="1"/>
    <col min="1808" max="1811" width="0" style="98" hidden="1" customWidth="1"/>
    <col min="1812" max="2048" width="9.140625" style="98"/>
    <col min="2049" max="2049" width="3.7109375" style="98" customWidth="1"/>
    <col min="2050" max="2050" width="25.28515625" style="98" customWidth="1"/>
    <col min="2051" max="2058" width="8.7109375" style="98" customWidth="1"/>
    <col min="2059" max="2059" width="9" style="98" customWidth="1"/>
    <col min="2060" max="2060" width="8.7109375" style="98" customWidth="1"/>
    <col min="2061" max="2061" width="9.85546875" style="98" customWidth="1"/>
    <col min="2062" max="2062" width="9.42578125" style="98" customWidth="1"/>
    <col min="2063" max="2063" width="11.5703125" style="98" customWidth="1"/>
    <col min="2064" max="2067" width="0" style="98" hidden="1" customWidth="1"/>
    <col min="2068" max="2304" width="9.140625" style="98"/>
    <col min="2305" max="2305" width="3.7109375" style="98" customWidth="1"/>
    <col min="2306" max="2306" width="25.28515625" style="98" customWidth="1"/>
    <col min="2307" max="2314" width="8.7109375" style="98" customWidth="1"/>
    <col min="2315" max="2315" width="9" style="98" customWidth="1"/>
    <col min="2316" max="2316" width="8.7109375" style="98" customWidth="1"/>
    <col min="2317" max="2317" width="9.85546875" style="98" customWidth="1"/>
    <col min="2318" max="2318" width="9.42578125" style="98" customWidth="1"/>
    <col min="2319" max="2319" width="11.5703125" style="98" customWidth="1"/>
    <col min="2320" max="2323" width="0" style="98" hidden="1" customWidth="1"/>
    <col min="2324" max="2560" width="9.140625" style="98"/>
    <col min="2561" max="2561" width="3.7109375" style="98" customWidth="1"/>
    <col min="2562" max="2562" width="25.28515625" style="98" customWidth="1"/>
    <col min="2563" max="2570" width="8.7109375" style="98" customWidth="1"/>
    <col min="2571" max="2571" width="9" style="98" customWidth="1"/>
    <col min="2572" max="2572" width="8.7109375" style="98" customWidth="1"/>
    <col min="2573" max="2573" width="9.85546875" style="98" customWidth="1"/>
    <col min="2574" max="2574" width="9.42578125" style="98" customWidth="1"/>
    <col min="2575" max="2575" width="11.5703125" style="98" customWidth="1"/>
    <col min="2576" max="2579" width="0" style="98" hidden="1" customWidth="1"/>
    <col min="2580" max="2816" width="9.140625" style="98"/>
    <col min="2817" max="2817" width="3.7109375" style="98" customWidth="1"/>
    <col min="2818" max="2818" width="25.28515625" style="98" customWidth="1"/>
    <col min="2819" max="2826" width="8.7109375" style="98" customWidth="1"/>
    <col min="2827" max="2827" width="9" style="98" customWidth="1"/>
    <col min="2828" max="2828" width="8.7109375" style="98" customWidth="1"/>
    <col min="2829" max="2829" width="9.85546875" style="98" customWidth="1"/>
    <col min="2830" max="2830" width="9.42578125" style="98" customWidth="1"/>
    <col min="2831" max="2831" width="11.5703125" style="98" customWidth="1"/>
    <col min="2832" max="2835" width="0" style="98" hidden="1" customWidth="1"/>
    <col min="2836" max="3072" width="9.140625" style="98"/>
    <col min="3073" max="3073" width="3.7109375" style="98" customWidth="1"/>
    <col min="3074" max="3074" width="25.28515625" style="98" customWidth="1"/>
    <col min="3075" max="3082" width="8.7109375" style="98" customWidth="1"/>
    <col min="3083" max="3083" width="9" style="98" customWidth="1"/>
    <col min="3084" max="3084" width="8.7109375" style="98" customWidth="1"/>
    <col min="3085" max="3085" width="9.85546875" style="98" customWidth="1"/>
    <col min="3086" max="3086" width="9.42578125" style="98" customWidth="1"/>
    <col min="3087" max="3087" width="11.5703125" style="98" customWidth="1"/>
    <col min="3088" max="3091" width="0" style="98" hidden="1" customWidth="1"/>
    <col min="3092" max="3328" width="9.140625" style="98"/>
    <col min="3329" max="3329" width="3.7109375" style="98" customWidth="1"/>
    <col min="3330" max="3330" width="25.28515625" style="98" customWidth="1"/>
    <col min="3331" max="3338" width="8.7109375" style="98" customWidth="1"/>
    <col min="3339" max="3339" width="9" style="98" customWidth="1"/>
    <col min="3340" max="3340" width="8.7109375" style="98" customWidth="1"/>
    <col min="3341" max="3341" width="9.85546875" style="98" customWidth="1"/>
    <col min="3342" max="3342" width="9.42578125" style="98" customWidth="1"/>
    <col min="3343" max="3343" width="11.5703125" style="98" customWidth="1"/>
    <col min="3344" max="3347" width="0" style="98" hidden="1" customWidth="1"/>
    <col min="3348" max="3584" width="9.140625" style="98"/>
    <col min="3585" max="3585" width="3.7109375" style="98" customWidth="1"/>
    <col min="3586" max="3586" width="25.28515625" style="98" customWidth="1"/>
    <col min="3587" max="3594" width="8.7109375" style="98" customWidth="1"/>
    <col min="3595" max="3595" width="9" style="98" customWidth="1"/>
    <col min="3596" max="3596" width="8.7109375" style="98" customWidth="1"/>
    <col min="3597" max="3597" width="9.85546875" style="98" customWidth="1"/>
    <col min="3598" max="3598" width="9.42578125" style="98" customWidth="1"/>
    <col min="3599" max="3599" width="11.5703125" style="98" customWidth="1"/>
    <col min="3600" max="3603" width="0" style="98" hidden="1" customWidth="1"/>
    <col min="3604" max="3840" width="9.140625" style="98"/>
    <col min="3841" max="3841" width="3.7109375" style="98" customWidth="1"/>
    <col min="3842" max="3842" width="25.28515625" style="98" customWidth="1"/>
    <col min="3843" max="3850" width="8.7109375" style="98" customWidth="1"/>
    <col min="3851" max="3851" width="9" style="98" customWidth="1"/>
    <col min="3852" max="3852" width="8.7109375" style="98" customWidth="1"/>
    <col min="3853" max="3853" width="9.85546875" style="98" customWidth="1"/>
    <col min="3854" max="3854" width="9.42578125" style="98" customWidth="1"/>
    <col min="3855" max="3855" width="11.5703125" style="98" customWidth="1"/>
    <col min="3856" max="3859" width="0" style="98" hidden="1" customWidth="1"/>
    <col min="3860" max="4096" width="9.140625" style="98"/>
    <col min="4097" max="4097" width="3.7109375" style="98" customWidth="1"/>
    <col min="4098" max="4098" width="25.28515625" style="98" customWidth="1"/>
    <col min="4099" max="4106" width="8.7109375" style="98" customWidth="1"/>
    <col min="4107" max="4107" width="9" style="98" customWidth="1"/>
    <col min="4108" max="4108" width="8.7109375" style="98" customWidth="1"/>
    <col min="4109" max="4109" width="9.85546875" style="98" customWidth="1"/>
    <col min="4110" max="4110" width="9.42578125" style="98" customWidth="1"/>
    <col min="4111" max="4111" width="11.5703125" style="98" customWidth="1"/>
    <col min="4112" max="4115" width="0" style="98" hidden="1" customWidth="1"/>
    <col min="4116" max="4352" width="9.140625" style="98"/>
    <col min="4353" max="4353" width="3.7109375" style="98" customWidth="1"/>
    <col min="4354" max="4354" width="25.28515625" style="98" customWidth="1"/>
    <col min="4355" max="4362" width="8.7109375" style="98" customWidth="1"/>
    <col min="4363" max="4363" width="9" style="98" customWidth="1"/>
    <col min="4364" max="4364" width="8.7109375" style="98" customWidth="1"/>
    <col min="4365" max="4365" width="9.85546875" style="98" customWidth="1"/>
    <col min="4366" max="4366" width="9.42578125" style="98" customWidth="1"/>
    <col min="4367" max="4367" width="11.5703125" style="98" customWidth="1"/>
    <col min="4368" max="4371" width="0" style="98" hidden="1" customWidth="1"/>
    <col min="4372" max="4608" width="9.140625" style="98"/>
    <col min="4609" max="4609" width="3.7109375" style="98" customWidth="1"/>
    <col min="4610" max="4610" width="25.28515625" style="98" customWidth="1"/>
    <col min="4611" max="4618" width="8.7109375" style="98" customWidth="1"/>
    <col min="4619" max="4619" width="9" style="98" customWidth="1"/>
    <col min="4620" max="4620" width="8.7109375" style="98" customWidth="1"/>
    <col min="4621" max="4621" width="9.85546875" style="98" customWidth="1"/>
    <col min="4622" max="4622" width="9.42578125" style="98" customWidth="1"/>
    <col min="4623" max="4623" width="11.5703125" style="98" customWidth="1"/>
    <col min="4624" max="4627" width="0" style="98" hidden="1" customWidth="1"/>
    <col min="4628" max="4864" width="9.140625" style="98"/>
    <col min="4865" max="4865" width="3.7109375" style="98" customWidth="1"/>
    <col min="4866" max="4866" width="25.28515625" style="98" customWidth="1"/>
    <col min="4867" max="4874" width="8.7109375" style="98" customWidth="1"/>
    <col min="4875" max="4875" width="9" style="98" customWidth="1"/>
    <col min="4876" max="4876" width="8.7109375" style="98" customWidth="1"/>
    <col min="4877" max="4877" width="9.85546875" style="98" customWidth="1"/>
    <col min="4878" max="4878" width="9.42578125" style="98" customWidth="1"/>
    <col min="4879" max="4879" width="11.5703125" style="98" customWidth="1"/>
    <col min="4880" max="4883" width="0" style="98" hidden="1" customWidth="1"/>
    <col min="4884" max="5120" width="9.140625" style="98"/>
    <col min="5121" max="5121" width="3.7109375" style="98" customWidth="1"/>
    <col min="5122" max="5122" width="25.28515625" style="98" customWidth="1"/>
    <col min="5123" max="5130" width="8.7109375" style="98" customWidth="1"/>
    <col min="5131" max="5131" width="9" style="98" customWidth="1"/>
    <col min="5132" max="5132" width="8.7109375" style="98" customWidth="1"/>
    <col min="5133" max="5133" width="9.85546875" style="98" customWidth="1"/>
    <col min="5134" max="5134" width="9.42578125" style="98" customWidth="1"/>
    <col min="5135" max="5135" width="11.5703125" style="98" customWidth="1"/>
    <col min="5136" max="5139" width="0" style="98" hidden="1" customWidth="1"/>
    <col min="5140" max="5376" width="9.140625" style="98"/>
    <col min="5377" max="5377" width="3.7109375" style="98" customWidth="1"/>
    <col min="5378" max="5378" width="25.28515625" style="98" customWidth="1"/>
    <col min="5379" max="5386" width="8.7109375" style="98" customWidth="1"/>
    <col min="5387" max="5387" width="9" style="98" customWidth="1"/>
    <col min="5388" max="5388" width="8.7109375" style="98" customWidth="1"/>
    <col min="5389" max="5389" width="9.85546875" style="98" customWidth="1"/>
    <col min="5390" max="5390" width="9.42578125" style="98" customWidth="1"/>
    <col min="5391" max="5391" width="11.5703125" style="98" customWidth="1"/>
    <col min="5392" max="5395" width="0" style="98" hidden="1" customWidth="1"/>
    <col min="5396" max="5632" width="9.140625" style="98"/>
    <col min="5633" max="5633" width="3.7109375" style="98" customWidth="1"/>
    <col min="5634" max="5634" width="25.28515625" style="98" customWidth="1"/>
    <col min="5635" max="5642" width="8.7109375" style="98" customWidth="1"/>
    <col min="5643" max="5643" width="9" style="98" customWidth="1"/>
    <col min="5644" max="5644" width="8.7109375" style="98" customWidth="1"/>
    <col min="5645" max="5645" width="9.85546875" style="98" customWidth="1"/>
    <col min="5646" max="5646" width="9.42578125" style="98" customWidth="1"/>
    <col min="5647" max="5647" width="11.5703125" style="98" customWidth="1"/>
    <col min="5648" max="5651" width="0" style="98" hidden="1" customWidth="1"/>
    <col min="5652" max="5888" width="9.140625" style="98"/>
    <col min="5889" max="5889" width="3.7109375" style="98" customWidth="1"/>
    <col min="5890" max="5890" width="25.28515625" style="98" customWidth="1"/>
    <col min="5891" max="5898" width="8.7109375" style="98" customWidth="1"/>
    <col min="5899" max="5899" width="9" style="98" customWidth="1"/>
    <col min="5900" max="5900" width="8.7109375" style="98" customWidth="1"/>
    <col min="5901" max="5901" width="9.85546875" style="98" customWidth="1"/>
    <col min="5902" max="5902" width="9.42578125" style="98" customWidth="1"/>
    <col min="5903" max="5903" width="11.5703125" style="98" customWidth="1"/>
    <col min="5904" max="5907" width="0" style="98" hidden="1" customWidth="1"/>
    <col min="5908" max="6144" width="9.140625" style="98"/>
    <col min="6145" max="6145" width="3.7109375" style="98" customWidth="1"/>
    <col min="6146" max="6146" width="25.28515625" style="98" customWidth="1"/>
    <col min="6147" max="6154" width="8.7109375" style="98" customWidth="1"/>
    <col min="6155" max="6155" width="9" style="98" customWidth="1"/>
    <col min="6156" max="6156" width="8.7109375" style="98" customWidth="1"/>
    <col min="6157" max="6157" width="9.85546875" style="98" customWidth="1"/>
    <col min="6158" max="6158" width="9.42578125" style="98" customWidth="1"/>
    <col min="6159" max="6159" width="11.5703125" style="98" customWidth="1"/>
    <col min="6160" max="6163" width="0" style="98" hidden="1" customWidth="1"/>
    <col min="6164" max="6400" width="9.140625" style="98"/>
    <col min="6401" max="6401" width="3.7109375" style="98" customWidth="1"/>
    <col min="6402" max="6402" width="25.28515625" style="98" customWidth="1"/>
    <col min="6403" max="6410" width="8.7109375" style="98" customWidth="1"/>
    <col min="6411" max="6411" width="9" style="98" customWidth="1"/>
    <col min="6412" max="6412" width="8.7109375" style="98" customWidth="1"/>
    <col min="6413" max="6413" width="9.85546875" style="98" customWidth="1"/>
    <col min="6414" max="6414" width="9.42578125" style="98" customWidth="1"/>
    <col min="6415" max="6415" width="11.5703125" style="98" customWidth="1"/>
    <col min="6416" max="6419" width="0" style="98" hidden="1" customWidth="1"/>
    <col min="6420" max="6656" width="9.140625" style="98"/>
    <col min="6657" max="6657" width="3.7109375" style="98" customWidth="1"/>
    <col min="6658" max="6658" width="25.28515625" style="98" customWidth="1"/>
    <col min="6659" max="6666" width="8.7109375" style="98" customWidth="1"/>
    <col min="6667" max="6667" width="9" style="98" customWidth="1"/>
    <col min="6668" max="6668" width="8.7109375" style="98" customWidth="1"/>
    <col min="6669" max="6669" width="9.85546875" style="98" customWidth="1"/>
    <col min="6670" max="6670" width="9.42578125" style="98" customWidth="1"/>
    <col min="6671" max="6671" width="11.5703125" style="98" customWidth="1"/>
    <col min="6672" max="6675" width="0" style="98" hidden="1" customWidth="1"/>
    <col min="6676" max="6912" width="9.140625" style="98"/>
    <col min="6913" max="6913" width="3.7109375" style="98" customWidth="1"/>
    <col min="6914" max="6914" width="25.28515625" style="98" customWidth="1"/>
    <col min="6915" max="6922" width="8.7109375" style="98" customWidth="1"/>
    <col min="6923" max="6923" width="9" style="98" customWidth="1"/>
    <col min="6924" max="6924" width="8.7109375" style="98" customWidth="1"/>
    <col min="6925" max="6925" width="9.85546875" style="98" customWidth="1"/>
    <col min="6926" max="6926" width="9.42578125" style="98" customWidth="1"/>
    <col min="6927" max="6927" width="11.5703125" style="98" customWidth="1"/>
    <col min="6928" max="6931" width="0" style="98" hidden="1" customWidth="1"/>
    <col min="6932" max="7168" width="9.140625" style="98"/>
    <col min="7169" max="7169" width="3.7109375" style="98" customWidth="1"/>
    <col min="7170" max="7170" width="25.28515625" style="98" customWidth="1"/>
    <col min="7171" max="7178" width="8.7109375" style="98" customWidth="1"/>
    <col min="7179" max="7179" width="9" style="98" customWidth="1"/>
    <col min="7180" max="7180" width="8.7109375" style="98" customWidth="1"/>
    <col min="7181" max="7181" width="9.85546875" style="98" customWidth="1"/>
    <col min="7182" max="7182" width="9.42578125" style="98" customWidth="1"/>
    <col min="7183" max="7183" width="11.5703125" style="98" customWidth="1"/>
    <col min="7184" max="7187" width="0" style="98" hidden="1" customWidth="1"/>
    <col min="7188" max="7424" width="9.140625" style="98"/>
    <col min="7425" max="7425" width="3.7109375" style="98" customWidth="1"/>
    <col min="7426" max="7426" width="25.28515625" style="98" customWidth="1"/>
    <col min="7427" max="7434" width="8.7109375" style="98" customWidth="1"/>
    <col min="7435" max="7435" width="9" style="98" customWidth="1"/>
    <col min="7436" max="7436" width="8.7109375" style="98" customWidth="1"/>
    <col min="7437" max="7437" width="9.85546875" style="98" customWidth="1"/>
    <col min="7438" max="7438" width="9.42578125" style="98" customWidth="1"/>
    <col min="7439" max="7439" width="11.5703125" style="98" customWidth="1"/>
    <col min="7440" max="7443" width="0" style="98" hidden="1" customWidth="1"/>
    <col min="7444" max="7680" width="9.140625" style="98"/>
    <col min="7681" max="7681" width="3.7109375" style="98" customWidth="1"/>
    <col min="7682" max="7682" width="25.28515625" style="98" customWidth="1"/>
    <col min="7683" max="7690" width="8.7109375" style="98" customWidth="1"/>
    <col min="7691" max="7691" width="9" style="98" customWidth="1"/>
    <col min="7692" max="7692" width="8.7109375" style="98" customWidth="1"/>
    <col min="7693" max="7693" width="9.85546875" style="98" customWidth="1"/>
    <col min="7694" max="7694" width="9.42578125" style="98" customWidth="1"/>
    <col min="7695" max="7695" width="11.5703125" style="98" customWidth="1"/>
    <col min="7696" max="7699" width="0" style="98" hidden="1" customWidth="1"/>
    <col min="7700" max="7936" width="9.140625" style="98"/>
    <col min="7937" max="7937" width="3.7109375" style="98" customWidth="1"/>
    <col min="7938" max="7938" width="25.28515625" style="98" customWidth="1"/>
    <col min="7939" max="7946" width="8.7109375" style="98" customWidth="1"/>
    <col min="7947" max="7947" width="9" style="98" customWidth="1"/>
    <col min="7948" max="7948" width="8.7109375" style="98" customWidth="1"/>
    <col min="7949" max="7949" width="9.85546875" style="98" customWidth="1"/>
    <col min="7950" max="7950" width="9.42578125" style="98" customWidth="1"/>
    <col min="7951" max="7951" width="11.5703125" style="98" customWidth="1"/>
    <col min="7952" max="7955" width="0" style="98" hidden="1" customWidth="1"/>
    <col min="7956" max="8192" width="9.140625" style="98"/>
    <col min="8193" max="8193" width="3.7109375" style="98" customWidth="1"/>
    <col min="8194" max="8194" width="25.28515625" style="98" customWidth="1"/>
    <col min="8195" max="8202" width="8.7109375" style="98" customWidth="1"/>
    <col min="8203" max="8203" width="9" style="98" customWidth="1"/>
    <col min="8204" max="8204" width="8.7109375" style="98" customWidth="1"/>
    <col min="8205" max="8205" width="9.85546875" style="98" customWidth="1"/>
    <col min="8206" max="8206" width="9.42578125" style="98" customWidth="1"/>
    <col min="8207" max="8207" width="11.5703125" style="98" customWidth="1"/>
    <col min="8208" max="8211" width="0" style="98" hidden="1" customWidth="1"/>
    <col min="8212" max="8448" width="9.140625" style="98"/>
    <col min="8449" max="8449" width="3.7109375" style="98" customWidth="1"/>
    <col min="8450" max="8450" width="25.28515625" style="98" customWidth="1"/>
    <col min="8451" max="8458" width="8.7109375" style="98" customWidth="1"/>
    <col min="8459" max="8459" width="9" style="98" customWidth="1"/>
    <col min="8460" max="8460" width="8.7109375" style="98" customWidth="1"/>
    <col min="8461" max="8461" width="9.85546875" style="98" customWidth="1"/>
    <col min="8462" max="8462" width="9.42578125" style="98" customWidth="1"/>
    <col min="8463" max="8463" width="11.5703125" style="98" customWidth="1"/>
    <col min="8464" max="8467" width="0" style="98" hidden="1" customWidth="1"/>
    <col min="8468" max="8704" width="9.140625" style="98"/>
    <col min="8705" max="8705" width="3.7109375" style="98" customWidth="1"/>
    <col min="8706" max="8706" width="25.28515625" style="98" customWidth="1"/>
    <col min="8707" max="8714" width="8.7109375" style="98" customWidth="1"/>
    <col min="8715" max="8715" width="9" style="98" customWidth="1"/>
    <col min="8716" max="8716" width="8.7109375" style="98" customWidth="1"/>
    <col min="8717" max="8717" width="9.85546875" style="98" customWidth="1"/>
    <col min="8718" max="8718" width="9.42578125" style="98" customWidth="1"/>
    <col min="8719" max="8719" width="11.5703125" style="98" customWidth="1"/>
    <col min="8720" max="8723" width="0" style="98" hidden="1" customWidth="1"/>
    <col min="8724" max="8960" width="9.140625" style="98"/>
    <col min="8961" max="8961" width="3.7109375" style="98" customWidth="1"/>
    <col min="8962" max="8962" width="25.28515625" style="98" customWidth="1"/>
    <col min="8963" max="8970" width="8.7109375" style="98" customWidth="1"/>
    <col min="8971" max="8971" width="9" style="98" customWidth="1"/>
    <col min="8972" max="8972" width="8.7109375" style="98" customWidth="1"/>
    <col min="8973" max="8973" width="9.85546875" style="98" customWidth="1"/>
    <col min="8974" max="8974" width="9.42578125" style="98" customWidth="1"/>
    <col min="8975" max="8975" width="11.5703125" style="98" customWidth="1"/>
    <col min="8976" max="8979" width="0" style="98" hidden="1" customWidth="1"/>
    <col min="8980" max="9216" width="9.140625" style="98"/>
    <col min="9217" max="9217" width="3.7109375" style="98" customWidth="1"/>
    <col min="9218" max="9218" width="25.28515625" style="98" customWidth="1"/>
    <col min="9219" max="9226" width="8.7109375" style="98" customWidth="1"/>
    <col min="9227" max="9227" width="9" style="98" customWidth="1"/>
    <col min="9228" max="9228" width="8.7109375" style="98" customWidth="1"/>
    <col min="9229" max="9229" width="9.85546875" style="98" customWidth="1"/>
    <col min="9230" max="9230" width="9.42578125" style="98" customWidth="1"/>
    <col min="9231" max="9231" width="11.5703125" style="98" customWidth="1"/>
    <col min="9232" max="9235" width="0" style="98" hidden="1" customWidth="1"/>
    <col min="9236" max="9472" width="9.140625" style="98"/>
    <col min="9473" max="9473" width="3.7109375" style="98" customWidth="1"/>
    <col min="9474" max="9474" width="25.28515625" style="98" customWidth="1"/>
    <col min="9475" max="9482" width="8.7109375" style="98" customWidth="1"/>
    <col min="9483" max="9483" width="9" style="98" customWidth="1"/>
    <col min="9484" max="9484" width="8.7109375" style="98" customWidth="1"/>
    <col min="9485" max="9485" width="9.85546875" style="98" customWidth="1"/>
    <col min="9486" max="9486" width="9.42578125" style="98" customWidth="1"/>
    <col min="9487" max="9487" width="11.5703125" style="98" customWidth="1"/>
    <col min="9488" max="9491" width="0" style="98" hidden="1" customWidth="1"/>
    <col min="9492" max="9728" width="9.140625" style="98"/>
    <col min="9729" max="9729" width="3.7109375" style="98" customWidth="1"/>
    <col min="9730" max="9730" width="25.28515625" style="98" customWidth="1"/>
    <col min="9731" max="9738" width="8.7109375" style="98" customWidth="1"/>
    <col min="9739" max="9739" width="9" style="98" customWidth="1"/>
    <col min="9740" max="9740" width="8.7109375" style="98" customWidth="1"/>
    <col min="9741" max="9741" width="9.85546875" style="98" customWidth="1"/>
    <col min="9742" max="9742" width="9.42578125" style="98" customWidth="1"/>
    <col min="9743" max="9743" width="11.5703125" style="98" customWidth="1"/>
    <col min="9744" max="9747" width="0" style="98" hidden="1" customWidth="1"/>
    <col min="9748" max="9984" width="9.140625" style="98"/>
    <col min="9985" max="9985" width="3.7109375" style="98" customWidth="1"/>
    <col min="9986" max="9986" width="25.28515625" style="98" customWidth="1"/>
    <col min="9987" max="9994" width="8.7109375" style="98" customWidth="1"/>
    <col min="9995" max="9995" width="9" style="98" customWidth="1"/>
    <col min="9996" max="9996" width="8.7109375" style="98" customWidth="1"/>
    <col min="9997" max="9997" width="9.85546875" style="98" customWidth="1"/>
    <col min="9998" max="9998" width="9.42578125" style="98" customWidth="1"/>
    <col min="9999" max="9999" width="11.5703125" style="98" customWidth="1"/>
    <col min="10000" max="10003" width="0" style="98" hidden="1" customWidth="1"/>
    <col min="10004" max="10240" width="9.140625" style="98"/>
    <col min="10241" max="10241" width="3.7109375" style="98" customWidth="1"/>
    <col min="10242" max="10242" width="25.28515625" style="98" customWidth="1"/>
    <col min="10243" max="10250" width="8.7109375" style="98" customWidth="1"/>
    <col min="10251" max="10251" width="9" style="98" customWidth="1"/>
    <col min="10252" max="10252" width="8.7109375" style="98" customWidth="1"/>
    <col min="10253" max="10253" width="9.85546875" style="98" customWidth="1"/>
    <col min="10254" max="10254" width="9.42578125" style="98" customWidth="1"/>
    <col min="10255" max="10255" width="11.5703125" style="98" customWidth="1"/>
    <col min="10256" max="10259" width="0" style="98" hidden="1" customWidth="1"/>
    <col min="10260" max="10496" width="9.140625" style="98"/>
    <col min="10497" max="10497" width="3.7109375" style="98" customWidth="1"/>
    <col min="10498" max="10498" width="25.28515625" style="98" customWidth="1"/>
    <col min="10499" max="10506" width="8.7109375" style="98" customWidth="1"/>
    <col min="10507" max="10507" width="9" style="98" customWidth="1"/>
    <col min="10508" max="10508" width="8.7109375" style="98" customWidth="1"/>
    <col min="10509" max="10509" width="9.85546875" style="98" customWidth="1"/>
    <col min="10510" max="10510" width="9.42578125" style="98" customWidth="1"/>
    <col min="10511" max="10511" width="11.5703125" style="98" customWidth="1"/>
    <col min="10512" max="10515" width="0" style="98" hidden="1" customWidth="1"/>
    <col min="10516" max="10752" width="9.140625" style="98"/>
    <col min="10753" max="10753" width="3.7109375" style="98" customWidth="1"/>
    <col min="10754" max="10754" width="25.28515625" style="98" customWidth="1"/>
    <col min="10755" max="10762" width="8.7109375" style="98" customWidth="1"/>
    <col min="10763" max="10763" width="9" style="98" customWidth="1"/>
    <col min="10764" max="10764" width="8.7109375" style="98" customWidth="1"/>
    <col min="10765" max="10765" width="9.85546875" style="98" customWidth="1"/>
    <col min="10766" max="10766" width="9.42578125" style="98" customWidth="1"/>
    <col min="10767" max="10767" width="11.5703125" style="98" customWidth="1"/>
    <col min="10768" max="10771" width="0" style="98" hidden="1" customWidth="1"/>
    <col min="10772" max="11008" width="9.140625" style="98"/>
    <col min="11009" max="11009" width="3.7109375" style="98" customWidth="1"/>
    <col min="11010" max="11010" width="25.28515625" style="98" customWidth="1"/>
    <col min="11011" max="11018" width="8.7109375" style="98" customWidth="1"/>
    <col min="11019" max="11019" width="9" style="98" customWidth="1"/>
    <col min="11020" max="11020" width="8.7109375" style="98" customWidth="1"/>
    <col min="11021" max="11021" width="9.85546875" style="98" customWidth="1"/>
    <col min="11022" max="11022" width="9.42578125" style="98" customWidth="1"/>
    <col min="11023" max="11023" width="11.5703125" style="98" customWidth="1"/>
    <col min="11024" max="11027" width="0" style="98" hidden="1" customWidth="1"/>
    <col min="11028" max="11264" width="9.140625" style="98"/>
    <col min="11265" max="11265" width="3.7109375" style="98" customWidth="1"/>
    <col min="11266" max="11266" width="25.28515625" style="98" customWidth="1"/>
    <col min="11267" max="11274" width="8.7109375" style="98" customWidth="1"/>
    <col min="11275" max="11275" width="9" style="98" customWidth="1"/>
    <col min="11276" max="11276" width="8.7109375" style="98" customWidth="1"/>
    <col min="11277" max="11277" width="9.85546875" style="98" customWidth="1"/>
    <col min="11278" max="11278" width="9.42578125" style="98" customWidth="1"/>
    <col min="11279" max="11279" width="11.5703125" style="98" customWidth="1"/>
    <col min="11280" max="11283" width="0" style="98" hidden="1" customWidth="1"/>
    <col min="11284" max="11520" width="9.140625" style="98"/>
    <col min="11521" max="11521" width="3.7109375" style="98" customWidth="1"/>
    <col min="11522" max="11522" width="25.28515625" style="98" customWidth="1"/>
    <col min="11523" max="11530" width="8.7109375" style="98" customWidth="1"/>
    <col min="11531" max="11531" width="9" style="98" customWidth="1"/>
    <col min="11532" max="11532" width="8.7109375" style="98" customWidth="1"/>
    <col min="11533" max="11533" width="9.85546875" style="98" customWidth="1"/>
    <col min="11534" max="11534" width="9.42578125" style="98" customWidth="1"/>
    <col min="11535" max="11535" width="11.5703125" style="98" customWidth="1"/>
    <col min="11536" max="11539" width="0" style="98" hidden="1" customWidth="1"/>
    <col min="11540" max="11776" width="9.140625" style="98"/>
    <col min="11777" max="11777" width="3.7109375" style="98" customWidth="1"/>
    <col min="11778" max="11778" width="25.28515625" style="98" customWidth="1"/>
    <col min="11779" max="11786" width="8.7109375" style="98" customWidth="1"/>
    <col min="11787" max="11787" width="9" style="98" customWidth="1"/>
    <col min="11788" max="11788" width="8.7109375" style="98" customWidth="1"/>
    <col min="11789" max="11789" width="9.85546875" style="98" customWidth="1"/>
    <col min="11790" max="11790" width="9.42578125" style="98" customWidth="1"/>
    <col min="11791" max="11791" width="11.5703125" style="98" customWidth="1"/>
    <col min="11792" max="11795" width="0" style="98" hidden="1" customWidth="1"/>
    <col min="11796" max="12032" width="9.140625" style="98"/>
    <col min="12033" max="12033" width="3.7109375" style="98" customWidth="1"/>
    <col min="12034" max="12034" width="25.28515625" style="98" customWidth="1"/>
    <col min="12035" max="12042" width="8.7109375" style="98" customWidth="1"/>
    <col min="12043" max="12043" width="9" style="98" customWidth="1"/>
    <col min="12044" max="12044" width="8.7109375" style="98" customWidth="1"/>
    <col min="12045" max="12045" width="9.85546875" style="98" customWidth="1"/>
    <col min="12046" max="12046" width="9.42578125" style="98" customWidth="1"/>
    <col min="12047" max="12047" width="11.5703125" style="98" customWidth="1"/>
    <col min="12048" max="12051" width="0" style="98" hidden="1" customWidth="1"/>
    <col min="12052" max="12288" width="9.140625" style="98"/>
    <col min="12289" max="12289" width="3.7109375" style="98" customWidth="1"/>
    <col min="12290" max="12290" width="25.28515625" style="98" customWidth="1"/>
    <col min="12291" max="12298" width="8.7109375" style="98" customWidth="1"/>
    <col min="12299" max="12299" width="9" style="98" customWidth="1"/>
    <col min="12300" max="12300" width="8.7109375" style="98" customWidth="1"/>
    <col min="12301" max="12301" width="9.85546875" style="98" customWidth="1"/>
    <col min="12302" max="12302" width="9.42578125" style="98" customWidth="1"/>
    <col min="12303" max="12303" width="11.5703125" style="98" customWidth="1"/>
    <col min="12304" max="12307" width="0" style="98" hidden="1" customWidth="1"/>
    <col min="12308" max="12544" width="9.140625" style="98"/>
    <col min="12545" max="12545" width="3.7109375" style="98" customWidth="1"/>
    <col min="12546" max="12546" width="25.28515625" style="98" customWidth="1"/>
    <col min="12547" max="12554" width="8.7109375" style="98" customWidth="1"/>
    <col min="12555" max="12555" width="9" style="98" customWidth="1"/>
    <col min="12556" max="12556" width="8.7109375" style="98" customWidth="1"/>
    <col min="12557" max="12557" width="9.85546875" style="98" customWidth="1"/>
    <col min="12558" max="12558" width="9.42578125" style="98" customWidth="1"/>
    <col min="12559" max="12559" width="11.5703125" style="98" customWidth="1"/>
    <col min="12560" max="12563" width="0" style="98" hidden="1" customWidth="1"/>
    <col min="12564" max="12800" width="9.140625" style="98"/>
    <col min="12801" max="12801" width="3.7109375" style="98" customWidth="1"/>
    <col min="12802" max="12802" width="25.28515625" style="98" customWidth="1"/>
    <col min="12803" max="12810" width="8.7109375" style="98" customWidth="1"/>
    <col min="12811" max="12811" width="9" style="98" customWidth="1"/>
    <col min="12812" max="12812" width="8.7109375" style="98" customWidth="1"/>
    <col min="12813" max="12813" width="9.85546875" style="98" customWidth="1"/>
    <col min="12814" max="12814" width="9.42578125" style="98" customWidth="1"/>
    <col min="12815" max="12815" width="11.5703125" style="98" customWidth="1"/>
    <col min="12816" max="12819" width="0" style="98" hidden="1" customWidth="1"/>
    <col min="12820" max="13056" width="9.140625" style="98"/>
    <col min="13057" max="13057" width="3.7109375" style="98" customWidth="1"/>
    <col min="13058" max="13058" width="25.28515625" style="98" customWidth="1"/>
    <col min="13059" max="13066" width="8.7109375" style="98" customWidth="1"/>
    <col min="13067" max="13067" width="9" style="98" customWidth="1"/>
    <col min="13068" max="13068" width="8.7109375" style="98" customWidth="1"/>
    <col min="13069" max="13069" width="9.85546875" style="98" customWidth="1"/>
    <col min="13070" max="13070" width="9.42578125" style="98" customWidth="1"/>
    <col min="13071" max="13071" width="11.5703125" style="98" customWidth="1"/>
    <col min="13072" max="13075" width="0" style="98" hidden="1" customWidth="1"/>
    <col min="13076" max="13312" width="9.140625" style="98"/>
    <col min="13313" max="13313" width="3.7109375" style="98" customWidth="1"/>
    <col min="13314" max="13314" width="25.28515625" style="98" customWidth="1"/>
    <col min="13315" max="13322" width="8.7109375" style="98" customWidth="1"/>
    <col min="13323" max="13323" width="9" style="98" customWidth="1"/>
    <col min="13324" max="13324" width="8.7109375" style="98" customWidth="1"/>
    <col min="13325" max="13325" width="9.85546875" style="98" customWidth="1"/>
    <col min="13326" max="13326" width="9.42578125" style="98" customWidth="1"/>
    <col min="13327" max="13327" width="11.5703125" style="98" customWidth="1"/>
    <col min="13328" max="13331" width="0" style="98" hidden="1" customWidth="1"/>
    <col min="13332" max="13568" width="9.140625" style="98"/>
    <col min="13569" max="13569" width="3.7109375" style="98" customWidth="1"/>
    <col min="13570" max="13570" width="25.28515625" style="98" customWidth="1"/>
    <col min="13571" max="13578" width="8.7109375" style="98" customWidth="1"/>
    <col min="13579" max="13579" width="9" style="98" customWidth="1"/>
    <col min="13580" max="13580" width="8.7109375" style="98" customWidth="1"/>
    <col min="13581" max="13581" width="9.85546875" style="98" customWidth="1"/>
    <col min="13582" max="13582" width="9.42578125" style="98" customWidth="1"/>
    <col min="13583" max="13583" width="11.5703125" style="98" customWidth="1"/>
    <col min="13584" max="13587" width="0" style="98" hidden="1" customWidth="1"/>
    <col min="13588" max="13824" width="9.140625" style="98"/>
    <col min="13825" max="13825" width="3.7109375" style="98" customWidth="1"/>
    <col min="13826" max="13826" width="25.28515625" style="98" customWidth="1"/>
    <col min="13827" max="13834" width="8.7109375" style="98" customWidth="1"/>
    <col min="13835" max="13835" width="9" style="98" customWidth="1"/>
    <col min="13836" max="13836" width="8.7109375" style="98" customWidth="1"/>
    <col min="13837" max="13837" width="9.85546875" style="98" customWidth="1"/>
    <col min="13838" max="13838" width="9.42578125" style="98" customWidth="1"/>
    <col min="13839" max="13839" width="11.5703125" style="98" customWidth="1"/>
    <col min="13840" max="13843" width="0" style="98" hidden="1" customWidth="1"/>
    <col min="13844" max="14080" width="9.140625" style="98"/>
    <col min="14081" max="14081" width="3.7109375" style="98" customWidth="1"/>
    <col min="14082" max="14082" width="25.28515625" style="98" customWidth="1"/>
    <col min="14083" max="14090" width="8.7109375" style="98" customWidth="1"/>
    <col min="14091" max="14091" width="9" style="98" customWidth="1"/>
    <col min="14092" max="14092" width="8.7109375" style="98" customWidth="1"/>
    <col min="14093" max="14093" width="9.85546875" style="98" customWidth="1"/>
    <col min="14094" max="14094" width="9.42578125" style="98" customWidth="1"/>
    <col min="14095" max="14095" width="11.5703125" style="98" customWidth="1"/>
    <col min="14096" max="14099" width="0" style="98" hidden="1" customWidth="1"/>
    <col min="14100" max="14336" width="9.140625" style="98"/>
    <col min="14337" max="14337" width="3.7109375" style="98" customWidth="1"/>
    <col min="14338" max="14338" width="25.28515625" style="98" customWidth="1"/>
    <col min="14339" max="14346" width="8.7109375" style="98" customWidth="1"/>
    <col min="14347" max="14347" width="9" style="98" customWidth="1"/>
    <col min="14348" max="14348" width="8.7109375" style="98" customWidth="1"/>
    <col min="14349" max="14349" width="9.85546875" style="98" customWidth="1"/>
    <col min="14350" max="14350" width="9.42578125" style="98" customWidth="1"/>
    <col min="14351" max="14351" width="11.5703125" style="98" customWidth="1"/>
    <col min="14352" max="14355" width="0" style="98" hidden="1" customWidth="1"/>
    <col min="14356" max="14592" width="9.140625" style="98"/>
    <col min="14593" max="14593" width="3.7109375" style="98" customWidth="1"/>
    <col min="14594" max="14594" width="25.28515625" style="98" customWidth="1"/>
    <col min="14595" max="14602" width="8.7109375" style="98" customWidth="1"/>
    <col min="14603" max="14603" width="9" style="98" customWidth="1"/>
    <col min="14604" max="14604" width="8.7109375" style="98" customWidth="1"/>
    <col min="14605" max="14605" width="9.85546875" style="98" customWidth="1"/>
    <col min="14606" max="14606" width="9.42578125" style="98" customWidth="1"/>
    <col min="14607" max="14607" width="11.5703125" style="98" customWidth="1"/>
    <col min="14608" max="14611" width="0" style="98" hidden="1" customWidth="1"/>
    <col min="14612" max="14848" width="9.140625" style="98"/>
    <col min="14849" max="14849" width="3.7109375" style="98" customWidth="1"/>
    <col min="14850" max="14850" width="25.28515625" style="98" customWidth="1"/>
    <col min="14851" max="14858" width="8.7109375" style="98" customWidth="1"/>
    <col min="14859" max="14859" width="9" style="98" customWidth="1"/>
    <col min="14860" max="14860" width="8.7109375" style="98" customWidth="1"/>
    <col min="14861" max="14861" width="9.85546875" style="98" customWidth="1"/>
    <col min="14862" max="14862" width="9.42578125" style="98" customWidth="1"/>
    <col min="14863" max="14863" width="11.5703125" style="98" customWidth="1"/>
    <col min="14864" max="14867" width="0" style="98" hidden="1" customWidth="1"/>
    <col min="14868" max="15104" width="9.140625" style="98"/>
    <col min="15105" max="15105" width="3.7109375" style="98" customWidth="1"/>
    <col min="15106" max="15106" width="25.28515625" style="98" customWidth="1"/>
    <col min="15107" max="15114" width="8.7109375" style="98" customWidth="1"/>
    <col min="15115" max="15115" width="9" style="98" customWidth="1"/>
    <col min="15116" max="15116" width="8.7109375" style="98" customWidth="1"/>
    <col min="15117" max="15117" width="9.85546875" style="98" customWidth="1"/>
    <col min="15118" max="15118" width="9.42578125" style="98" customWidth="1"/>
    <col min="15119" max="15119" width="11.5703125" style="98" customWidth="1"/>
    <col min="15120" max="15123" width="0" style="98" hidden="1" customWidth="1"/>
    <col min="15124" max="15360" width="9.140625" style="98"/>
    <col min="15361" max="15361" width="3.7109375" style="98" customWidth="1"/>
    <col min="15362" max="15362" width="25.28515625" style="98" customWidth="1"/>
    <col min="15363" max="15370" width="8.7109375" style="98" customWidth="1"/>
    <col min="15371" max="15371" width="9" style="98" customWidth="1"/>
    <col min="15372" max="15372" width="8.7109375" style="98" customWidth="1"/>
    <col min="15373" max="15373" width="9.85546875" style="98" customWidth="1"/>
    <col min="15374" max="15374" width="9.42578125" style="98" customWidth="1"/>
    <col min="15375" max="15375" width="11.5703125" style="98" customWidth="1"/>
    <col min="15376" max="15379" width="0" style="98" hidden="1" customWidth="1"/>
    <col min="15380" max="15616" width="9.140625" style="98"/>
    <col min="15617" max="15617" width="3.7109375" style="98" customWidth="1"/>
    <col min="15618" max="15618" width="25.28515625" style="98" customWidth="1"/>
    <col min="15619" max="15626" width="8.7109375" style="98" customWidth="1"/>
    <col min="15627" max="15627" width="9" style="98" customWidth="1"/>
    <col min="15628" max="15628" width="8.7109375" style="98" customWidth="1"/>
    <col min="15629" max="15629" width="9.85546875" style="98" customWidth="1"/>
    <col min="15630" max="15630" width="9.42578125" style="98" customWidth="1"/>
    <col min="15631" max="15631" width="11.5703125" style="98" customWidth="1"/>
    <col min="15632" max="15635" width="0" style="98" hidden="1" customWidth="1"/>
    <col min="15636" max="15872" width="9.140625" style="98"/>
    <col min="15873" max="15873" width="3.7109375" style="98" customWidth="1"/>
    <col min="15874" max="15874" width="25.28515625" style="98" customWidth="1"/>
    <col min="15875" max="15882" width="8.7109375" style="98" customWidth="1"/>
    <col min="15883" max="15883" width="9" style="98" customWidth="1"/>
    <col min="15884" max="15884" width="8.7109375" style="98" customWidth="1"/>
    <col min="15885" max="15885" width="9.85546875" style="98" customWidth="1"/>
    <col min="15886" max="15886" width="9.42578125" style="98" customWidth="1"/>
    <col min="15887" max="15887" width="11.5703125" style="98" customWidth="1"/>
    <col min="15888" max="15891" width="0" style="98" hidden="1" customWidth="1"/>
    <col min="15892" max="16128" width="9.140625" style="98"/>
    <col min="16129" max="16129" width="3.7109375" style="98" customWidth="1"/>
    <col min="16130" max="16130" width="25.28515625" style="98" customWidth="1"/>
    <col min="16131" max="16138" width="8.7109375" style="98" customWidth="1"/>
    <col min="16139" max="16139" width="9" style="98" customWidth="1"/>
    <col min="16140" max="16140" width="8.7109375" style="98" customWidth="1"/>
    <col min="16141" max="16141" width="9.85546875" style="98" customWidth="1"/>
    <col min="16142" max="16142" width="9.42578125" style="98" customWidth="1"/>
    <col min="16143" max="16143" width="11.5703125" style="98" customWidth="1"/>
    <col min="16144" max="16147" width="0" style="98" hidden="1" customWidth="1"/>
    <col min="16148" max="16384" width="9.140625" style="98"/>
  </cols>
  <sheetData>
    <row r="1" spans="1:18" ht="15.75" customHeight="1" x14ac:dyDescent="0.2">
      <c r="A1" s="1044" t="s">
        <v>84</v>
      </c>
      <c r="B1" s="1044"/>
      <c r="C1" s="1044"/>
      <c r="D1" s="1044"/>
      <c r="E1" s="1044"/>
      <c r="F1" s="1044"/>
      <c r="G1" s="1044"/>
      <c r="H1" s="1044"/>
      <c r="I1" s="1044"/>
      <c r="J1" s="1044"/>
      <c r="K1" s="1044"/>
      <c r="L1" s="1044"/>
      <c r="M1" s="1044"/>
      <c r="N1" s="1044"/>
      <c r="O1" s="1044"/>
    </row>
    <row r="2" spans="1:18" ht="18.75" customHeight="1" x14ac:dyDescent="0.2">
      <c r="A2" s="1042" t="s">
        <v>506</v>
      </c>
      <c r="B2" s="1042"/>
      <c r="C2" s="1042"/>
      <c r="D2" s="1042"/>
      <c r="E2" s="1042"/>
      <c r="F2" s="1042"/>
      <c r="G2" s="1042"/>
      <c r="H2" s="1042"/>
      <c r="I2" s="1042"/>
      <c r="J2" s="1042"/>
      <c r="K2" s="1042"/>
      <c r="L2" s="1042"/>
      <c r="M2" s="1042"/>
      <c r="N2" s="1042"/>
      <c r="O2" s="1042"/>
    </row>
    <row r="3" spans="1:18" ht="12" customHeight="1" x14ac:dyDescent="0.2">
      <c r="A3" s="485"/>
      <c r="B3" s="485"/>
      <c r="C3" s="485"/>
      <c r="D3" s="485"/>
      <c r="E3" s="485"/>
      <c r="F3" s="485"/>
      <c r="G3" s="485"/>
      <c r="H3" s="485"/>
      <c r="I3" s="485"/>
      <c r="J3" s="485"/>
      <c r="K3" s="485"/>
      <c r="L3" s="485"/>
      <c r="M3" s="485"/>
      <c r="N3" s="485"/>
      <c r="O3" s="485"/>
    </row>
    <row r="4" spans="1:18" ht="24.75" customHeight="1" thickBot="1" x14ac:dyDescent="0.25">
      <c r="A4" s="99"/>
      <c r="B4" s="100" t="s">
        <v>462</v>
      </c>
      <c r="C4" s="101"/>
      <c r="D4" s="99"/>
      <c r="E4" s="99"/>
      <c r="F4" s="99"/>
      <c r="G4" s="99"/>
      <c r="H4" s="99"/>
      <c r="I4" s="99"/>
      <c r="J4" s="99"/>
      <c r="K4" s="99"/>
      <c r="L4" s="99"/>
      <c r="M4" s="1043" t="s">
        <v>401</v>
      </c>
      <c r="N4" s="1043"/>
      <c r="O4" s="1043"/>
    </row>
    <row r="5" spans="1:18" ht="16.5" thickBot="1" x14ac:dyDescent="0.25">
      <c r="A5" s="102"/>
      <c r="B5" s="103"/>
      <c r="C5" s="104" t="s">
        <v>85</v>
      </c>
      <c r="D5" s="104" t="s">
        <v>86</v>
      </c>
      <c r="E5" s="104" t="s">
        <v>87</v>
      </c>
      <c r="F5" s="104" t="s">
        <v>88</v>
      </c>
      <c r="G5" s="104" t="s">
        <v>89</v>
      </c>
      <c r="H5" s="104" t="s">
        <v>90</v>
      </c>
      <c r="I5" s="104" t="s">
        <v>91</v>
      </c>
      <c r="J5" s="104" t="s">
        <v>92</v>
      </c>
      <c r="K5" s="104" t="s">
        <v>93</v>
      </c>
      <c r="L5" s="104" t="s">
        <v>94</v>
      </c>
      <c r="M5" s="104" t="s">
        <v>95</v>
      </c>
      <c r="N5" s="104" t="s">
        <v>96</v>
      </c>
      <c r="O5" s="118" t="s">
        <v>5</v>
      </c>
    </row>
    <row r="6" spans="1:18" x14ac:dyDescent="0.2">
      <c r="A6" s="105"/>
      <c r="B6" s="106" t="s">
        <v>97</v>
      </c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19"/>
    </row>
    <row r="7" spans="1:18" ht="15.75" customHeight="1" x14ac:dyDescent="0.2">
      <c r="A7" s="108" t="s">
        <v>13</v>
      </c>
      <c r="B7" s="109" t="s">
        <v>98</v>
      </c>
      <c r="C7" s="110">
        <f t="shared" ref="C7:N7" si="0">SUM(C8:C13)</f>
        <v>42000</v>
      </c>
      <c r="D7" s="110">
        <f t="shared" si="0"/>
        <v>159000</v>
      </c>
      <c r="E7" s="110">
        <f t="shared" si="0"/>
        <v>1053000</v>
      </c>
      <c r="F7" s="110">
        <f t="shared" si="0"/>
        <v>309000</v>
      </c>
      <c r="G7" s="110">
        <f t="shared" si="0"/>
        <v>264000</v>
      </c>
      <c r="H7" s="110">
        <f t="shared" si="0"/>
        <v>204000</v>
      </c>
      <c r="I7" s="110">
        <f t="shared" si="0"/>
        <v>201000</v>
      </c>
      <c r="J7" s="110">
        <f t="shared" si="0"/>
        <v>291000</v>
      </c>
      <c r="K7" s="110">
        <f t="shared" si="0"/>
        <v>1098000</v>
      </c>
      <c r="L7" s="110">
        <f t="shared" si="0"/>
        <v>210000</v>
      </c>
      <c r="M7" s="110">
        <f t="shared" si="0"/>
        <v>160000</v>
      </c>
      <c r="N7" s="110">
        <f t="shared" si="0"/>
        <v>108442</v>
      </c>
      <c r="O7" s="120">
        <f>SUM(C7:N7)</f>
        <v>4099442</v>
      </c>
      <c r="P7" s="241"/>
      <c r="Q7" s="242"/>
    </row>
    <row r="8" spans="1:18" x14ac:dyDescent="0.2">
      <c r="A8" s="108"/>
      <c r="B8" s="548" t="s">
        <v>495</v>
      </c>
      <c r="C8" s="110">
        <v>18000</v>
      </c>
      <c r="D8" s="110">
        <v>24000</v>
      </c>
      <c r="E8" s="110">
        <v>910000</v>
      </c>
      <c r="F8" s="110">
        <v>150000</v>
      </c>
      <c r="G8" s="110">
        <v>143000</v>
      </c>
      <c r="H8" s="110">
        <v>81000</v>
      </c>
      <c r="I8" s="110">
        <v>70000</v>
      </c>
      <c r="J8" s="110">
        <v>141000</v>
      </c>
      <c r="K8" s="110">
        <v>973000</v>
      </c>
      <c r="L8" s="110">
        <v>71000</v>
      </c>
      <c r="M8" s="110">
        <v>62000</v>
      </c>
      <c r="N8" s="110">
        <v>89000</v>
      </c>
      <c r="O8" s="120">
        <f t="shared" ref="O8:O29" si="1">SUM(C8:N8)</f>
        <v>2732000</v>
      </c>
      <c r="P8" s="243"/>
      <c r="Q8" s="242"/>
    </row>
    <row r="9" spans="1:18" hidden="1" x14ac:dyDescent="0.2">
      <c r="A9" s="108"/>
      <c r="B9" s="109"/>
      <c r="C9" s="110">
        <v>24000</v>
      </c>
      <c r="D9" s="110">
        <v>135000</v>
      </c>
      <c r="E9" s="110">
        <v>143000</v>
      </c>
      <c r="F9" s="110">
        <v>159000</v>
      </c>
      <c r="G9" s="110">
        <v>121000</v>
      </c>
      <c r="H9" s="110">
        <v>123000</v>
      </c>
      <c r="I9" s="110">
        <v>131000</v>
      </c>
      <c r="J9" s="110">
        <v>150000</v>
      </c>
      <c r="K9" s="110">
        <v>125000</v>
      </c>
      <c r="L9" s="110">
        <v>139000</v>
      </c>
      <c r="M9" s="110">
        <v>98000</v>
      </c>
      <c r="N9" s="110">
        <v>19442</v>
      </c>
      <c r="O9" s="120">
        <f t="shared" si="1"/>
        <v>1367442</v>
      </c>
      <c r="P9" s="243"/>
      <c r="Q9" s="242"/>
    </row>
    <row r="10" spans="1:18" hidden="1" x14ac:dyDescent="0.2">
      <c r="A10" s="108"/>
      <c r="B10" s="109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20">
        <f t="shared" si="1"/>
        <v>0</v>
      </c>
      <c r="P10" s="243"/>
      <c r="Q10" s="242"/>
    </row>
    <row r="11" spans="1:18" hidden="1" x14ac:dyDescent="0.2">
      <c r="A11" s="108"/>
      <c r="B11" s="109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20">
        <f t="shared" si="1"/>
        <v>0</v>
      </c>
      <c r="P11" s="243"/>
      <c r="Q11" s="242"/>
    </row>
    <row r="12" spans="1:18" hidden="1" x14ac:dyDescent="0.2">
      <c r="A12" s="108"/>
      <c r="B12" s="109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20">
        <f t="shared" si="1"/>
        <v>0</v>
      </c>
      <c r="P12" s="243"/>
      <c r="Q12" s="242"/>
    </row>
    <row r="13" spans="1:18" hidden="1" x14ac:dyDescent="0.2">
      <c r="A13" s="108"/>
      <c r="B13" s="109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20">
        <f t="shared" si="1"/>
        <v>0</v>
      </c>
      <c r="P13" s="243"/>
      <c r="Q13" s="242"/>
    </row>
    <row r="14" spans="1:18" ht="15.75" hidden="1" customHeight="1" x14ac:dyDescent="0.2">
      <c r="A14" s="108"/>
      <c r="B14" s="185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20">
        <f>SUM(C14:N14)</f>
        <v>0</v>
      </c>
      <c r="P14" s="241"/>
      <c r="Q14" s="242"/>
    </row>
    <row r="15" spans="1:18" x14ac:dyDescent="0.2">
      <c r="A15" s="108" t="s">
        <v>14</v>
      </c>
      <c r="B15" s="109" t="s">
        <v>246</v>
      </c>
      <c r="C15" s="110">
        <f>SUM(C16:C19)</f>
        <v>40000</v>
      </c>
      <c r="D15" s="110">
        <f t="shared" ref="D15:N15" si="2">SUM(D16:D19)</f>
        <v>60000</v>
      </c>
      <c r="E15" s="110">
        <f t="shared" si="2"/>
        <v>45000</v>
      </c>
      <c r="F15" s="110">
        <f t="shared" si="2"/>
        <v>50000</v>
      </c>
      <c r="G15" s="110">
        <f t="shared" si="2"/>
        <v>35000</v>
      </c>
      <c r="H15" s="110">
        <f t="shared" si="2"/>
        <v>35000</v>
      </c>
      <c r="I15" s="110">
        <f t="shared" si="2"/>
        <v>50000</v>
      </c>
      <c r="J15" s="110">
        <f t="shared" si="2"/>
        <v>45000</v>
      </c>
      <c r="K15" s="110">
        <f t="shared" si="2"/>
        <v>35000</v>
      </c>
      <c r="L15" s="110">
        <f t="shared" si="2"/>
        <v>40000</v>
      </c>
      <c r="M15" s="110">
        <f t="shared" si="2"/>
        <v>30000</v>
      </c>
      <c r="N15" s="110">
        <f t="shared" si="2"/>
        <v>24404</v>
      </c>
      <c r="O15" s="120">
        <f t="shared" si="1"/>
        <v>489404</v>
      </c>
      <c r="P15" s="241"/>
      <c r="Q15" s="242"/>
      <c r="R15" s="177"/>
    </row>
    <row r="16" spans="1:18" ht="15.75" hidden="1" customHeight="1" x14ac:dyDescent="0.2">
      <c r="A16" s="108"/>
      <c r="B16" s="109" t="s">
        <v>435</v>
      </c>
      <c r="C16" s="110">
        <v>40000</v>
      </c>
      <c r="D16" s="110">
        <v>60000</v>
      </c>
      <c r="E16" s="110">
        <v>45000</v>
      </c>
      <c r="F16" s="110">
        <v>50000</v>
      </c>
      <c r="G16" s="110">
        <v>35000</v>
      </c>
      <c r="H16" s="110">
        <v>35000</v>
      </c>
      <c r="I16" s="110">
        <v>50000</v>
      </c>
      <c r="J16" s="110">
        <v>45000</v>
      </c>
      <c r="K16" s="110">
        <v>35000</v>
      </c>
      <c r="L16" s="110">
        <v>40000</v>
      </c>
      <c r="M16" s="110">
        <v>30000</v>
      </c>
      <c r="N16" s="110">
        <v>24404</v>
      </c>
      <c r="O16" s="120">
        <f t="shared" si="1"/>
        <v>489404</v>
      </c>
      <c r="P16" s="243"/>
      <c r="Q16" s="244"/>
    </row>
    <row r="17" spans="1:19" hidden="1" x14ac:dyDescent="0.2">
      <c r="A17" s="108"/>
      <c r="B17" s="109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20">
        <f t="shared" si="1"/>
        <v>0</v>
      </c>
      <c r="P17" s="243"/>
      <c r="Q17" s="242"/>
    </row>
    <row r="18" spans="1:19" hidden="1" x14ac:dyDescent="0.2">
      <c r="A18" s="108"/>
      <c r="B18" s="109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20">
        <f t="shared" si="1"/>
        <v>0</v>
      </c>
      <c r="P18" s="243"/>
      <c r="Q18" s="242"/>
      <c r="R18" s="177"/>
    </row>
    <row r="19" spans="1:19" hidden="1" x14ac:dyDescent="0.2">
      <c r="A19" s="108"/>
      <c r="B19" s="109" t="s">
        <v>219</v>
      </c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20">
        <f t="shared" si="1"/>
        <v>0</v>
      </c>
      <c r="P19" s="243"/>
      <c r="Q19" s="242"/>
      <c r="R19" s="177"/>
    </row>
    <row r="20" spans="1:19" ht="15.75" customHeight="1" x14ac:dyDescent="0.2">
      <c r="A20" s="108" t="s">
        <v>15</v>
      </c>
      <c r="B20" s="109" t="s">
        <v>242</v>
      </c>
      <c r="C20" s="239">
        <f>SUM(C21:C25)</f>
        <v>387144</v>
      </c>
      <c r="D20" s="239">
        <f t="shared" ref="D20:N20" si="3">SUM(D21:D25)</f>
        <v>391654</v>
      </c>
      <c r="E20" s="239">
        <f t="shared" si="3"/>
        <v>374968</v>
      </c>
      <c r="F20" s="239">
        <f t="shared" si="3"/>
        <v>293561</v>
      </c>
      <c r="G20" s="239">
        <f t="shared" si="3"/>
        <v>413561</v>
      </c>
      <c r="H20" s="239">
        <f t="shared" si="3"/>
        <v>470561</v>
      </c>
      <c r="I20" s="239">
        <f t="shared" si="3"/>
        <v>419561</v>
      </c>
      <c r="J20" s="239">
        <f t="shared" si="3"/>
        <v>472561</v>
      </c>
      <c r="K20" s="239">
        <f t="shared" si="3"/>
        <v>535061</v>
      </c>
      <c r="L20" s="239">
        <f t="shared" si="3"/>
        <v>361561</v>
      </c>
      <c r="M20" s="239">
        <f t="shared" si="3"/>
        <v>384561</v>
      </c>
      <c r="N20" s="239">
        <f t="shared" si="3"/>
        <v>367043</v>
      </c>
      <c r="O20" s="120">
        <f>SUM(C20:N20)</f>
        <v>4871797</v>
      </c>
      <c r="P20" s="243"/>
      <c r="Q20" s="242"/>
    </row>
    <row r="21" spans="1:19" ht="15.75" customHeight="1" x14ac:dyDescent="0.2">
      <c r="A21" s="108"/>
      <c r="B21" s="548" t="s">
        <v>496</v>
      </c>
      <c r="C21" s="110">
        <f>354000-2375+11000-150000-21996</f>
        <v>190629</v>
      </c>
      <c r="D21" s="110">
        <f>143000-21903</f>
        <v>121097</v>
      </c>
      <c r="E21" s="110">
        <f>145000-21996-93</f>
        <v>122911</v>
      </c>
      <c r="F21" s="110">
        <f>163000-21996</f>
        <v>141004</v>
      </c>
      <c r="G21" s="110">
        <f>150000-21996</f>
        <v>128004</v>
      </c>
      <c r="H21" s="110">
        <f>220000-21996</f>
        <v>198004</v>
      </c>
      <c r="I21" s="110">
        <f>179000-21996</f>
        <v>157004</v>
      </c>
      <c r="J21" s="110">
        <f>170000-21996</f>
        <v>148004</v>
      </c>
      <c r="K21" s="110">
        <f>160000-21996</f>
        <v>138004</v>
      </c>
      <c r="L21" s="110">
        <f>145000-21996</f>
        <v>123004</v>
      </c>
      <c r="M21" s="110">
        <f>145000-21996</f>
        <v>123004</v>
      </c>
      <c r="N21" s="110">
        <v>122991</v>
      </c>
      <c r="O21" s="120">
        <f>SUM(C21:N21)</f>
        <v>1713660</v>
      </c>
      <c r="P21" s="243"/>
      <c r="Q21" s="244"/>
    </row>
    <row r="22" spans="1:19" hidden="1" x14ac:dyDescent="0.2">
      <c r="A22" s="108"/>
      <c r="B22" s="109"/>
      <c r="C22" s="110"/>
      <c r="D22" s="110">
        <v>50068</v>
      </c>
      <c r="E22" s="110">
        <v>50068</v>
      </c>
      <c r="F22" s="110">
        <v>50068</v>
      </c>
      <c r="G22" s="110">
        <v>50068</v>
      </c>
      <c r="H22" s="110">
        <v>50068</v>
      </c>
      <c r="I22" s="110">
        <v>50068</v>
      </c>
      <c r="J22" s="110">
        <v>50068</v>
      </c>
      <c r="K22" s="110">
        <v>50068</v>
      </c>
      <c r="L22" s="110">
        <v>50068</v>
      </c>
      <c r="M22" s="110">
        <v>50068</v>
      </c>
      <c r="N22" s="110">
        <v>50073</v>
      </c>
      <c r="O22" s="120">
        <f t="shared" si="1"/>
        <v>550753</v>
      </c>
      <c r="P22" s="243"/>
      <c r="Q22" s="242"/>
    </row>
    <row r="23" spans="1:19" hidden="1" x14ac:dyDescent="0.2">
      <c r="A23" s="108"/>
      <c r="B23" s="109"/>
      <c r="C23" s="110">
        <v>172026</v>
      </c>
      <c r="D23" s="110">
        <v>196000</v>
      </c>
      <c r="E23" s="110">
        <v>56000</v>
      </c>
      <c r="F23" s="110">
        <v>78000</v>
      </c>
      <c r="G23" s="110">
        <v>211000</v>
      </c>
      <c r="H23" s="110">
        <v>198000</v>
      </c>
      <c r="I23" s="110">
        <v>188000</v>
      </c>
      <c r="J23" s="110">
        <v>250000</v>
      </c>
      <c r="K23" s="110">
        <v>201000</v>
      </c>
      <c r="L23" s="110">
        <v>164000</v>
      </c>
      <c r="M23" s="110">
        <v>187000</v>
      </c>
      <c r="N23" s="110">
        <v>169480</v>
      </c>
      <c r="O23" s="120">
        <f t="shared" si="1"/>
        <v>2070506</v>
      </c>
      <c r="P23" s="243"/>
      <c r="Q23" s="242"/>
      <c r="R23" s="177"/>
    </row>
    <row r="24" spans="1:19" hidden="1" x14ac:dyDescent="0.2">
      <c r="A24" s="108"/>
      <c r="B24" s="109"/>
      <c r="C24" s="110"/>
      <c r="D24" s="110"/>
      <c r="E24" s="110"/>
      <c r="F24" s="110"/>
      <c r="G24" s="110"/>
      <c r="H24" s="110"/>
      <c r="I24" s="110"/>
      <c r="J24" s="110"/>
      <c r="K24" s="110"/>
      <c r="L24" s="110"/>
      <c r="M24" s="110"/>
      <c r="N24" s="110"/>
      <c r="O24" s="120">
        <f t="shared" si="1"/>
        <v>0</v>
      </c>
      <c r="P24" s="243"/>
      <c r="Q24" s="242"/>
      <c r="R24" s="177"/>
    </row>
    <row r="25" spans="1:19" x14ac:dyDescent="0.2">
      <c r="A25" s="108"/>
      <c r="B25" s="548" t="s">
        <v>497</v>
      </c>
      <c r="C25" s="110">
        <v>24489</v>
      </c>
      <c r="D25" s="110">
        <v>24489</v>
      </c>
      <c r="E25" s="110">
        <v>145989</v>
      </c>
      <c r="F25" s="110">
        <v>24489</v>
      </c>
      <c r="G25" s="110">
        <v>24489</v>
      </c>
      <c r="H25" s="110">
        <v>24489</v>
      </c>
      <c r="I25" s="110">
        <v>24489</v>
      </c>
      <c r="J25" s="110">
        <v>24489</v>
      </c>
      <c r="K25" s="110">
        <v>145989</v>
      </c>
      <c r="L25" s="110">
        <v>24489</v>
      </c>
      <c r="M25" s="110">
        <v>24489</v>
      </c>
      <c r="N25" s="110">
        <v>24499</v>
      </c>
      <c r="O25" s="120">
        <f t="shared" si="1"/>
        <v>536878</v>
      </c>
      <c r="P25" s="243"/>
      <c r="Q25" s="242"/>
    </row>
    <row r="26" spans="1:19" ht="15.75" customHeight="1" x14ac:dyDescent="0.2">
      <c r="A26" s="108" t="s">
        <v>16</v>
      </c>
      <c r="B26" s="109" t="s">
        <v>315</v>
      </c>
      <c r="C26" s="110"/>
      <c r="D26" s="110"/>
      <c r="E26" s="110"/>
      <c r="F26" s="110"/>
      <c r="G26" s="110"/>
      <c r="H26" s="110"/>
      <c r="I26" s="110"/>
      <c r="J26" s="110"/>
      <c r="K26" s="110"/>
      <c r="L26" s="110"/>
      <c r="M26" s="110"/>
      <c r="N26" s="110"/>
      <c r="O26" s="120">
        <f t="shared" si="1"/>
        <v>0</v>
      </c>
      <c r="P26" s="243"/>
      <c r="Q26" s="242"/>
    </row>
    <row r="27" spans="1:19" ht="15.75" customHeight="1" x14ac:dyDescent="0.2">
      <c r="A27" s="108" t="s">
        <v>17</v>
      </c>
      <c r="B27" s="109" t="s">
        <v>198</v>
      </c>
      <c r="C27" s="110"/>
      <c r="D27" s="110"/>
      <c r="E27" s="110">
        <v>101000</v>
      </c>
      <c r="F27" s="110"/>
      <c r="G27" s="110">
        <v>78114</v>
      </c>
      <c r="H27" s="110"/>
      <c r="I27" s="110"/>
      <c r="J27" s="110"/>
      <c r="K27" s="110"/>
      <c r="L27" s="110"/>
      <c r="M27" s="110"/>
      <c r="N27" s="110"/>
      <c r="O27" s="120">
        <f t="shared" si="1"/>
        <v>179114</v>
      </c>
      <c r="P27" s="243"/>
      <c r="Q27" s="242"/>
    </row>
    <row r="28" spans="1:19" ht="15.75" customHeight="1" x14ac:dyDescent="0.2">
      <c r="A28" s="108" t="s">
        <v>18</v>
      </c>
      <c r="B28" s="109" t="s">
        <v>244</v>
      </c>
      <c r="C28" s="110">
        <v>250246</v>
      </c>
      <c r="D28" s="110"/>
      <c r="E28" s="110"/>
      <c r="F28" s="110"/>
      <c r="G28" s="110"/>
      <c r="H28" s="110"/>
      <c r="I28" s="110"/>
      <c r="J28" s="110"/>
      <c r="K28" s="110"/>
      <c r="L28" s="110"/>
      <c r="M28" s="110"/>
      <c r="N28" s="110"/>
      <c r="O28" s="120">
        <f t="shared" si="1"/>
        <v>250246</v>
      </c>
      <c r="P28" s="243"/>
      <c r="Q28" s="244"/>
    </row>
    <row r="29" spans="1:19" ht="12.75" hidden="1" customHeight="1" x14ac:dyDescent="0.2">
      <c r="A29" s="108"/>
      <c r="B29" s="112" t="s">
        <v>218</v>
      </c>
      <c r="C29" s="111"/>
      <c r="D29" s="111"/>
      <c r="E29" s="111"/>
      <c r="F29" s="111"/>
      <c r="G29" s="111"/>
      <c r="H29" s="111"/>
      <c r="I29" s="111"/>
      <c r="J29" s="111"/>
      <c r="K29" s="111"/>
      <c r="L29" s="111"/>
      <c r="M29" s="111"/>
      <c r="N29" s="111"/>
      <c r="O29" s="120">
        <f t="shared" si="1"/>
        <v>0</v>
      </c>
      <c r="P29" s="243"/>
      <c r="Q29" s="242"/>
    </row>
    <row r="30" spans="1:19" ht="12.75" hidden="1" customHeight="1" x14ac:dyDescent="0.2">
      <c r="A30" s="108"/>
      <c r="B30" s="111"/>
      <c r="C30" s="111"/>
      <c r="D30" s="111"/>
      <c r="E30" s="111"/>
      <c r="F30" s="111"/>
      <c r="G30" s="111"/>
      <c r="H30" s="111"/>
      <c r="I30" s="111"/>
      <c r="J30" s="111"/>
      <c r="K30" s="111"/>
      <c r="L30" s="111"/>
      <c r="M30" s="111"/>
      <c r="N30" s="111"/>
      <c r="O30" s="120"/>
      <c r="P30" s="243"/>
      <c r="Q30" s="242"/>
    </row>
    <row r="31" spans="1:19" ht="17.25" customHeight="1" thickBot="1" x14ac:dyDescent="0.25">
      <c r="A31" s="108" t="s">
        <v>19</v>
      </c>
      <c r="B31" s="186" t="s">
        <v>99</v>
      </c>
      <c r="C31" s="187"/>
      <c r="D31" s="187">
        <f>C58</f>
        <v>6648</v>
      </c>
      <c r="E31" s="187">
        <f>D58</f>
        <v>15998</v>
      </c>
      <c r="F31" s="187">
        <f t="shared" ref="F31:N31" si="4">E58</f>
        <v>454124</v>
      </c>
      <c r="G31" s="187">
        <f t="shared" si="4"/>
        <v>166182</v>
      </c>
      <c r="H31" s="187">
        <f t="shared" si="4"/>
        <v>11141</v>
      </c>
      <c r="I31" s="187">
        <f t="shared" si="4"/>
        <v>18555</v>
      </c>
      <c r="J31" s="187">
        <f t="shared" si="4"/>
        <v>11275</v>
      </c>
      <c r="K31" s="187">
        <f t="shared" si="4"/>
        <v>28377</v>
      </c>
      <c r="L31" s="187">
        <f t="shared" si="4"/>
        <v>721632</v>
      </c>
      <c r="M31" s="187">
        <f t="shared" si="4"/>
        <v>505193</v>
      </c>
      <c r="N31" s="187">
        <f t="shared" si="4"/>
        <v>316354</v>
      </c>
      <c r="O31" s="120"/>
      <c r="P31" s="243"/>
      <c r="Q31" s="242"/>
    </row>
    <row r="32" spans="1:19" ht="21.75" customHeight="1" thickBot="1" x14ac:dyDescent="0.25">
      <c r="A32" s="113"/>
      <c r="B32" s="114" t="s">
        <v>498</v>
      </c>
      <c r="C32" s="115">
        <f>C7+C15+C20+C26+C27+C28+C31</f>
        <v>719390</v>
      </c>
      <c r="D32" s="115">
        <f t="shared" ref="D32:O32" si="5">D7+D15+D20+D26+D27+D28+D31</f>
        <v>617302</v>
      </c>
      <c r="E32" s="115">
        <f t="shared" si="5"/>
        <v>1589966</v>
      </c>
      <c r="F32" s="115">
        <f t="shared" si="5"/>
        <v>1106685</v>
      </c>
      <c r="G32" s="115">
        <f t="shared" si="5"/>
        <v>956857</v>
      </c>
      <c r="H32" s="115">
        <f t="shared" si="5"/>
        <v>720702</v>
      </c>
      <c r="I32" s="115">
        <f t="shared" si="5"/>
        <v>689116</v>
      </c>
      <c r="J32" s="115">
        <f t="shared" si="5"/>
        <v>819836</v>
      </c>
      <c r="K32" s="115">
        <f t="shared" si="5"/>
        <v>1696438</v>
      </c>
      <c r="L32" s="115">
        <f t="shared" si="5"/>
        <v>1333193</v>
      </c>
      <c r="M32" s="115">
        <f t="shared" si="5"/>
        <v>1079754</v>
      </c>
      <c r="N32" s="115">
        <f t="shared" si="5"/>
        <v>816243</v>
      </c>
      <c r="O32" s="115">
        <f t="shared" si="5"/>
        <v>9890003</v>
      </c>
      <c r="P32" s="245"/>
      <c r="Q32" s="246"/>
      <c r="R32" s="177"/>
      <c r="S32" s="177"/>
    </row>
    <row r="33" spans="1:18" ht="18" customHeight="1" x14ac:dyDescent="0.2">
      <c r="A33" s="105"/>
      <c r="B33" s="106" t="s">
        <v>100</v>
      </c>
      <c r="C33" s="116"/>
      <c r="D33" s="116"/>
      <c r="E33" s="116"/>
      <c r="F33" s="116"/>
      <c r="G33" s="116"/>
      <c r="H33" s="116"/>
      <c r="I33" s="116"/>
      <c r="J33" s="116"/>
      <c r="K33" s="116"/>
      <c r="L33" s="116"/>
      <c r="M33" s="116"/>
      <c r="N33" s="116"/>
      <c r="O33" s="248"/>
      <c r="P33" s="243"/>
      <c r="Q33" s="242"/>
    </row>
    <row r="34" spans="1:18" s="82" customFormat="1" ht="18" customHeight="1" x14ac:dyDescent="0.2">
      <c r="A34" s="126" t="s">
        <v>20</v>
      </c>
      <c r="B34" s="124" t="s">
        <v>101</v>
      </c>
      <c r="C34" s="117">
        <f>SUM(C35:C39)</f>
        <v>468742</v>
      </c>
      <c r="D34" s="117">
        <f t="shared" ref="D34:N34" si="6">SUM(D35:D39)</f>
        <v>418742</v>
      </c>
      <c r="E34" s="117">
        <f t="shared" si="6"/>
        <v>548342</v>
      </c>
      <c r="F34" s="117">
        <f t="shared" si="6"/>
        <v>548842</v>
      </c>
      <c r="G34" s="117">
        <f t="shared" si="6"/>
        <v>668342</v>
      </c>
      <c r="H34" s="117">
        <f t="shared" si="6"/>
        <v>482728</v>
      </c>
      <c r="I34" s="117">
        <f t="shared" si="6"/>
        <v>598841</v>
      </c>
      <c r="J34" s="117">
        <f t="shared" si="6"/>
        <v>598340</v>
      </c>
      <c r="K34" s="117">
        <f t="shared" si="6"/>
        <v>305779</v>
      </c>
      <c r="L34" s="117">
        <f t="shared" si="6"/>
        <v>216000</v>
      </c>
      <c r="M34" s="117">
        <f t="shared" si="6"/>
        <v>220400</v>
      </c>
      <c r="N34" s="117">
        <f t="shared" si="6"/>
        <v>182709</v>
      </c>
      <c r="O34" s="122">
        <f t="shared" ref="O34:O56" si="7">SUM(C34:N34)</f>
        <v>5257807</v>
      </c>
      <c r="P34" s="247"/>
      <c r="Q34" s="246"/>
    </row>
    <row r="35" spans="1:18" ht="18" hidden="1" customHeight="1" x14ac:dyDescent="0.2">
      <c r="A35" s="126"/>
      <c r="B35" s="124"/>
      <c r="C35" s="117"/>
      <c r="D35" s="117"/>
      <c r="E35" s="117"/>
      <c r="F35" s="117"/>
      <c r="G35" s="117"/>
      <c r="H35" s="117"/>
      <c r="I35" s="117"/>
      <c r="J35" s="117"/>
      <c r="K35" s="117"/>
      <c r="L35" s="117"/>
      <c r="M35" s="117"/>
      <c r="N35" s="117"/>
      <c r="O35" s="122">
        <f>SUM(C35:N35)</f>
        <v>0</v>
      </c>
      <c r="P35" s="243"/>
      <c r="Q35" s="242"/>
    </row>
    <row r="36" spans="1:18" ht="18" hidden="1" customHeight="1" x14ac:dyDescent="0.2">
      <c r="A36" s="126"/>
      <c r="B36" s="124"/>
      <c r="C36" s="117"/>
      <c r="D36" s="117"/>
      <c r="E36" s="117"/>
      <c r="F36" s="117"/>
      <c r="G36" s="117"/>
      <c r="H36" s="117"/>
      <c r="I36" s="117"/>
      <c r="J36" s="117"/>
      <c r="K36" s="117"/>
      <c r="L36" s="117"/>
      <c r="M36" s="117"/>
      <c r="N36" s="117"/>
      <c r="O36" s="122">
        <f t="shared" si="7"/>
        <v>0</v>
      </c>
      <c r="P36" s="243"/>
      <c r="Q36" s="242"/>
    </row>
    <row r="37" spans="1:18" ht="18" hidden="1" customHeight="1" x14ac:dyDescent="0.2">
      <c r="A37" s="126"/>
      <c r="B37" s="124"/>
      <c r="C37" s="117"/>
      <c r="D37" s="117"/>
      <c r="E37" s="117"/>
      <c r="F37" s="117"/>
      <c r="G37" s="117"/>
      <c r="H37" s="117"/>
      <c r="I37" s="117"/>
      <c r="J37" s="117"/>
      <c r="K37" s="117"/>
      <c r="L37" s="117"/>
      <c r="M37" s="117"/>
      <c r="N37" s="117"/>
      <c r="O37" s="122">
        <f t="shared" si="7"/>
        <v>0</v>
      </c>
      <c r="P37" s="243"/>
      <c r="Q37" s="242"/>
    </row>
    <row r="38" spans="1:18" ht="18" hidden="1" customHeight="1" x14ac:dyDescent="0.2">
      <c r="A38" s="126"/>
      <c r="B38" s="124" t="s">
        <v>212</v>
      </c>
      <c r="C38" s="117">
        <f>180400+192228+96114</f>
        <v>468742</v>
      </c>
      <c r="D38" s="117">
        <f>130400+192228+96114</f>
        <v>418742</v>
      </c>
      <c r="E38" s="117">
        <f>250000+192228+96114+10000</f>
        <v>548342</v>
      </c>
      <c r="F38" s="117">
        <f>250500+192228+96114+10000</f>
        <v>548842</v>
      </c>
      <c r="G38" s="117">
        <f>370000+192228+96114+10000</f>
        <v>668342</v>
      </c>
      <c r="H38" s="117">
        <f>280500+192228+10000</f>
        <v>482728</v>
      </c>
      <c r="I38" s="117">
        <f>300500+192227+96114+10000</f>
        <v>598841</v>
      </c>
      <c r="J38" s="117">
        <f>300000+192227+96113+10000</f>
        <v>598340</v>
      </c>
      <c r="K38" s="117">
        <f>249665+56114</f>
        <v>305779</v>
      </c>
      <c r="L38" s="117">
        <f>216000</f>
        <v>216000</v>
      </c>
      <c r="M38" s="117">
        <f>180400+40000</f>
        <v>220400</v>
      </c>
      <c r="N38" s="117">
        <f>180627+2082</f>
        <v>182709</v>
      </c>
      <c r="O38" s="122">
        <f t="shared" si="7"/>
        <v>5257807</v>
      </c>
      <c r="P38" s="243"/>
      <c r="Q38" s="242"/>
    </row>
    <row r="39" spans="1:18" ht="18" hidden="1" customHeight="1" x14ac:dyDescent="0.2">
      <c r="A39" s="126"/>
      <c r="B39" s="125" t="s">
        <v>213</v>
      </c>
      <c r="C39" s="117"/>
      <c r="D39" s="117"/>
      <c r="E39" s="117"/>
      <c r="F39" s="117"/>
      <c r="G39" s="117"/>
      <c r="H39" s="117"/>
      <c r="I39" s="117"/>
      <c r="J39" s="117"/>
      <c r="K39" s="117"/>
      <c r="L39" s="117"/>
      <c r="M39" s="117"/>
      <c r="N39" s="117"/>
      <c r="O39" s="122">
        <f t="shared" si="7"/>
        <v>0</v>
      </c>
      <c r="P39" s="243"/>
      <c r="Q39" s="242"/>
    </row>
    <row r="40" spans="1:18" s="82" customFormat="1" ht="18" customHeight="1" x14ac:dyDescent="0.2">
      <c r="A40" s="126" t="s">
        <v>21</v>
      </c>
      <c r="B40" s="124" t="s">
        <v>205</v>
      </c>
      <c r="C40" s="117"/>
      <c r="D40" s="117"/>
      <c r="E40" s="117"/>
      <c r="F40" s="117"/>
      <c r="G40" s="117"/>
      <c r="H40" s="117"/>
      <c r="I40" s="117"/>
      <c r="J40" s="117"/>
      <c r="K40" s="117"/>
      <c r="L40" s="117"/>
      <c r="M40" s="117"/>
      <c r="N40" s="117"/>
      <c r="O40" s="122">
        <f t="shared" si="7"/>
        <v>0</v>
      </c>
      <c r="P40" s="247"/>
      <c r="Q40" s="246"/>
      <c r="R40" s="240"/>
    </row>
    <row r="41" spans="1:18" ht="18.75" hidden="1" customHeight="1" x14ac:dyDescent="0.2">
      <c r="A41" s="126"/>
      <c r="B41" s="124" t="s">
        <v>214</v>
      </c>
      <c r="C41" s="117"/>
      <c r="D41" s="117"/>
      <c r="E41" s="117"/>
      <c r="F41" s="117"/>
      <c r="G41" s="117"/>
      <c r="H41" s="117"/>
      <c r="I41" s="117"/>
      <c r="J41" s="117"/>
      <c r="K41" s="117"/>
      <c r="L41" s="117"/>
      <c r="M41" s="117"/>
      <c r="N41" s="117"/>
      <c r="O41" s="122">
        <f t="shared" si="7"/>
        <v>0</v>
      </c>
      <c r="P41" s="243"/>
      <c r="Q41" s="242"/>
    </row>
    <row r="42" spans="1:18" ht="18" hidden="1" customHeight="1" x14ac:dyDescent="0.2">
      <c r="A42" s="126"/>
      <c r="B42" s="124" t="s">
        <v>215</v>
      </c>
      <c r="C42" s="117"/>
      <c r="D42" s="117"/>
      <c r="E42" s="117"/>
      <c r="F42" s="117"/>
      <c r="G42" s="117"/>
      <c r="H42" s="117"/>
      <c r="I42" s="117"/>
      <c r="J42" s="117"/>
      <c r="K42" s="117"/>
      <c r="L42" s="117"/>
      <c r="M42" s="117"/>
      <c r="N42" s="117"/>
      <c r="O42" s="122">
        <f t="shared" si="7"/>
        <v>0</v>
      </c>
      <c r="P42" s="243"/>
      <c r="Q42" s="242"/>
    </row>
    <row r="43" spans="1:18" s="82" customFormat="1" ht="18" customHeight="1" x14ac:dyDescent="0.2">
      <c r="A43" s="126" t="s">
        <v>232</v>
      </c>
      <c r="B43" s="124" t="s">
        <v>23</v>
      </c>
      <c r="C43" s="117"/>
      <c r="D43" s="117">
        <f>D44</f>
        <v>122562</v>
      </c>
      <c r="E43" s="117"/>
      <c r="F43" s="117"/>
      <c r="G43" s="117">
        <f>G44</f>
        <v>122563</v>
      </c>
      <c r="H43" s="117"/>
      <c r="I43" s="117"/>
      <c r="J43" s="117"/>
      <c r="K43" s="117">
        <f>SUM(K44:K44)</f>
        <v>122562</v>
      </c>
      <c r="L43" s="117"/>
      <c r="M43" s="117"/>
      <c r="N43" s="117">
        <f>SUM(N44:N44)</f>
        <v>122563</v>
      </c>
      <c r="O43" s="122">
        <f t="shared" si="7"/>
        <v>490250</v>
      </c>
      <c r="P43" s="247"/>
      <c r="Q43" s="246"/>
      <c r="R43" s="240"/>
    </row>
    <row r="44" spans="1:18" s="82" customFormat="1" ht="18" hidden="1" customHeight="1" x14ac:dyDescent="0.2">
      <c r="A44" s="126"/>
      <c r="B44" s="124"/>
      <c r="C44" s="117"/>
      <c r="D44" s="117">
        <v>122562</v>
      </c>
      <c r="F44" s="117"/>
      <c r="G44" s="117">
        <v>122563</v>
      </c>
      <c r="I44" s="117"/>
      <c r="J44" s="117"/>
      <c r="K44" s="117">
        <v>122562</v>
      </c>
      <c r="L44" s="117"/>
      <c r="M44" s="117"/>
      <c r="N44" s="117">
        <v>122563</v>
      </c>
      <c r="O44" s="122">
        <f t="shared" si="7"/>
        <v>490250</v>
      </c>
      <c r="P44" s="247"/>
      <c r="Q44" s="246"/>
    </row>
    <row r="45" spans="1:18" s="82" customFormat="1" ht="18" customHeight="1" x14ac:dyDescent="0.2">
      <c r="A45" s="126" t="s">
        <v>233</v>
      </c>
      <c r="B45" s="124" t="s">
        <v>102</v>
      </c>
      <c r="C45" s="117"/>
      <c r="D45" s="117"/>
      <c r="E45" s="117"/>
      <c r="F45" s="117"/>
      <c r="G45" s="117">
        <f>SUM(G46)</f>
        <v>4000</v>
      </c>
      <c r="H45" s="117">
        <f>SUM(H46)</f>
        <v>3000</v>
      </c>
      <c r="I45" s="117">
        <f>SUM(I46)</f>
        <v>10000</v>
      </c>
      <c r="J45" s="117">
        <f>SUM(J46)</f>
        <v>3119</v>
      </c>
      <c r="K45" s="117">
        <f>SUM(K46)</f>
        <v>1465</v>
      </c>
      <c r="L45" s="117"/>
      <c r="M45" s="117"/>
      <c r="N45" s="117"/>
      <c r="O45" s="122">
        <f t="shared" si="7"/>
        <v>21584</v>
      </c>
      <c r="P45" s="247"/>
      <c r="Q45" s="246"/>
      <c r="R45" s="240"/>
    </row>
    <row r="46" spans="1:18" ht="18" hidden="1" customHeight="1" x14ac:dyDescent="0.2">
      <c r="A46" s="126"/>
      <c r="B46" s="124" t="s">
        <v>216</v>
      </c>
      <c r="C46" s="117"/>
      <c r="D46" s="117"/>
      <c r="E46" s="117"/>
      <c r="F46" s="117"/>
      <c r="G46" s="117">
        <v>4000</v>
      </c>
      <c r="H46" s="117">
        <v>3000</v>
      </c>
      <c r="I46" s="117">
        <v>10000</v>
      </c>
      <c r="J46" s="117">
        <v>3119</v>
      </c>
      <c r="K46" s="117">
        <v>1465</v>
      </c>
      <c r="L46" s="117"/>
      <c r="M46" s="117"/>
      <c r="N46" s="117"/>
      <c r="O46" s="122">
        <f t="shared" si="7"/>
        <v>21584</v>
      </c>
      <c r="P46" s="243"/>
      <c r="Q46" s="242"/>
    </row>
    <row r="47" spans="1:18" s="82" customFormat="1" ht="18" customHeight="1" x14ac:dyDescent="0.2">
      <c r="A47" s="126" t="s">
        <v>234</v>
      </c>
      <c r="B47" s="124" t="s">
        <v>103</v>
      </c>
      <c r="C47" s="117">
        <f t="shared" ref="C47:N47" si="8">SUM(C48:C55)</f>
        <v>244000</v>
      </c>
      <c r="D47" s="117">
        <f t="shared" si="8"/>
        <v>60000</v>
      </c>
      <c r="E47" s="117">
        <f t="shared" si="8"/>
        <v>577500</v>
      </c>
      <c r="F47" s="117">
        <f t="shared" si="8"/>
        <v>391661</v>
      </c>
      <c r="G47" s="117">
        <f t="shared" si="8"/>
        <v>150811</v>
      </c>
      <c r="H47" s="117">
        <f t="shared" si="8"/>
        <v>215419</v>
      </c>
      <c r="I47" s="117">
        <f t="shared" si="8"/>
        <v>69000</v>
      </c>
      <c r="J47" s="117">
        <f t="shared" si="8"/>
        <v>185000</v>
      </c>
      <c r="K47" s="117">
        <f t="shared" si="8"/>
        <v>447000</v>
      </c>
      <c r="L47" s="117">
        <f t="shared" si="8"/>
        <v>527000</v>
      </c>
      <c r="M47" s="117">
        <f t="shared" si="8"/>
        <v>493000</v>
      </c>
      <c r="N47" s="117">
        <f t="shared" si="8"/>
        <v>467721</v>
      </c>
      <c r="O47" s="122">
        <f t="shared" si="7"/>
        <v>3828112</v>
      </c>
      <c r="P47" s="247"/>
      <c r="Q47" s="246"/>
      <c r="R47" s="240"/>
    </row>
    <row r="48" spans="1:18" ht="18" hidden="1" customHeight="1" x14ac:dyDescent="0.2">
      <c r="A48" s="126"/>
      <c r="B48" s="124" t="s">
        <v>216</v>
      </c>
      <c r="C48" s="117">
        <v>211000</v>
      </c>
      <c r="D48" s="117">
        <v>20000</v>
      </c>
      <c r="E48" s="117">
        <v>532500</v>
      </c>
      <c r="F48" s="117">
        <v>331650</v>
      </c>
      <c r="G48" s="117">
        <v>112811</v>
      </c>
      <c r="H48" s="117">
        <f>250419-50000</f>
        <v>200419</v>
      </c>
      <c r="I48" s="117">
        <v>50000</v>
      </c>
      <c r="J48" s="117">
        <v>167000</v>
      </c>
      <c r="K48" s="117">
        <v>432000</v>
      </c>
      <c r="L48" s="117">
        <v>512000</v>
      </c>
      <c r="M48" s="117">
        <v>478000</v>
      </c>
      <c r="N48" s="127">
        <v>457721</v>
      </c>
      <c r="O48" s="122">
        <f t="shared" si="7"/>
        <v>3505101</v>
      </c>
      <c r="P48" s="243"/>
      <c r="Q48" s="242"/>
    </row>
    <row r="49" spans="1:18" ht="18" hidden="1" customHeight="1" x14ac:dyDescent="0.2">
      <c r="A49" s="126"/>
      <c r="B49" s="124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27"/>
      <c r="O49" s="122">
        <f t="shared" si="7"/>
        <v>0</v>
      </c>
      <c r="P49" s="243"/>
      <c r="Q49" s="242"/>
    </row>
    <row r="50" spans="1:18" ht="18" hidden="1" customHeight="1" x14ac:dyDescent="0.2">
      <c r="A50" s="126"/>
      <c r="B50" s="124" t="s">
        <v>220</v>
      </c>
      <c r="C50" s="117">
        <v>23000</v>
      </c>
      <c r="D50" s="117">
        <v>30000</v>
      </c>
      <c r="E50" s="117">
        <v>30000</v>
      </c>
      <c r="F50" s="117">
        <v>45011</v>
      </c>
      <c r="G50" s="117">
        <v>25000</v>
      </c>
      <c r="H50" s="117"/>
      <c r="I50" s="117"/>
      <c r="J50" s="117"/>
      <c r="K50" s="117"/>
      <c r="L50" s="117"/>
      <c r="M50" s="117"/>
      <c r="N50" s="127"/>
      <c r="O50" s="122">
        <f t="shared" si="7"/>
        <v>153011</v>
      </c>
      <c r="P50" s="243"/>
      <c r="Q50" s="242"/>
    </row>
    <row r="51" spans="1:18" ht="18" hidden="1" customHeight="1" x14ac:dyDescent="0.2">
      <c r="A51" s="126"/>
      <c r="B51" s="124"/>
      <c r="C51" s="117"/>
      <c r="D51" s="117"/>
      <c r="E51" s="117"/>
      <c r="F51" s="117"/>
      <c r="G51" s="117"/>
      <c r="H51" s="117"/>
      <c r="I51" s="117"/>
      <c r="J51" s="117"/>
      <c r="K51" s="117"/>
      <c r="L51" s="117"/>
      <c r="M51" s="117"/>
      <c r="N51" s="127"/>
      <c r="O51" s="122">
        <f t="shared" si="7"/>
        <v>0</v>
      </c>
      <c r="P51" s="243"/>
      <c r="Q51" s="242"/>
    </row>
    <row r="52" spans="1:18" ht="18" hidden="1" customHeight="1" x14ac:dyDescent="0.2">
      <c r="A52" s="126"/>
      <c r="B52" s="124" t="s">
        <v>43</v>
      </c>
      <c r="C52" s="117">
        <v>10000</v>
      </c>
      <c r="D52" s="117">
        <v>10000</v>
      </c>
      <c r="E52" s="117">
        <v>15000</v>
      </c>
      <c r="F52" s="117">
        <v>15000</v>
      </c>
      <c r="G52" s="117">
        <v>13000</v>
      </c>
      <c r="H52" s="117">
        <v>15000</v>
      </c>
      <c r="I52" s="117">
        <v>19000</v>
      </c>
      <c r="J52" s="117">
        <v>18000</v>
      </c>
      <c r="K52" s="117">
        <v>15000</v>
      </c>
      <c r="L52" s="117">
        <v>15000</v>
      </c>
      <c r="M52" s="117">
        <v>15000</v>
      </c>
      <c r="N52" s="127">
        <v>10000</v>
      </c>
      <c r="O52" s="122">
        <f t="shared" si="7"/>
        <v>170000</v>
      </c>
      <c r="P52" s="243"/>
      <c r="Q52" s="242"/>
    </row>
    <row r="53" spans="1:18" ht="18" hidden="1" customHeight="1" x14ac:dyDescent="0.2">
      <c r="A53" s="126"/>
      <c r="B53" s="124"/>
      <c r="C53" s="117"/>
      <c r="D53" s="117"/>
      <c r="E53" s="117"/>
      <c r="F53" s="117"/>
      <c r="G53" s="117"/>
      <c r="H53" s="117"/>
      <c r="I53" s="117"/>
      <c r="J53" s="117"/>
      <c r="K53" s="117"/>
      <c r="L53" s="117"/>
      <c r="M53" s="117"/>
      <c r="N53" s="127"/>
      <c r="O53" s="122">
        <f t="shared" si="7"/>
        <v>0</v>
      </c>
      <c r="P53" s="243"/>
      <c r="Q53" s="242"/>
    </row>
    <row r="54" spans="1:18" ht="18" hidden="1" customHeight="1" x14ac:dyDescent="0.2">
      <c r="A54" s="126"/>
      <c r="B54" s="124" t="s">
        <v>44</v>
      </c>
      <c r="C54" s="117">
        <v>0</v>
      </c>
      <c r="D54" s="117"/>
      <c r="E54" s="117"/>
      <c r="F54" s="117"/>
      <c r="G54" s="117"/>
      <c r="H54" s="117"/>
      <c r="I54" s="117"/>
      <c r="J54" s="117"/>
      <c r="K54" s="117"/>
      <c r="L54" s="117"/>
      <c r="M54" s="117"/>
      <c r="N54" s="127">
        <v>0</v>
      </c>
      <c r="O54" s="122">
        <f t="shared" si="7"/>
        <v>0</v>
      </c>
      <c r="P54" s="243"/>
      <c r="Q54" s="242"/>
    </row>
    <row r="55" spans="1:18" ht="18" hidden="1" customHeight="1" x14ac:dyDescent="0.2">
      <c r="A55" s="126"/>
      <c r="B55" s="124" t="s">
        <v>221</v>
      </c>
      <c r="C55" s="117"/>
      <c r="D55" s="117"/>
      <c r="E55" s="117"/>
      <c r="F55" s="117"/>
      <c r="G55" s="117"/>
      <c r="H55" s="117"/>
      <c r="I55" s="117"/>
      <c r="J55" s="117"/>
      <c r="K55" s="117"/>
      <c r="L55" s="117"/>
      <c r="M55" s="117"/>
      <c r="N55" s="117"/>
      <c r="O55" s="122">
        <f t="shared" si="7"/>
        <v>0</v>
      </c>
      <c r="P55" s="243"/>
      <c r="Q55" s="242"/>
    </row>
    <row r="56" spans="1:18" ht="18" customHeight="1" thickBot="1" x14ac:dyDescent="0.25">
      <c r="A56" s="126" t="s">
        <v>235</v>
      </c>
      <c r="B56" s="188" t="s">
        <v>104</v>
      </c>
      <c r="C56" s="189"/>
      <c r="D56" s="189"/>
      <c r="E56" s="189">
        <v>10000</v>
      </c>
      <c r="F56" s="189"/>
      <c r="G56" s="189"/>
      <c r="H56" s="189">
        <v>1000</v>
      </c>
      <c r="I56" s="189"/>
      <c r="J56" s="189">
        <v>5000</v>
      </c>
      <c r="K56" s="189">
        <v>98000</v>
      </c>
      <c r="L56" s="189">
        <v>85000</v>
      </c>
      <c r="M56" s="189">
        <v>50000</v>
      </c>
      <c r="N56" s="189">
        <v>43250</v>
      </c>
      <c r="O56" s="122">
        <f t="shared" si="7"/>
        <v>292250</v>
      </c>
      <c r="P56" s="243"/>
      <c r="Q56" s="242"/>
      <c r="R56" s="132"/>
    </row>
    <row r="57" spans="1:18" ht="18" customHeight="1" thickBot="1" x14ac:dyDescent="0.25">
      <c r="A57" s="108"/>
      <c r="B57" s="114" t="s">
        <v>499</v>
      </c>
      <c r="C57" s="115">
        <f t="shared" ref="C57:O57" si="9">C34+C40+C43+C45+C47+C56</f>
        <v>712742</v>
      </c>
      <c r="D57" s="115">
        <f>D34+D40+D43+D45+D47+D56</f>
        <v>601304</v>
      </c>
      <c r="E57" s="115">
        <f>E34+E40+E43+E45+E47+E56</f>
        <v>1135842</v>
      </c>
      <c r="F57" s="115">
        <f t="shared" si="9"/>
        <v>940503</v>
      </c>
      <c r="G57" s="115">
        <f>G34+G40+G43+G45+G47+G56</f>
        <v>945716</v>
      </c>
      <c r="H57" s="115">
        <f>H34+H40+H43+H45+H47+H56</f>
        <v>702147</v>
      </c>
      <c r="I57" s="115">
        <f t="shared" si="9"/>
        <v>677841</v>
      </c>
      <c r="J57" s="115">
        <f t="shared" si="9"/>
        <v>791459</v>
      </c>
      <c r="K57" s="115">
        <f t="shared" si="9"/>
        <v>974806</v>
      </c>
      <c r="L57" s="115">
        <f t="shared" si="9"/>
        <v>828000</v>
      </c>
      <c r="M57" s="115">
        <f t="shared" si="9"/>
        <v>763400</v>
      </c>
      <c r="N57" s="115">
        <f t="shared" si="9"/>
        <v>816243</v>
      </c>
      <c r="O57" s="121">
        <f t="shared" si="9"/>
        <v>9890003</v>
      </c>
      <c r="P57" s="245"/>
      <c r="Q57" s="246"/>
      <c r="R57" s="177"/>
    </row>
    <row r="58" spans="1:18" ht="18" customHeight="1" thickBot="1" x14ac:dyDescent="0.25">
      <c r="A58" s="123"/>
      <c r="B58" s="114" t="s">
        <v>500</v>
      </c>
      <c r="C58" s="115">
        <f t="shared" ref="C58:N58" si="10">C32-C57</f>
        <v>6648</v>
      </c>
      <c r="D58" s="115">
        <f t="shared" si="10"/>
        <v>15998</v>
      </c>
      <c r="E58" s="115">
        <f t="shared" si="10"/>
        <v>454124</v>
      </c>
      <c r="F58" s="115">
        <f t="shared" si="10"/>
        <v>166182</v>
      </c>
      <c r="G58" s="115">
        <f t="shared" si="10"/>
        <v>11141</v>
      </c>
      <c r="H58" s="115">
        <f t="shared" si="10"/>
        <v>18555</v>
      </c>
      <c r="I58" s="115">
        <f t="shared" si="10"/>
        <v>11275</v>
      </c>
      <c r="J58" s="115">
        <f t="shared" si="10"/>
        <v>28377</v>
      </c>
      <c r="K58" s="115">
        <f t="shared" si="10"/>
        <v>721632</v>
      </c>
      <c r="L58" s="115">
        <f t="shared" si="10"/>
        <v>505193</v>
      </c>
      <c r="M58" s="115">
        <f t="shared" si="10"/>
        <v>316354</v>
      </c>
      <c r="N58" s="115">
        <f t="shared" si="10"/>
        <v>0</v>
      </c>
      <c r="O58" s="121"/>
    </row>
    <row r="60" spans="1:18" hidden="1" x14ac:dyDescent="0.2">
      <c r="B60" s="184" t="s">
        <v>49</v>
      </c>
    </row>
    <row r="61" spans="1:18" hidden="1" x14ac:dyDescent="0.2">
      <c r="B61" s="98" t="s">
        <v>46</v>
      </c>
      <c r="C61" s="1028" t="e">
        <f>'[1]2.sz.1'!P43</f>
        <v>#DIV/0!</v>
      </c>
      <c r="D61" s="1028"/>
      <c r="E61" s="98" t="s">
        <v>47</v>
      </c>
    </row>
    <row r="62" spans="1:18" hidden="1" x14ac:dyDescent="0.2">
      <c r="C62" s="1028" t="e">
        <f>'[1]2.sz.2'!U45-'[1]2.sz.2'!O45</f>
        <v>#REF!</v>
      </c>
      <c r="D62" s="1029"/>
      <c r="E62" s="98" t="s">
        <v>217</v>
      </c>
    </row>
    <row r="63" spans="1:18" hidden="1" x14ac:dyDescent="0.2">
      <c r="C63" s="1038" t="e">
        <f>'[1]2.sz.2'!V48-'[1]2.sz.2'!O48</f>
        <v>#DIV/0!</v>
      </c>
      <c r="D63" s="1039"/>
      <c r="E63" s="98" t="s">
        <v>243</v>
      </c>
    </row>
    <row r="64" spans="1:18" hidden="1" x14ac:dyDescent="0.2">
      <c r="C64" s="1028" t="e">
        <f>SUM(C61:D63)</f>
        <v>#DIV/0!</v>
      </c>
      <c r="D64" s="1029"/>
    </row>
    <row r="65" spans="2:6" hidden="1" x14ac:dyDescent="0.2">
      <c r="C65" s="483"/>
      <c r="D65" s="484"/>
    </row>
    <row r="66" spans="2:6" hidden="1" x14ac:dyDescent="0.2">
      <c r="B66" s="98" t="s">
        <v>48</v>
      </c>
      <c r="C66" s="1028" t="e">
        <f>'[1]2.sz.2'!O45</f>
        <v>#REF!</v>
      </c>
      <c r="D66" s="1029"/>
      <c r="E66" s="98" t="s">
        <v>217</v>
      </c>
    </row>
    <row r="67" spans="2:6" hidden="1" x14ac:dyDescent="0.2">
      <c r="C67" s="1038" t="e">
        <f>'[1]2.sz.2'!O48</f>
        <v>#REF!</v>
      </c>
      <c r="D67" s="1039"/>
      <c r="E67" s="98" t="s">
        <v>243</v>
      </c>
    </row>
    <row r="68" spans="2:6" hidden="1" x14ac:dyDescent="0.2">
      <c r="C68" s="1040" t="e">
        <f>SUM(C66:D67)</f>
        <v>#REF!</v>
      </c>
      <c r="D68" s="1041"/>
    </row>
    <row r="69" spans="2:6" hidden="1" x14ac:dyDescent="0.2">
      <c r="C69" s="484"/>
      <c r="D69" s="484"/>
    </row>
    <row r="70" spans="2:6" hidden="1" x14ac:dyDescent="0.2">
      <c r="B70" s="98" t="s">
        <v>182</v>
      </c>
      <c r="C70" s="1028" t="e">
        <f>C64+C68</f>
        <v>#DIV/0!</v>
      </c>
      <c r="D70" s="1029"/>
      <c r="E70" s="1034" t="e">
        <f>'[1]2.sz.2'!V49</f>
        <v>#DIV/0!</v>
      </c>
      <c r="F70" s="1034"/>
    </row>
    <row r="71" spans="2:6" hidden="1" x14ac:dyDescent="0.2">
      <c r="B71" s="184" t="s">
        <v>50</v>
      </c>
      <c r="C71" s="484"/>
      <c r="D71" s="484"/>
    </row>
    <row r="72" spans="2:6" hidden="1" x14ac:dyDescent="0.2">
      <c r="B72" s="98" t="s">
        <v>46</v>
      </c>
      <c r="C72" s="1028" t="e">
        <f>C61</f>
        <v>#DIV/0!</v>
      </c>
      <c r="D72" s="1028"/>
      <c r="E72" s="98" t="s">
        <v>47</v>
      </c>
    </row>
    <row r="73" spans="2:6" hidden="1" x14ac:dyDescent="0.2">
      <c r="C73" s="1028" t="e">
        <f>C62</f>
        <v>#REF!</v>
      </c>
      <c r="D73" s="1028"/>
      <c r="E73" s="98" t="s">
        <v>217</v>
      </c>
    </row>
    <row r="74" spans="2:6" hidden="1" x14ac:dyDescent="0.2">
      <c r="C74" s="1028" t="e">
        <f>C63</f>
        <v>#DIV/0!</v>
      </c>
      <c r="D74" s="1028"/>
      <c r="E74" s="98" t="s">
        <v>243</v>
      </c>
    </row>
    <row r="75" spans="2:6" hidden="1" x14ac:dyDescent="0.2">
      <c r="C75" s="1035" t="e">
        <f>#REF!</f>
        <v>#REF!</v>
      </c>
      <c r="D75" s="1035"/>
      <c r="E75" s="98" t="s">
        <v>51</v>
      </c>
    </row>
    <row r="76" spans="2:6" hidden="1" x14ac:dyDescent="0.2">
      <c r="C76" s="1030" t="e">
        <f>SUM(C72:D75)</f>
        <v>#DIV/0!</v>
      </c>
      <c r="D76" s="1031"/>
    </row>
    <row r="77" spans="2:6" hidden="1" x14ac:dyDescent="0.2">
      <c r="C77" s="483"/>
      <c r="D77" s="484"/>
    </row>
    <row r="78" spans="2:6" hidden="1" x14ac:dyDescent="0.2">
      <c r="B78" s="98" t="s">
        <v>52</v>
      </c>
      <c r="C78" s="1028" t="e">
        <f>C66</f>
        <v>#REF!</v>
      </c>
      <c r="D78" s="1029"/>
      <c r="E78" s="98" t="s">
        <v>217</v>
      </c>
    </row>
    <row r="79" spans="2:6" hidden="1" x14ac:dyDescent="0.2">
      <c r="C79" s="1028" t="e">
        <f>C67</f>
        <v>#REF!</v>
      </c>
      <c r="D79" s="1029"/>
      <c r="E79" s="98" t="s">
        <v>243</v>
      </c>
    </row>
    <row r="80" spans="2:6" hidden="1" x14ac:dyDescent="0.2">
      <c r="C80" s="1036" t="e">
        <f>SUM(C78:D79)</f>
        <v>#REF!</v>
      </c>
      <c r="D80" s="1037"/>
    </row>
    <row r="81" spans="2:6" hidden="1" x14ac:dyDescent="0.2">
      <c r="C81" s="500"/>
      <c r="D81" s="501"/>
    </row>
    <row r="82" spans="2:6" ht="19.5" hidden="1" customHeight="1" x14ac:dyDescent="0.2">
      <c r="B82" s="98" t="str">
        <f>B43</f>
        <v>Adósságszolgálat</v>
      </c>
      <c r="C82" s="1032" t="e">
        <f>'[1]5.sz.2012'!C326</f>
        <v>#REF!</v>
      </c>
      <c r="D82" s="1033"/>
    </row>
    <row r="83" spans="2:6" hidden="1" x14ac:dyDescent="0.2">
      <c r="C83" s="1032" t="e">
        <f>'[1]5.sz.2012'!C327</f>
        <v>#REF!</v>
      </c>
      <c r="D83" s="1033"/>
      <c r="E83" s="1034"/>
      <c r="F83" s="1034"/>
    </row>
    <row r="84" spans="2:6" hidden="1" x14ac:dyDescent="0.2">
      <c r="C84" s="1032" t="e">
        <f>'[1]5.sz.2012'!C328</f>
        <v>#REF!</v>
      </c>
      <c r="D84" s="1033"/>
    </row>
    <row r="85" spans="2:6" hidden="1" x14ac:dyDescent="0.2">
      <c r="C85" s="1032" t="e">
        <f>'[1]5.sz.2012'!C329</f>
        <v>#REF!</v>
      </c>
      <c r="D85" s="1033"/>
    </row>
    <row r="86" spans="2:6" hidden="1" x14ac:dyDescent="0.2">
      <c r="C86" s="1030" t="e">
        <f>SUM(C82:D85)</f>
        <v>#REF!</v>
      </c>
      <c r="D86" s="1031"/>
    </row>
    <row r="87" spans="2:6" hidden="1" x14ac:dyDescent="0.2">
      <c r="C87" s="1030"/>
      <c r="D87" s="1031"/>
    </row>
    <row r="88" spans="2:6" hidden="1" x14ac:dyDescent="0.2">
      <c r="B88" s="98" t="str">
        <f>B45</f>
        <v>Felújítási kiadások</v>
      </c>
      <c r="C88" s="1030" t="e">
        <f>'[1]5.sz.2012'!C322</f>
        <v>#REF!</v>
      </c>
      <c r="D88" s="1031"/>
    </row>
    <row r="89" spans="2:6" hidden="1" x14ac:dyDescent="0.2">
      <c r="C89" s="1028"/>
      <c r="D89" s="1029"/>
    </row>
    <row r="90" spans="2:6" hidden="1" x14ac:dyDescent="0.2">
      <c r="C90" s="1028"/>
      <c r="D90" s="1029"/>
    </row>
    <row r="91" spans="2:6" hidden="1" x14ac:dyDescent="0.2">
      <c r="B91" s="98" t="str">
        <f>B47</f>
        <v>Fejlesztési kiadások</v>
      </c>
      <c r="C91" s="1030" t="e">
        <f>'[1]5.sz.2012'!C279</f>
        <v>#REF!</v>
      </c>
      <c r="D91" s="1031"/>
    </row>
    <row r="92" spans="2:6" hidden="1" x14ac:dyDescent="0.2">
      <c r="C92" s="1028"/>
      <c r="D92" s="1029"/>
    </row>
    <row r="93" spans="2:6" hidden="1" x14ac:dyDescent="0.2">
      <c r="C93" s="1028"/>
      <c r="D93" s="1029"/>
    </row>
    <row r="94" spans="2:6" hidden="1" x14ac:dyDescent="0.2">
      <c r="B94" s="98" t="str">
        <f>B56</f>
        <v>Tartalék felhasználás</v>
      </c>
      <c r="C94" s="1030" t="e">
        <f>#REF!+#REF!+#REF!+#REF!</f>
        <v>#REF!</v>
      </c>
      <c r="D94" s="1031"/>
    </row>
    <row r="95" spans="2:6" hidden="1" x14ac:dyDescent="0.2">
      <c r="C95" s="1028"/>
      <c r="D95" s="1029"/>
    </row>
    <row r="96" spans="2:6" hidden="1" x14ac:dyDescent="0.2">
      <c r="C96" s="1028"/>
      <c r="D96" s="1029"/>
    </row>
    <row r="97" spans="2:4" hidden="1" x14ac:dyDescent="0.2">
      <c r="B97" s="98" t="s">
        <v>53</v>
      </c>
      <c r="C97" s="1028" t="e">
        <f>C76+C80+C86+C88+C91+C94+C95</f>
        <v>#DIV/0!</v>
      </c>
      <c r="D97" s="1029"/>
    </row>
    <row r="98" spans="2:4" hidden="1" x14ac:dyDescent="0.2">
      <c r="C98" s="1028"/>
      <c r="D98" s="1029"/>
    </row>
    <row r="99" spans="2:4" hidden="1" x14ac:dyDescent="0.2">
      <c r="C99" s="1028"/>
      <c r="D99" s="1029"/>
    </row>
    <row r="100" spans="2:4" hidden="1" x14ac:dyDescent="0.2">
      <c r="C100" s="1028"/>
      <c r="D100" s="1029"/>
    </row>
    <row r="101" spans="2:4" x14ac:dyDescent="0.2">
      <c r="C101" s="1028"/>
      <c r="D101" s="1029"/>
    </row>
    <row r="102" spans="2:4" x14ac:dyDescent="0.2">
      <c r="C102" s="1028"/>
      <c r="D102" s="1029"/>
    </row>
    <row r="103" spans="2:4" x14ac:dyDescent="0.2">
      <c r="C103" s="1028"/>
      <c r="D103" s="1029"/>
    </row>
    <row r="104" spans="2:4" x14ac:dyDescent="0.2">
      <c r="C104" s="1028"/>
      <c r="D104" s="1029"/>
    </row>
    <row r="105" spans="2:4" x14ac:dyDescent="0.2">
      <c r="C105" s="1028"/>
      <c r="D105" s="1029"/>
    </row>
    <row r="106" spans="2:4" x14ac:dyDescent="0.2">
      <c r="C106" s="1028"/>
      <c r="D106" s="1029"/>
    </row>
    <row r="107" spans="2:4" x14ac:dyDescent="0.2">
      <c r="C107" s="1028"/>
      <c r="D107" s="1029"/>
    </row>
    <row r="108" spans="2:4" x14ac:dyDescent="0.2">
      <c r="C108" s="1028"/>
      <c r="D108" s="1029"/>
    </row>
    <row r="109" spans="2:4" x14ac:dyDescent="0.2">
      <c r="C109" s="1028"/>
      <c r="D109" s="1029"/>
    </row>
    <row r="110" spans="2:4" x14ac:dyDescent="0.2">
      <c r="C110" s="1028"/>
      <c r="D110" s="1029"/>
    </row>
    <row r="111" spans="2:4" x14ac:dyDescent="0.2">
      <c r="C111" s="1028"/>
      <c r="D111" s="1029"/>
    </row>
    <row r="112" spans="2:4" x14ac:dyDescent="0.2">
      <c r="C112" s="1028"/>
      <c r="D112" s="1029"/>
    </row>
    <row r="113" spans="3:4" x14ac:dyDescent="0.2">
      <c r="C113" s="1028"/>
      <c r="D113" s="1029"/>
    </row>
    <row r="114" spans="3:4" x14ac:dyDescent="0.2">
      <c r="C114" s="1028"/>
      <c r="D114" s="1029"/>
    </row>
    <row r="115" spans="3:4" x14ac:dyDescent="0.2">
      <c r="C115" s="1028"/>
      <c r="D115" s="1029"/>
    </row>
    <row r="116" spans="3:4" x14ac:dyDescent="0.2">
      <c r="C116" s="1028"/>
      <c r="D116" s="1029"/>
    </row>
    <row r="117" spans="3:4" x14ac:dyDescent="0.2">
      <c r="C117" s="1028"/>
      <c r="D117" s="1029"/>
    </row>
    <row r="118" spans="3:4" x14ac:dyDescent="0.2">
      <c r="C118" s="1028"/>
      <c r="D118" s="1029"/>
    </row>
    <row r="119" spans="3:4" x14ac:dyDescent="0.2">
      <c r="C119" s="1028"/>
      <c r="D119" s="1029"/>
    </row>
    <row r="120" spans="3:4" x14ac:dyDescent="0.2">
      <c r="C120" s="1028"/>
      <c r="D120" s="1029"/>
    </row>
    <row r="121" spans="3:4" x14ac:dyDescent="0.2">
      <c r="C121" s="1028"/>
      <c r="D121" s="1029"/>
    </row>
    <row r="122" spans="3:4" x14ac:dyDescent="0.2">
      <c r="C122" s="1028"/>
      <c r="D122" s="1029"/>
    </row>
    <row r="123" spans="3:4" x14ac:dyDescent="0.2">
      <c r="C123" s="1028"/>
      <c r="D123" s="1029"/>
    </row>
    <row r="124" spans="3:4" x14ac:dyDescent="0.2">
      <c r="C124" s="1028"/>
      <c r="D124" s="1029"/>
    </row>
    <row r="125" spans="3:4" x14ac:dyDescent="0.2">
      <c r="C125" s="1028"/>
      <c r="D125" s="1029"/>
    </row>
    <row r="126" spans="3:4" x14ac:dyDescent="0.2">
      <c r="C126" s="1028"/>
      <c r="D126" s="1029"/>
    </row>
    <row r="127" spans="3:4" x14ac:dyDescent="0.2">
      <c r="C127" s="1028"/>
      <c r="D127" s="1029"/>
    </row>
    <row r="128" spans="3:4" x14ac:dyDescent="0.2">
      <c r="C128" s="1028"/>
      <c r="D128" s="1029"/>
    </row>
    <row r="129" spans="3:4" x14ac:dyDescent="0.2">
      <c r="C129" s="1028"/>
      <c r="D129" s="1029"/>
    </row>
    <row r="130" spans="3:4" x14ac:dyDescent="0.2">
      <c r="C130" s="1028"/>
      <c r="D130" s="1029"/>
    </row>
    <row r="131" spans="3:4" x14ac:dyDescent="0.2">
      <c r="C131" s="1028"/>
      <c r="D131" s="1029"/>
    </row>
    <row r="132" spans="3:4" x14ac:dyDescent="0.2">
      <c r="C132" s="1028"/>
      <c r="D132" s="1029"/>
    </row>
    <row r="133" spans="3:4" x14ac:dyDescent="0.2">
      <c r="C133" s="1028"/>
      <c r="D133" s="1029"/>
    </row>
    <row r="134" spans="3:4" x14ac:dyDescent="0.2">
      <c r="C134" s="1028"/>
      <c r="D134" s="1029"/>
    </row>
    <row r="135" spans="3:4" x14ac:dyDescent="0.2">
      <c r="C135" s="1028"/>
      <c r="D135" s="1029"/>
    </row>
    <row r="136" spans="3:4" x14ac:dyDescent="0.2">
      <c r="C136" s="1028"/>
      <c r="D136" s="1029"/>
    </row>
    <row r="137" spans="3:4" x14ac:dyDescent="0.2">
      <c r="C137" s="1028"/>
      <c r="D137" s="1029"/>
    </row>
    <row r="138" spans="3:4" x14ac:dyDescent="0.2">
      <c r="C138" s="1028"/>
      <c r="D138" s="1029"/>
    </row>
    <row r="139" spans="3:4" x14ac:dyDescent="0.2">
      <c r="C139" s="1028"/>
      <c r="D139" s="1029"/>
    </row>
    <row r="140" spans="3:4" x14ac:dyDescent="0.2">
      <c r="C140" s="1028"/>
      <c r="D140" s="1029"/>
    </row>
    <row r="141" spans="3:4" x14ac:dyDescent="0.2">
      <c r="C141" s="1028"/>
      <c r="D141" s="1029"/>
    </row>
    <row r="142" spans="3:4" x14ac:dyDescent="0.2">
      <c r="C142" s="1028"/>
      <c r="D142" s="1029"/>
    </row>
    <row r="143" spans="3:4" x14ac:dyDescent="0.2">
      <c r="C143" s="1028"/>
      <c r="D143" s="1029"/>
    </row>
    <row r="144" spans="3:4" x14ac:dyDescent="0.2">
      <c r="C144" s="1028"/>
      <c r="D144" s="1029"/>
    </row>
  </sheetData>
  <mergeCells count="84">
    <mergeCell ref="A2:O2"/>
    <mergeCell ref="M4:O4"/>
    <mergeCell ref="A1:O1"/>
    <mergeCell ref="C61:D61"/>
    <mergeCell ref="C62:D62"/>
    <mergeCell ref="C63:D63"/>
    <mergeCell ref="C64:D64"/>
    <mergeCell ref="C66:D66"/>
    <mergeCell ref="C67:D67"/>
    <mergeCell ref="C68:D68"/>
    <mergeCell ref="C70:D70"/>
    <mergeCell ref="E70:F70"/>
    <mergeCell ref="C72:D72"/>
    <mergeCell ref="C73:D73"/>
    <mergeCell ref="C74:D74"/>
    <mergeCell ref="C76:D76"/>
    <mergeCell ref="E83:F83"/>
    <mergeCell ref="C75:D75"/>
    <mergeCell ref="C82:D82"/>
    <mergeCell ref="C78:D78"/>
    <mergeCell ref="C79:D79"/>
    <mergeCell ref="C80:D80"/>
    <mergeCell ref="C83:D83"/>
    <mergeCell ref="C84:D84"/>
    <mergeCell ref="C85:D85"/>
    <mergeCell ref="C86:D86"/>
    <mergeCell ref="C87:D87"/>
    <mergeCell ref="C88:D88"/>
    <mergeCell ref="C89:D89"/>
    <mergeCell ref="C90:D90"/>
    <mergeCell ref="C91:D91"/>
    <mergeCell ref="C92:D92"/>
    <mergeCell ref="C93:D93"/>
    <mergeCell ref="C94:D94"/>
    <mergeCell ref="C95:D95"/>
    <mergeCell ref="C96:D96"/>
    <mergeCell ref="C97:D97"/>
    <mergeCell ref="C98:D98"/>
    <mergeCell ref="C99:D99"/>
    <mergeCell ref="C100:D100"/>
    <mergeCell ref="C101:D101"/>
    <mergeCell ref="C102:D102"/>
    <mergeCell ref="C103:D103"/>
    <mergeCell ref="C104:D104"/>
    <mergeCell ref="C105:D105"/>
    <mergeCell ref="C106:D106"/>
    <mergeCell ref="C107:D107"/>
    <mergeCell ref="C108:D108"/>
    <mergeCell ref="C109:D109"/>
    <mergeCell ref="C110:D110"/>
    <mergeCell ref="C111:D111"/>
    <mergeCell ref="C112:D112"/>
    <mergeCell ref="C113:D113"/>
    <mergeCell ref="C114:D114"/>
    <mergeCell ref="C115:D115"/>
    <mergeCell ref="C116:D116"/>
    <mergeCell ref="C117:D117"/>
    <mergeCell ref="C118:D118"/>
    <mergeCell ref="C119:D119"/>
    <mergeCell ref="C120:D120"/>
    <mergeCell ref="C121:D121"/>
    <mergeCell ref="C122:D122"/>
    <mergeCell ref="C123:D123"/>
    <mergeCell ref="C124:D124"/>
    <mergeCell ref="C125:D125"/>
    <mergeCell ref="C126:D126"/>
    <mergeCell ref="C127:D127"/>
    <mergeCell ref="C128:D128"/>
    <mergeCell ref="C129:D129"/>
    <mergeCell ref="C130:D130"/>
    <mergeCell ref="C131:D131"/>
    <mergeCell ref="C132:D132"/>
    <mergeCell ref="C133:D133"/>
    <mergeCell ref="C134:D134"/>
    <mergeCell ref="C135:D135"/>
    <mergeCell ref="C136:D136"/>
    <mergeCell ref="C137:D137"/>
    <mergeCell ref="C138:D138"/>
    <mergeCell ref="C139:D139"/>
    <mergeCell ref="C144:D144"/>
    <mergeCell ref="C140:D140"/>
    <mergeCell ref="C141:D141"/>
    <mergeCell ref="C142:D142"/>
    <mergeCell ref="C143:D143"/>
  </mergeCells>
  <phoneticPr fontId="8" type="noConversion"/>
  <pageMargins left="0.17" right="0.16" top="0.26" bottom="0.28999999999999998" header="0.21" footer="0.21"/>
  <pageSetup paperSize="9" scale="97" orientation="landscape" r:id="rId1"/>
  <headerFooter alignWithMargins="0"/>
  <rowBreaks count="1" manualBreakCount="1">
    <brk id="101" max="14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2"/>
  <sheetViews>
    <sheetView topLeftCell="A28" workbookViewId="0">
      <selection activeCell="P19" sqref="P19"/>
    </sheetView>
  </sheetViews>
  <sheetFormatPr defaultRowHeight="15.75" x14ac:dyDescent="0.25"/>
  <cols>
    <col min="1" max="6" width="9.140625" style="13"/>
    <col min="7" max="8" width="11.5703125" style="13" hidden="1" customWidth="1"/>
    <col min="9" max="9" width="11.5703125" style="13" customWidth="1"/>
    <col min="10" max="10" width="11.5703125" style="97" customWidth="1"/>
    <col min="11" max="12" width="11.28515625" style="13" customWidth="1"/>
    <col min="13" max="16384" width="9.140625" style="13"/>
  </cols>
  <sheetData>
    <row r="1" spans="1:12" x14ac:dyDescent="0.25">
      <c r="A1" s="1026" t="s">
        <v>105</v>
      </c>
      <c r="B1" s="1026"/>
      <c r="C1" s="1026"/>
      <c r="D1" s="1026"/>
      <c r="E1" s="1026"/>
      <c r="F1" s="1026"/>
      <c r="G1" s="1026"/>
      <c r="H1" s="1026"/>
      <c r="I1" s="1026"/>
      <c r="J1" s="1026"/>
      <c r="K1" s="1026"/>
      <c r="L1" s="1026"/>
    </row>
    <row r="2" spans="1:12" ht="1.5" customHeight="1" x14ac:dyDescent="0.25">
      <c r="A2" s="10"/>
      <c r="B2" s="10"/>
      <c r="C2" s="10"/>
      <c r="D2" s="10"/>
      <c r="E2" s="10"/>
      <c r="F2" s="10"/>
      <c r="G2" s="10"/>
      <c r="H2" s="10"/>
      <c r="I2" s="10"/>
      <c r="J2" s="91"/>
    </row>
    <row r="3" spans="1:12" x14ac:dyDescent="0.25">
      <c r="A3" s="1027" t="s">
        <v>178</v>
      </c>
      <c r="B3" s="1027"/>
      <c r="C3" s="1027"/>
      <c r="D3" s="1027"/>
      <c r="E3" s="1027"/>
      <c r="F3" s="1027"/>
      <c r="G3" s="1027"/>
      <c r="H3" s="1027"/>
      <c r="I3" s="1027"/>
      <c r="J3" s="1027"/>
      <c r="K3" s="1027"/>
      <c r="L3" s="1027"/>
    </row>
    <row r="4" spans="1:12" x14ac:dyDescent="0.25">
      <c r="A4" s="1027" t="s">
        <v>507</v>
      </c>
      <c r="B4" s="1027"/>
      <c r="C4" s="1027"/>
      <c r="D4" s="1027"/>
      <c r="E4" s="1027"/>
      <c r="F4" s="1027"/>
      <c r="G4" s="1027"/>
      <c r="H4" s="1027"/>
      <c r="I4" s="1027"/>
      <c r="J4" s="1027"/>
      <c r="K4" s="1027"/>
      <c r="L4" s="1027"/>
    </row>
    <row r="5" spans="1:12" ht="6" customHeight="1" x14ac:dyDescent="0.25">
      <c r="A5" s="10"/>
      <c r="B5" s="10"/>
      <c r="C5" s="10"/>
      <c r="D5" s="10"/>
      <c r="E5" s="10"/>
      <c r="F5" s="10"/>
      <c r="G5" s="10"/>
      <c r="H5" s="10"/>
      <c r="I5" s="10"/>
      <c r="J5" s="91"/>
    </row>
    <row r="6" spans="1:12" s="21" customFormat="1" ht="27" customHeight="1" x14ac:dyDescent="0.2">
      <c r="A6" s="22" t="s">
        <v>64</v>
      </c>
      <c r="B6" s="22"/>
      <c r="C6" s="22"/>
      <c r="D6" s="22"/>
      <c r="E6" s="22"/>
      <c r="F6" s="22"/>
      <c r="G6" s="23" t="s">
        <v>202</v>
      </c>
      <c r="H6" s="23" t="s">
        <v>328</v>
      </c>
      <c r="I6" s="23" t="s">
        <v>193</v>
      </c>
      <c r="J6" s="92" t="s">
        <v>314</v>
      </c>
      <c r="K6" s="92" t="s">
        <v>463</v>
      </c>
      <c r="L6" s="92" t="s">
        <v>508</v>
      </c>
    </row>
    <row r="7" spans="1:12" ht="5.25" customHeight="1" x14ac:dyDescent="0.25">
      <c r="A7" s="10"/>
      <c r="B7" s="10"/>
      <c r="C7" s="10"/>
      <c r="D7" s="10"/>
      <c r="E7" s="10"/>
      <c r="F7" s="10"/>
      <c r="G7" s="10"/>
      <c r="H7" s="10"/>
      <c r="I7" s="10"/>
      <c r="J7" s="91"/>
    </row>
    <row r="8" spans="1:12" x14ac:dyDescent="0.25">
      <c r="A8" s="1027" t="s">
        <v>106</v>
      </c>
      <c r="B8" s="1027"/>
      <c r="C8" s="1027"/>
      <c r="D8" s="1027"/>
      <c r="E8" s="1027"/>
      <c r="F8" s="1027"/>
      <c r="G8" s="1027"/>
      <c r="H8" s="1027"/>
      <c r="I8" s="1027"/>
      <c r="J8" s="1027"/>
    </row>
    <row r="9" spans="1:12" ht="11.25" customHeight="1" x14ac:dyDescent="0.25">
      <c r="G9" s="14"/>
      <c r="H9" s="14"/>
      <c r="I9" s="14"/>
      <c r="J9" s="93"/>
    </row>
    <row r="10" spans="1:12" x14ac:dyDescent="0.25">
      <c r="A10" s="13" t="s">
        <v>107</v>
      </c>
      <c r="G10" s="14" t="e">
        <f>#REF!+#REF!+#REF!+#REF!+#REF!+#REF!</f>
        <v>#REF!</v>
      </c>
      <c r="H10" s="14">
        <v>1192040</v>
      </c>
      <c r="I10" s="28">
        <v>329707</v>
      </c>
      <c r="J10" s="94">
        <f>I10*1.1</f>
        <v>362677.7</v>
      </c>
      <c r="K10" s="94">
        <v>328000</v>
      </c>
      <c r="L10" s="94">
        <v>328000</v>
      </c>
    </row>
    <row r="11" spans="1:12" x14ac:dyDescent="0.25">
      <c r="A11" s="13" t="s">
        <v>108</v>
      </c>
      <c r="G11" s="14" t="e">
        <f>#REF!</f>
        <v>#REF!</v>
      </c>
      <c r="H11" s="14">
        <v>3004604</v>
      </c>
      <c r="I11" s="28">
        <v>3268878</v>
      </c>
      <c r="J11" s="94">
        <v>3051000</v>
      </c>
      <c r="K11" s="94">
        <v>3120000</v>
      </c>
      <c r="L11" s="94">
        <v>3120000</v>
      </c>
    </row>
    <row r="12" spans="1:12" x14ac:dyDescent="0.25">
      <c r="A12" s="13" t="s">
        <v>329</v>
      </c>
      <c r="G12" s="14" t="e">
        <f>#REF!+#REF!+#REF!</f>
        <v>#REF!</v>
      </c>
      <c r="H12" s="14">
        <v>1977406</v>
      </c>
      <c r="I12" s="28">
        <v>1713660</v>
      </c>
      <c r="J12" s="94">
        <v>1800000</v>
      </c>
      <c r="K12" s="94">
        <v>1780000</v>
      </c>
      <c r="L12" s="94">
        <v>1780000</v>
      </c>
    </row>
    <row r="13" spans="1:12" x14ac:dyDescent="0.25">
      <c r="A13" s="13" t="s">
        <v>109</v>
      </c>
      <c r="G13" s="14" t="e">
        <f>#REF!+#REF!</f>
        <v>#REF!</v>
      </c>
      <c r="H13" s="14">
        <v>1500</v>
      </c>
      <c r="I13" s="28">
        <v>98452</v>
      </c>
      <c r="J13" s="94">
        <v>90010</v>
      </c>
      <c r="K13" s="94">
        <v>95000</v>
      </c>
      <c r="L13" s="94">
        <v>95000</v>
      </c>
    </row>
    <row r="14" spans="1:12" x14ac:dyDescent="0.25">
      <c r="A14" s="13" t="s">
        <v>110</v>
      </c>
      <c r="G14" s="14" t="e">
        <f>#REF!</f>
        <v>#REF!</v>
      </c>
      <c r="H14" s="14">
        <v>3020458</v>
      </c>
      <c r="I14" s="28">
        <v>642810</v>
      </c>
      <c r="J14" s="94">
        <v>650000</v>
      </c>
      <c r="K14" s="94">
        <v>419000</v>
      </c>
      <c r="L14" s="94">
        <v>419000</v>
      </c>
    </row>
    <row r="15" spans="1:12" x14ac:dyDescent="0.25">
      <c r="A15" s="13" t="s">
        <v>111</v>
      </c>
      <c r="G15" s="93"/>
      <c r="H15" s="94" t="s">
        <v>135</v>
      </c>
      <c r="I15" s="28" t="s">
        <v>135</v>
      </c>
      <c r="J15" s="94" t="s">
        <v>135</v>
      </c>
      <c r="K15" s="94" t="s">
        <v>135</v>
      </c>
      <c r="L15" s="94" t="s">
        <v>135</v>
      </c>
    </row>
    <row r="16" spans="1:12" x14ac:dyDescent="0.25">
      <c r="A16" s="13" t="s">
        <v>326</v>
      </c>
      <c r="G16" s="93"/>
      <c r="H16" s="93">
        <v>1000</v>
      </c>
      <c r="I16" s="28" t="s">
        <v>135</v>
      </c>
      <c r="J16" s="94" t="s">
        <v>135</v>
      </c>
      <c r="K16" s="94" t="s">
        <v>135</v>
      </c>
      <c r="L16" s="94" t="s">
        <v>135</v>
      </c>
    </row>
    <row r="17" spans="1:12" s="10" customFormat="1" ht="16.5" thickBot="1" x14ac:dyDescent="0.3">
      <c r="A17" s="24" t="s">
        <v>112</v>
      </c>
      <c r="B17" s="25"/>
      <c r="C17" s="25"/>
      <c r="D17" s="25"/>
      <c r="E17" s="25"/>
      <c r="F17" s="25"/>
      <c r="G17" s="27" t="e">
        <f>SUM(G10:G15)</f>
        <v>#REF!</v>
      </c>
      <c r="H17" s="29">
        <f>SUM(H10:H16)</f>
        <v>9197008</v>
      </c>
      <c r="I17" s="29">
        <f>SUM(I10:I15)</f>
        <v>6053507</v>
      </c>
      <c r="J17" s="95">
        <f>SUM(J10:J15)</f>
        <v>5953687.7000000002</v>
      </c>
      <c r="K17" s="95">
        <f>SUM(K10:K15)</f>
        <v>5742000</v>
      </c>
      <c r="L17" s="95">
        <f>SUM(L10:L15)</f>
        <v>5742000</v>
      </c>
    </row>
    <row r="18" spans="1:12" x14ac:dyDescent="0.25">
      <c r="A18" s="13" t="s">
        <v>113</v>
      </c>
      <c r="G18" s="14" t="e">
        <f>#REF!+'2c'!D40</f>
        <v>#REF!</v>
      </c>
      <c r="H18" s="14">
        <v>3489683</v>
      </c>
      <c r="I18" s="28">
        <v>274085</v>
      </c>
      <c r="J18" s="94">
        <f>I18*1.05</f>
        <v>287789.25</v>
      </c>
      <c r="K18" s="94">
        <f>J18*1.05</f>
        <v>302178.71250000002</v>
      </c>
      <c r="L18" s="94">
        <f>K18*1.05</f>
        <v>317287.64812500007</v>
      </c>
    </row>
    <row r="19" spans="1:12" x14ac:dyDescent="0.25">
      <c r="A19" s="13" t="s">
        <v>114</v>
      </c>
      <c r="G19" s="14" t="e">
        <f>#REF!+'2c'!G40</f>
        <v>#REF!</v>
      </c>
      <c r="H19" s="14">
        <v>945200</v>
      </c>
      <c r="I19" s="28">
        <v>63615</v>
      </c>
      <c r="J19" s="94">
        <f>J18*0.27</f>
        <v>77703.097500000003</v>
      </c>
      <c r="K19" s="94">
        <f>K18*0.27</f>
        <v>81588.252375000011</v>
      </c>
      <c r="L19" s="94">
        <f>L18*0.27</f>
        <v>85667.664993750019</v>
      </c>
    </row>
    <row r="20" spans="1:12" x14ac:dyDescent="0.25">
      <c r="A20" s="13" t="s">
        <v>115</v>
      </c>
      <c r="G20" s="14" t="e">
        <f>#REF!+'2c'!J40</f>
        <v>#REF!</v>
      </c>
      <c r="H20" s="14">
        <v>4150202</v>
      </c>
      <c r="I20" s="28">
        <v>1208699</v>
      </c>
      <c r="J20" s="94">
        <v>1200000</v>
      </c>
      <c r="K20" s="94">
        <v>1230000</v>
      </c>
      <c r="L20" s="94">
        <v>1230000</v>
      </c>
    </row>
    <row r="21" spans="1:12" x14ac:dyDescent="0.25">
      <c r="A21" s="13" t="s">
        <v>116</v>
      </c>
      <c r="G21" s="14" t="e">
        <f>#REF!+'2c'!S40</f>
        <v>#REF!</v>
      </c>
      <c r="H21" s="14">
        <v>397157</v>
      </c>
      <c r="I21" s="28">
        <v>623411</v>
      </c>
      <c r="J21" s="94">
        <v>378000</v>
      </c>
      <c r="K21" s="94">
        <v>410000</v>
      </c>
      <c r="L21" s="94">
        <v>410000</v>
      </c>
    </row>
    <row r="22" spans="1:12" x14ac:dyDescent="0.25">
      <c r="A22" s="13" t="s">
        <v>117</v>
      </c>
      <c r="G22" s="14">
        <f>'2c'!P34</f>
        <v>13312380</v>
      </c>
      <c r="H22" s="14">
        <v>18090</v>
      </c>
      <c r="I22" s="28">
        <v>3080997</v>
      </c>
      <c r="J22" s="94">
        <v>3300000</v>
      </c>
      <c r="K22" s="94">
        <v>1616700</v>
      </c>
      <c r="L22" s="94">
        <v>1616700</v>
      </c>
    </row>
    <row r="23" spans="1:12" x14ac:dyDescent="0.25">
      <c r="A23" s="13" t="s">
        <v>118</v>
      </c>
      <c r="G23" s="14" t="e">
        <f>#REF!+'2c'!M40</f>
        <v>#REF!</v>
      </c>
      <c r="H23" s="14">
        <v>20788</v>
      </c>
      <c r="I23" s="28">
        <v>7000</v>
      </c>
      <c r="J23" s="94">
        <v>10000</v>
      </c>
      <c r="K23" s="94">
        <v>10000</v>
      </c>
      <c r="L23" s="94">
        <v>10000</v>
      </c>
    </row>
    <row r="24" spans="1:12" x14ac:dyDescent="0.25">
      <c r="A24" s="13" t="s">
        <v>119</v>
      </c>
      <c r="G24" s="28" t="s">
        <v>135</v>
      </c>
      <c r="H24" s="28" t="s">
        <v>135</v>
      </c>
      <c r="I24" s="28" t="s">
        <v>135</v>
      </c>
      <c r="J24" s="94" t="s">
        <v>135</v>
      </c>
      <c r="K24" s="94" t="s">
        <v>135</v>
      </c>
      <c r="L24" s="94" t="s">
        <v>135</v>
      </c>
    </row>
    <row r="25" spans="1:12" x14ac:dyDescent="0.25">
      <c r="A25" s="13" t="s">
        <v>120</v>
      </c>
      <c r="G25" s="14" t="e">
        <f>#REF!+#REF!+#REF!</f>
        <v>#REF!</v>
      </c>
      <c r="H25" s="3">
        <v>382803</v>
      </c>
      <c r="I25" s="28">
        <v>292250</v>
      </c>
      <c r="J25" s="94">
        <v>300000</v>
      </c>
      <c r="K25" s="94">
        <v>350000</v>
      </c>
      <c r="L25" s="94">
        <v>350000</v>
      </c>
    </row>
    <row r="26" spans="1:12" s="10" customFormat="1" ht="16.5" thickBot="1" x14ac:dyDescent="0.3">
      <c r="A26" s="24" t="s">
        <v>121</v>
      </c>
      <c r="B26" s="25"/>
      <c r="C26" s="25"/>
      <c r="D26" s="25"/>
      <c r="E26" s="25"/>
      <c r="F26" s="25"/>
      <c r="G26" s="27" t="e">
        <f t="shared" ref="G26:L26" si="0">SUM(G18:G25)</f>
        <v>#REF!</v>
      </c>
      <c r="H26" s="27">
        <f t="shared" si="0"/>
        <v>9403923</v>
      </c>
      <c r="I26" s="27">
        <f t="shared" si="0"/>
        <v>5550057</v>
      </c>
      <c r="J26" s="95">
        <f t="shared" si="0"/>
        <v>5553492.3475000001</v>
      </c>
      <c r="K26" s="95">
        <f t="shared" si="0"/>
        <v>4000466.9648750001</v>
      </c>
      <c r="L26" s="95">
        <f t="shared" si="0"/>
        <v>4019655.3131187502</v>
      </c>
    </row>
    <row r="27" spans="1:12" ht="9.75" customHeight="1" x14ac:dyDescent="0.25"/>
    <row r="28" spans="1:12" x14ac:dyDescent="0.25">
      <c r="A28" s="1047" t="s">
        <v>122</v>
      </c>
      <c r="B28" s="1047"/>
      <c r="C28" s="1047"/>
      <c r="D28" s="1047"/>
      <c r="E28" s="1047"/>
      <c r="F28" s="1047"/>
      <c r="G28" s="1047"/>
      <c r="H28" s="1047"/>
      <c r="I28" s="1047"/>
      <c r="J28" s="1047"/>
    </row>
    <row r="30" spans="1:12" x14ac:dyDescent="0.25">
      <c r="A30" s="13" t="s">
        <v>123</v>
      </c>
      <c r="G30" s="28" t="e">
        <f>#REF!</f>
        <v>#REF!</v>
      </c>
      <c r="H30" s="28">
        <v>1545592</v>
      </c>
      <c r="I30" s="28">
        <v>558251</v>
      </c>
      <c r="J30" s="94">
        <v>650000</v>
      </c>
      <c r="K30" s="94">
        <v>615000</v>
      </c>
      <c r="L30" s="94">
        <v>615000</v>
      </c>
    </row>
    <row r="31" spans="1:12" hidden="1" x14ac:dyDescent="0.25">
      <c r="A31" s="13" t="s">
        <v>124</v>
      </c>
      <c r="G31" s="28" t="e">
        <f>#REF!+#REF!</f>
        <v>#REF!</v>
      </c>
      <c r="H31" s="28" t="s">
        <v>135</v>
      </c>
      <c r="I31" s="28"/>
      <c r="J31" s="94"/>
      <c r="K31" s="94"/>
      <c r="L31" s="94"/>
    </row>
    <row r="32" spans="1:12" x14ac:dyDescent="0.25">
      <c r="A32" s="13" t="s">
        <v>125</v>
      </c>
      <c r="G32" s="28" t="e">
        <f>#REF!</f>
        <v>#REF!</v>
      </c>
      <c r="H32" s="28">
        <v>5594</v>
      </c>
      <c r="I32" s="28">
        <v>390952</v>
      </c>
      <c r="J32" s="94">
        <v>250000</v>
      </c>
      <c r="K32" s="94">
        <v>225000</v>
      </c>
      <c r="L32" s="94">
        <v>225000</v>
      </c>
    </row>
    <row r="33" spans="1:12" x14ac:dyDescent="0.25">
      <c r="A33" s="13" t="s">
        <v>126</v>
      </c>
      <c r="G33" s="28" t="s">
        <v>135</v>
      </c>
      <c r="H33" s="28">
        <v>2396934</v>
      </c>
      <c r="I33" s="28">
        <v>1427696</v>
      </c>
      <c r="J33" s="94">
        <v>2385000</v>
      </c>
      <c r="K33" s="94">
        <v>1970000</v>
      </c>
      <c r="L33" s="94">
        <v>1970000</v>
      </c>
    </row>
    <row r="34" spans="1:12" x14ac:dyDescent="0.25">
      <c r="A34" s="13" t="s">
        <v>465</v>
      </c>
      <c r="G34" s="28" t="e">
        <f>#REF!</f>
        <v>#REF!</v>
      </c>
      <c r="H34" s="28">
        <v>132000</v>
      </c>
      <c r="I34" s="28">
        <v>11702</v>
      </c>
      <c r="J34" s="94">
        <v>100000</v>
      </c>
      <c r="K34" s="94">
        <v>95000</v>
      </c>
      <c r="L34" s="94">
        <v>95000</v>
      </c>
    </row>
    <row r="35" spans="1:12" x14ac:dyDescent="0.25">
      <c r="A35" s="13" t="s">
        <v>330</v>
      </c>
      <c r="G35" s="28" t="e">
        <f>#REF!</f>
        <v>#REF!</v>
      </c>
      <c r="H35" s="28">
        <v>267164</v>
      </c>
      <c r="I35" s="28">
        <v>136215</v>
      </c>
      <c r="J35" s="94">
        <v>90000</v>
      </c>
      <c r="K35" s="94">
        <v>50000</v>
      </c>
      <c r="L35" s="94">
        <v>50000</v>
      </c>
    </row>
    <row r="36" spans="1:12" x14ac:dyDescent="0.25">
      <c r="A36" s="13" t="s">
        <v>464</v>
      </c>
      <c r="G36" s="28"/>
      <c r="H36" s="28" t="s">
        <v>135</v>
      </c>
      <c r="I36" s="28">
        <v>331567</v>
      </c>
      <c r="J36" s="94" t="s">
        <v>135</v>
      </c>
      <c r="K36" s="94" t="s">
        <v>135</v>
      </c>
      <c r="L36" s="94" t="s">
        <v>135</v>
      </c>
    </row>
    <row r="37" spans="1:12" x14ac:dyDescent="0.25">
      <c r="A37" s="13" t="s">
        <v>326</v>
      </c>
      <c r="G37" s="28" t="e">
        <f>#REF!+#REF!</f>
        <v>#REF!</v>
      </c>
      <c r="H37" s="28">
        <v>408951</v>
      </c>
      <c r="I37" s="94">
        <v>550753</v>
      </c>
      <c r="J37" s="94">
        <v>450000</v>
      </c>
      <c r="K37" s="94">
        <v>310000</v>
      </c>
      <c r="L37" s="94">
        <v>310000</v>
      </c>
    </row>
    <row r="38" spans="1:12" x14ac:dyDescent="0.25">
      <c r="A38" s="13" t="s">
        <v>198</v>
      </c>
      <c r="G38" s="94" t="e">
        <f>#REF!+#REF!</f>
        <v>#REF!</v>
      </c>
      <c r="H38" s="94">
        <v>1031599</v>
      </c>
      <c r="I38" s="94">
        <v>179114</v>
      </c>
      <c r="J38" s="94" t="s">
        <v>135</v>
      </c>
      <c r="K38" s="94" t="s">
        <v>135</v>
      </c>
      <c r="L38" s="94" t="s">
        <v>135</v>
      </c>
    </row>
    <row r="39" spans="1:12" x14ac:dyDescent="0.25">
      <c r="A39" s="13" t="s">
        <v>244</v>
      </c>
      <c r="G39" s="28">
        <v>194837</v>
      </c>
      <c r="H39" s="28">
        <v>194837</v>
      </c>
      <c r="I39" s="28">
        <v>250246</v>
      </c>
      <c r="J39" s="94">
        <v>200000</v>
      </c>
      <c r="K39" s="94">
        <v>180000</v>
      </c>
      <c r="L39" s="94">
        <v>180000</v>
      </c>
    </row>
    <row r="40" spans="1:12" s="10" customFormat="1" ht="16.5" thickBot="1" x14ac:dyDescent="0.3">
      <c r="A40" s="24" t="s">
        <v>127</v>
      </c>
      <c r="B40" s="25"/>
      <c r="C40" s="25"/>
      <c r="D40" s="25"/>
      <c r="E40" s="25"/>
      <c r="F40" s="25"/>
      <c r="G40" s="29" t="e">
        <f>SUM(G30:G39)</f>
        <v>#REF!</v>
      </c>
      <c r="H40" s="29">
        <f>H30+H32+H33+H37+H38+H39</f>
        <v>5583507</v>
      </c>
      <c r="I40" s="29">
        <f>SUM(I30:I39)</f>
        <v>3836496</v>
      </c>
      <c r="J40" s="95">
        <f>SUM(J30:J37)</f>
        <v>3925000</v>
      </c>
      <c r="K40" s="95">
        <f>SUM(K30:K37)</f>
        <v>3265000</v>
      </c>
      <c r="L40" s="95">
        <f>SUM(L30:L37)</f>
        <v>3265000</v>
      </c>
    </row>
    <row r="41" spans="1:12" x14ac:dyDescent="0.25">
      <c r="A41" s="13" t="s">
        <v>128</v>
      </c>
      <c r="G41" s="28" t="e">
        <f>#REF!+#REF!+#REF!</f>
        <v>#REF!</v>
      </c>
      <c r="H41" s="28">
        <f>4246771+3022</f>
        <v>4249793</v>
      </c>
      <c r="I41" s="28">
        <v>3828112</v>
      </c>
      <c r="J41" s="94">
        <v>3511328</v>
      </c>
      <c r="K41" s="94">
        <v>3973400</v>
      </c>
      <c r="L41" s="94">
        <v>3973400</v>
      </c>
    </row>
    <row r="42" spans="1:12" x14ac:dyDescent="0.25">
      <c r="A42" s="13" t="s">
        <v>129</v>
      </c>
      <c r="G42" s="28" t="e">
        <f>#REF!</f>
        <v>#REF!</v>
      </c>
      <c r="H42" s="28">
        <v>489500</v>
      </c>
      <c r="I42" s="28">
        <v>21584</v>
      </c>
      <c r="J42" s="94">
        <f>47632+297103</f>
        <v>344735</v>
      </c>
      <c r="K42" s="94">
        <v>564000</v>
      </c>
      <c r="L42" s="94">
        <v>564000</v>
      </c>
    </row>
    <row r="43" spans="1:12" x14ac:dyDescent="0.25">
      <c r="A43" s="13" t="s">
        <v>130</v>
      </c>
      <c r="G43" s="28" t="s">
        <v>135</v>
      </c>
      <c r="H43" s="28" t="s">
        <v>135</v>
      </c>
      <c r="I43" s="28" t="s">
        <v>135</v>
      </c>
      <c r="J43" s="94" t="s">
        <v>135</v>
      </c>
      <c r="K43" s="94" t="s">
        <v>135</v>
      </c>
      <c r="L43" s="94" t="s">
        <v>135</v>
      </c>
    </row>
    <row r="44" spans="1:12" x14ac:dyDescent="0.25">
      <c r="A44" s="13" t="s">
        <v>131</v>
      </c>
      <c r="G44" s="28">
        <f>'3'!C441</f>
        <v>0</v>
      </c>
      <c r="H44" s="28">
        <v>85997</v>
      </c>
      <c r="I44" s="94">
        <v>109713</v>
      </c>
      <c r="J44" s="94">
        <v>105685</v>
      </c>
      <c r="K44" s="94">
        <v>105685</v>
      </c>
      <c r="L44" s="94">
        <v>105685</v>
      </c>
    </row>
    <row r="45" spans="1:12" x14ac:dyDescent="0.25">
      <c r="A45" s="13" t="s">
        <v>36</v>
      </c>
      <c r="G45" s="28">
        <f>'3'!C442+'3'!C444+'3'!C445</f>
        <v>0</v>
      </c>
      <c r="H45" s="28">
        <v>246585</v>
      </c>
      <c r="I45" s="94">
        <v>228143</v>
      </c>
      <c r="J45" s="94">
        <v>208731</v>
      </c>
      <c r="K45" s="94">
        <v>208731</v>
      </c>
      <c r="L45" s="94">
        <v>208731</v>
      </c>
    </row>
    <row r="46" spans="1:12" x14ac:dyDescent="0.25">
      <c r="A46" s="13" t="s">
        <v>29</v>
      </c>
      <c r="G46" s="28">
        <f>'3'!C443</f>
        <v>0</v>
      </c>
      <c r="H46" s="28">
        <v>154717</v>
      </c>
      <c r="I46" s="94">
        <v>152394</v>
      </c>
      <c r="J46" s="94">
        <v>154717</v>
      </c>
      <c r="K46" s="94">
        <v>154717</v>
      </c>
      <c r="L46" s="94">
        <v>154717</v>
      </c>
    </row>
    <row r="47" spans="1:12" x14ac:dyDescent="0.25">
      <c r="A47" s="13" t="s">
        <v>180</v>
      </c>
      <c r="G47" s="28" t="e">
        <f>#REF!</f>
        <v>#REF!</v>
      </c>
      <c r="H47" s="28">
        <v>150000</v>
      </c>
      <c r="I47" s="94" t="s">
        <v>135</v>
      </c>
      <c r="J47" s="94" t="s">
        <v>135</v>
      </c>
      <c r="K47" s="94" t="s">
        <v>135</v>
      </c>
      <c r="L47" s="94" t="s">
        <v>135</v>
      </c>
    </row>
    <row r="48" spans="1:12" s="10" customFormat="1" ht="16.5" thickBot="1" x14ac:dyDescent="0.3">
      <c r="A48" s="25" t="s">
        <v>132</v>
      </c>
      <c r="B48" s="25"/>
      <c r="C48" s="25"/>
      <c r="D48" s="25"/>
      <c r="E48" s="25"/>
      <c r="F48" s="25"/>
      <c r="G48" s="29" t="e">
        <f>SUM(G41:G47)</f>
        <v>#REF!</v>
      </c>
      <c r="H48" s="29">
        <f>SUM(H41:H47)</f>
        <v>5376592</v>
      </c>
      <c r="I48" s="29">
        <f>SUM(I41:I46)</f>
        <v>4339946</v>
      </c>
      <c r="J48" s="95">
        <f>SUM(J41:J46)</f>
        <v>4325196</v>
      </c>
      <c r="K48" s="95">
        <f>SUM(K41:K46)</f>
        <v>5006533</v>
      </c>
      <c r="L48" s="95">
        <f>SUM(L41:L46)</f>
        <v>5006533</v>
      </c>
    </row>
    <row r="49" spans="1:12" s="10" customFormat="1" ht="16.5" thickBot="1" x14ac:dyDescent="0.3">
      <c r="A49" s="26" t="s">
        <v>133</v>
      </c>
      <c r="B49" s="26"/>
      <c r="C49" s="26"/>
      <c r="D49" s="26"/>
      <c r="E49" s="26"/>
      <c r="F49" s="26"/>
      <c r="G49" s="30" t="e">
        <f t="shared" ref="G49:L49" si="1">G17+G40</f>
        <v>#REF!</v>
      </c>
      <c r="H49" s="30">
        <f t="shared" si="1"/>
        <v>14780515</v>
      </c>
      <c r="I49" s="30">
        <f t="shared" si="1"/>
        <v>9890003</v>
      </c>
      <c r="J49" s="96">
        <f t="shared" si="1"/>
        <v>9878687.6999999993</v>
      </c>
      <c r="K49" s="96">
        <f t="shared" si="1"/>
        <v>9007000</v>
      </c>
      <c r="L49" s="96">
        <f t="shared" si="1"/>
        <v>9007000</v>
      </c>
    </row>
    <row r="50" spans="1:12" s="10" customFormat="1" ht="16.5" thickBot="1" x14ac:dyDescent="0.3">
      <c r="A50" s="26" t="s">
        <v>134</v>
      </c>
      <c r="B50" s="26"/>
      <c r="C50" s="26"/>
      <c r="D50" s="26"/>
      <c r="E50" s="26"/>
      <c r="F50" s="26"/>
      <c r="G50" s="30" t="e">
        <f t="shared" ref="G50:L50" si="2">G26+G48</f>
        <v>#REF!</v>
      </c>
      <c r="H50" s="30">
        <f t="shared" si="2"/>
        <v>14780515</v>
      </c>
      <c r="I50" s="30">
        <f t="shared" si="2"/>
        <v>9890003</v>
      </c>
      <c r="J50" s="96">
        <f t="shared" si="2"/>
        <v>9878688.3475000001</v>
      </c>
      <c r="K50" s="96">
        <f t="shared" si="2"/>
        <v>9006999.9648749996</v>
      </c>
      <c r="L50" s="96">
        <f t="shared" si="2"/>
        <v>9026188.3131187502</v>
      </c>
    </row>
    <row r="52" spans="1:12" ht="30.75" customHeight="1" x14ac:dyDescent="0.25">
      <c r="A52" s="1045"/>
      <c r="B52" s="1046"/>
      <c r="C52" s="1046"/>
      <c r="D52" s="1046"/>
      <c r="E52" s="1046"/>
      <c r="F52" s="1046"/>
      <c r="G52" s="1046"/>
      <c r="H52" s="1046"/>
      <c r="I52" s="1046"/>
      <c r="J52" s="1046"/>
    </row>
  </sheetData>
  <mergeCells count="6">
    <mergeCell ref="A52:J52"/>
    <mergeCell ref="A28:J28"/>
    <mergeCell ref="A8:J8"/>
    <mergeCell ref="A1:L1"/>
    <mergeCell ref="A3:L3"/>
    <mergeCell ref="A4:L4"/>
  </mergeCells>
  <phoneticPr fontId="8" type="noConversion"/>
  <pageMargins left="0.64" right="0.59" top="0.64" bottom="0.65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2"/>
  <sheetViews>
    <sheetView workbookViewId="0">
      <selection activeCell="F31" sqref="F31"/>
    </sheetView>
  </sheetViews>
  <sheetFormatPr defaultRowHeight="12.75" x14ac:dyDescent="0.2"/>
  <cols>
    <col min="1" max="1" width="54" style="20" customWidth="1"/>
    <col min="2" max="2" width="14.5703125" style="20" customWidth="1"/>
    <col min="3" max="3" width="14.7109375" style="20" customWidth="1"/>
    <col min="4" max="4" width="15" style="20" customWidth="1"/>
    <col min="5" max="6" width="15.7109375" style="20" customWidth="1"/>
    <col min="7" max="7" width="9.28515625" style="20" customWidth="1"/>
    <col min="8" max="16384" width="9.140625" style="20"/>
  </cols>
  <sheetData>
    <row r="1" spans="1:7" ht="18.75" x14ac:dyDescent="0.3">
      <c r="A1" s="1049" t="s">
        <v>136</v>
      </c>
      <c r="B1" s="1049"/>
      <c r="C1" s="1049"/>
      <c r="D1" s="1049"/>
      <c r="E1" s="1049"/>
      <c r="F1" s="1049"/>
      <c r="G1" s="1049"/>
    </row>
    <row r="2" spans="1:7" ht="18.75" x14ac:dyDescent="0.3">
      <c r="A2" s="1048" t="s">
        <v>153</v>
      </c>
      <c r="B2" s="1048"/>
      <c r="C2" s="1048"/>
      <c r="D2" s="1048"/>
      <c r="E2" s="1048"/>
      <c r="F2" s="1048"/>
      <c r="G2" s="1048"/>
    </row>
    <row r="3" spans="1:7" ht="18.75" x14ac:dyDescent="0.3">
      <c r="A3" s="1048" t="str">
        <f>'2b'!A5:C5</f>
        <v>2018. ÉV</v>
      </c>
      <c r="B3" s="1048"/>
      <c r="C3" s="1048"/>
      <c r="D3" s="1048"/>
      <c r="E3" s="1048"/>
      <c r="F3" s="1048"/>
      <c r="G3" s="1048"/>
    </row>
    <row r="4" spans="1:7" ht="15.75" x14ac:dyDescent="0.25">
      <c r="A4" s="31"/>
      <c r="B4" s="32"/>
      <c r="C4" s="32"/>
      <c r="D4" s="32"/>
      <c r="E4" s="32"/>
      <c r="F4" s="32"/>
      <c r="G4" s="32"/>
    </row>
    <row r="5" spans="1:7" ht="6.75" customHeight="1" x14ac:dyDescent="0.2">
      <c r="A5" s="33"/>
      <c r="B5" s="33"/>
      <c r="C5" s="33"/>
      <c r="D5" s="33"/>
      <c r="E5" s="33"/>
      <c r="F5" s="33"/>
      <c r="G5" s="33"/>
    </row>
    <row r="6" spans="1:7" s="42" customFormat="1" ht="15.75" x14ac:dyDescent="0.25">
      <c r="A6" s="34" t="s">
        <v>138</v>
      </c>
      <c r="B6" s="34" t="s">
        <v>137</v>
      </c>
      <c r="C6" s="34" t="s">
        <v>190</v>
      </c>
      <c r="D6" s="34" t="s">
        <v>211</v>
      </c>
      <c r="E6" s="34" t="s">
        <v>479</v>
      </c>
      <c r="F6" s="34" t="s">
        <v>30</v>
      </c>
      <c r="G6" s="36" t="s">
        <v>191</v>
      </c>
    </row>
    <row r="7" spans="1:7" ht="15.75" x14ac:dyDescent="0.25">
      <c r="A7" s="34"/>
      <c r="B7" s="35"/>
      <c r="C7" s="35"/>
      <c r="D7" s="35"/>
      <c r="E7" s="35"/>
      <c r="F7" s="35"/>
      <c r="G7" s="36"/>
    </row>
    <row r="8" spans="1:7" x14ac:dyDescent="0.2">
      <c r="A8" s="134" t="s">
        <v>480</v>
      </c>
      <c r="B8" s="37">
        <v>47576645</v>
      </c>
      <c r="C8" s="37">
        <v>50902824</v>
      </c>
      <c r="D8" s="37">
        <v>48273918</v>
      </c>
      <c r="E8" s="37">
        <v>68823495</v>
      </c>
      <c r="F8" s="37">
        <v>101507784</v>
      </c>
      <c r="G8" s="183">
        <f>F8/E8</f>
        <v>1.4749001630911072</v>
      </c>
    </row>
    <row r="9" spans="1:7" x14ac:dyDescent="0.2">
      <c r="A9" s="134" t="s">
        <v>489</v>
      </c>
      <c r="B9" s="37">
        <v>51071442</v>
      </c>
      <c r="C9" s="37">
        <v>44867519</v>
      </c>
      <c r="D9" s="37">
        <v>36467310</v>
      </c>
      <c r="E9" s="37">
        <v>31503279</v>
      </c>
      <c r="F9" s="37">
        <f>37315236-3042360</f>
        <v>34272876</v>
      </c>
      <c r="G9" s="183">
        <f t="shared" ref="G9:G13" si="0">F9/E9</f>
        <v>1.0879145627983677</v>
      </c>
    </row>
    <row r="10" spans="1:7" x14ac:dyDescent="0.2">
      <c r="A10" s="134" t="s">
        <v>488</v>
      </c>
      <c r="B10" s="37">
        <v>0</v>
      </c>
      <c r="C10" s="37">
        <v>0</v>
      </c>
      <c r="D10" s="37">
        <v>0</v>
      </c>
      <c r="E10" s="37">
        <v>0</v>
      </c>
      <c r="F10" s="37">
        <v>3042360</v>
      </c>
      <c r="G10" s="183">
        <v>0</v>
      </c>
    </row>
    <row r="11" spans="1:7" x14ac:dyDescent="0.2">
      <c r="A11" s="134" t="s">
        <v>139</v>
      </c>
      <c r="B11" s="37">
        <v>380000</v>
      </c>
      <c r="C11" s="37">
        <v>314976</v>
      </c>
      <c r="D11" s="37">
        <v>258588</v>
      </c>
      <c r="E11" s="37">
        <v>232468</v>
      </c>
      <c r="F11" s="37">
        <v>237692</v>
      </c>
      <c r="G11" s="183">
        <f t="shared" si="0"/>
        <v>1.0224719101123596</v>
      </c>
    </row>
    <row r="12" spans="1:7" x14ac:dyDescent="0.2">
      <c r="A12" s="134" t="s">
        <v>140</v>
      </c>
      <c r="B12" s="37">
        <v>370000000</v>
      </c>
      <c r="C12" s="37">
        <v>440000000</v>
      </c>
      <c r="D12" s="37">
        <v>250000000</v>
      </c>
      <c r="E12" s="37">
        <v>360000000</v>
      </c>
      <c r="F12" s="37">
        <v>360000000</v>
      </c>
      <c r="G12" s="183">
        <f t="shared" si="0"/>
        <v>1</v>
      </c>
    </row>
    <row r="13" spans="1:7" x14ac:dyDescent="0.2">
      <c r="A13" s="134" t="s">
        <v>141</v>
      </c>
      <c r="B13" s="37">
        <v>144613432</v>
      </c>
      <c r="C13" s="37">
        <v>137575200</v>
      </c>
      <c r="D13" s="37">
        <v>139590220</v>
      </c>
      <c r="E13" s="37">
        <v>130861575</v>
      </c>
      <c r="F13" s="37">
        <v>106799632</v>
      </c>
      <c r="G13" s="183">
        <f t="shared" si="0"/>
        <v>0.81612675072877583</v>
      </c>
    </row>
    <row r="14" spans="1:7" x14ac:dyDescent="0.2">
      <c r="A14" s="134" t="s">
        <v>142</v>
      </c>
      <c r="B14" s="37">
        <v>61262910</v>
      </c>
      <c r="C14" s="37">
        <v>49744650</v>
      </c>
      <c r="D14" s="37">
        <v>50124876</v>
      </c>
      <c r="E14" s="37">
        <v>50666760</v>
      </c>
      <c r="F14" s="37">
        <v>45538780</v>
      </c>
      <c r="G14" s="183">
        <f>F14/E14</f>
        <v>0.89879005486042529</v>
      </c>
    </row>
    <row r="15" spans="1:7" x14ac:dyDescent="0.2">
      <c r="A15" s="134" t="s">
        <v>143</v>
      </c>
      <c r="B15" s="37">
        <v>42599100</v>
      </c>
      <c r="C15" s="37">
        <v>46972600</v>
      </c>
      <c r="D15" s="37">
        <v>39445900</v>
      </c>
      <c r="E15" s="37">
        <v>42515250</v>
      </c>
      <c r="F15" s="37">
        <v>43853460</v>
      </c>
      <c r="G15" s="183">
        <f t="shared" ref="G15:G32" si="1">F15/E15</f>
        <v>1.0314759997883112</v>
      </c>
    </row>
    <row r="16" spans="1:7" x14ac:dyDescent="0.2">
      <c r="A16" s="134" t="s">
        <v>144</v>
      </c>
      <c r="B16" s="37">
        <v>8400000</v>
      </c>
      <c r="C16" s="37">
        <v>8268000</v>
      </c>
      <c r="D16" s="37">
        <v>7493600</v>
      </c>
      <c r="E16" s="37">
        <v>14987200</v>
      </c>
      <c r="F16" s="37">
        <v>14987200</v>
      </c>
      <c r="G16" s="183">
        <f t="shared" si="1"/>
        <v>1</v>
      </c>
    </row>
    <row r="17" spans="1:7" x14ac:dyDescent="0.2">
      <c r="A17" s="134" t="s">
        <v>146</v>
      </c>
      <c r="B17" s="37">
        <v>23374000</v>
      </c>
      <c r="C17" s="37">
        <v>23141300</v>
      </c>
      <c r="D17" s="37">
        <v>27630500</v>
      </c>
      <c r="E17" s="37">
        <v>26101200</v>
      </c>
      <c r="F17" s="37">
        <v>33104700</v>
      </c>
      <c r="G17" s="183">
        <f t="shared" si="1"/>
        <v>1.2683209967357822</v>
      </c>
    </row>
    <row r="18" spans="1:7" x14ac:dyDescent="0.2">
      <c r="A18" s="134" t="s">
        <v>147</v>
      </c>
      <c r="B18" s="37">
        <v>724175867</v>
      </c>
      <c r="C18" s="37">
        <v>718695999</v>
      </c>
      <c r="D18" s="37">
        <v>612958333</v>
      </c>
      <c r="E18" s="37">
        <v>587813332</v>
      </c>
      <c r="F18" s="37">
        <v>602539999</v>
      </c>
      <c r="G18" s="183">
        <f t="shared" si="1"/>
        <v>1.0250533055279529</v>
      </c>
    </row>
    <row r="19" spans="1:7" x14ac:dyDescent="0.2">
      <c r="A19" s="134" t="s">
        <v>148</v>
      </c>
      <c r="B19" s="37">
        <v>40645000</v>
      </c>
      <c r="C19" s="37">
        <v>66129801</v>
      </c>
      <c r="D19" s="37">
        <v>48737899</v>
      </c>
      <c r="E19" s="37">
        <v>45385400</v>
      </c>
      <c r="F19" s="37">
        <v>34137601</v>
      </c>
      <c r="G19" s="183">
        <f t="shared" si="1"/>
        <v>0.75217142517197155</v>
      </c>
    </row>
    <row r="20" spans="1:7" x14ac:dyDescent="0.2">
      <c r="A20" s="134" t="s">
        <v>481</v>
      </c>
      <c r="B20" s="37">
        <v>74208000</v>
      </c>
      <c r="C20" s="37">
        <v>102774000</v>
      </c>
      <c r="D20" s="37">
        <v>99285000</v>
      </c>
      <c r="E20" s="37">
        <v>99524000</v>
      </c>
      <c r="F20" s="37">
        <v>86075584</v>
      </c>
      <c r="G20" s="183">
        <f t="shared" si="1"/>
        <v>0.86487263373658618</v>
      </c>
    </row>
    <row r="21" spans="1:7" x14ac:dyDescent="0.2">
      <c r="A21" s="134" t="s">
        <v>149</v>
      </c>
      <c r="B21" s="37">
        <v>27763235</v>
      </c>
      <c r="C21" s="37">
        <v>26065587</v>
      </c>
      <c r="D21" s="37">
        <v>0</v>
      </c>
      <c r="E21" s="37">
        <v>0</v>
      </c>
      <c r="F21" s="37">
        <v>0</v>
      </c>
      <c r="G21" s="183">
        <v>0</v>
      </c>
    </row>
    <row r="22" spans="1:7" ht="13.5" x14ac:dyDescent="0.25">
      <c r="A22" s="135" t="s">
        <v>482</v>
      </c>
      <c r="B22" s="38">
        <f>SUM(B7:B21)</f>
        <v>1616069631</v>
      </c>
      <c r="C22" s="38">
        <f>SUM(C7:C21)</f>
        <v>1715452456</v>
      </c>
      <c r="D22" s="38">
        <f>SUM(D7:D21)</f>
        <v>1360266144</v>
      </c>
      <c r="E22" s="38">
        <f>SUM(E7:E21)</f>
        <v>1458413959</v>
      </c>
      <c r="F22" s="38">
        <f>SUM(F7:F21)</f>
        <v>1466097668</v>
      </c>
      <c r="G22" s="183">
        <f t="shared" si="1"/>
        <v>1.0052685377512902</v>
      </c>
    </row>
    <row r="23" spans="1:7" x14ac:dyDescent="0.2">
      <c r="A23" s="134" t="s">
        <v>483</v>
      </c>
      <c r="B23" s="37">
        <v>4270500</v>
      </c>
      <c r="C23" s="37">
        <v>4329000</v>
      </c>
      <c r="D23" s="37">
        <v>0</v>
      </c>
      <c r="E23" s="37">
        <v>3517500</v>
      </c>
      <c r="F23" s="37">
        <v>1988700</v>
      </c>
      <c r="G23" s="183">
        <f t="shared" si="1"/>
        <v>0.56537313432835823</v>
      </c>
    </row>
    <row r="24" spans="1:7" x14ac:dyDescent="0.2">
      <c r="A24" s="134" t="s">
        <v>150</v>
      </c>
      <c r="B24" s="37">
        <v>5100000</v>
      </c>
      <c r="C24" s="37">
        <v>13580000</v>
      </c>
      <c r="D24" s="37">
        <v>11700000</v>
      </c>
      <c r="E24" s="37">
        <v>15600000</v>
      </c>
      <c r="F24" s="37">
        <v>15600000</v>
      </c>
      <c r="G24" s="183">
        <f t="shared" si="1"/>
        <v>1</v>
      </c>
    </row>
    <row r="25" spans="1:7" x14ac:dyDescent="0.2">
      <c r="A25" s="134" t="s">
        <v>484</v>
      </c>
      <c r="B25" s="37">
        <v>0</v>
      </c>
      <c r="C25" s="37">
        <v>0</v>
      </c>
      <c r="D25" s="37">
        <v>0</v>
      </c>
      <c r="E25" s="37">
        <v>3887000</v>
      </c>
      <c r="F25" s="37">
        <v>3843666</v>
      </c>
      <c r="G25" s="183">
        <f t="shared" si="1"/>
        <v>0.98885155647028555</v>
      </c>
    </row>
    <row r="26" spans="1:7" x14ac:dyDescent="0.2">
      <c r="A26" s="134" t="s">
        <v>485</v>
      </c>
      <c r="B26" s="37">
        <v>573400</v>
      </c>
      <c r="C26" s="37">
        <v>526400</v>
      </c>
      <c r="D26" s="37">
        <v>507600</v>
      </c>
      <c r="E26" s="37">
        <v>507600</v>
      </c>
      <c r="F26" s="37">
        <v>103320</v>
      </c>
      <c r="G26" s="183">
        <f t="shared" si="1"/>
        <v>0.20354609929078013</v>
      </c>
    </row>
    <row r="27" spans="1:7" x14ac:dyDescent="0.2">
      <c r="A27" s="134" t="s">
        <v>151</v>
      </c>
      <c r="B27" s="37">
        <v>325142377</v>
      </c>
      <c r="C27" s="37">
        <v>326476214</v>
      </c>
      <c r="D27" s="37">
        <v>311015734</v>
      </c>
      <c r="E27" s="37">
        <v>313745294</v>
      </c>
      <c r="F27" s="37">
        <v>0</v>
      </c>
      <c r="G27" s="183">
        <f t="shared" si="1"/>
        <v>0</v>
      </c>
    </row>
    <row r="28" spans="1:7" x14ac:dyDescent="0.2">
      <c r="A28" s="134" t="s">
        <v>200</v>
      </c>
      <c r="B28" s="37">
        <v>0</v>
      </c>
      <c r="C28" s="37">
        <v>1027844</v>
      </c>
      <c r="D28" s="37">
        <v>0</v>
      </c>
      <c r="E28" s="37">
        <v>0</v>
      </c>
      <c r="F28" s="37">
        <v>0</v>
      </c>
      <c r="G28" s="183">
        <v>0</v>
      </c>
    </row>
    <row r="29" spans="1:7" s="39" customFormat="1" ht="13.5" x14ac:dyDescent="0.25">
      <c r="A29" s="135" t="s">
        <v>63</v>
      </c>
      <c r="B29" s="38">
        <f>SUM(B23:B28)</f>
        <v>335086277</v>
      </c>
      <c r="C29" s="38">
        <f>SUM(C23:C28)</f>
        <v>345939458</v>
      </c>
      <c r="D29" s="38">
        <f>SUM(D23:D28)</f>
        <v>323223334</v>
      </c>
      <c r="E29" s="38">
        <f>SUM(E23:E28)</f>
        <v>337257394</v>
      </c>
      <c r="F29" s="38">
        <f>SUM(F23:F28)</f>
        <v>21535686</v>
      </c>
      <c r="G29" s="183">
        <f t="shared" si="1"/>
        <v>6.3855341300537952E-2</v>
      </c>
    </row>
    <row r="30" spans="1:7" x14ac:dyDescent="0.2">
      <c r="A30" s="136" t="s">
        <v>152</v>
      </c>
      <c r="B30" s="40">
        <f>B22+B29</f>
        <v>1951155908</v>
      </c>
      <c r="C30" s="40">
        <f>C22+C29</f>
        <v>2061391914</v>
      </c>
      <c r="D30" s="40">
        <f>D22+D29</f>
        <v>1683489478</v>
      </c>
      <c r="E30" s="40">
        <f>E22+E29</f>
        <v>1795671353</v>
      </c>
      <c r="F30" s="40">
        <f>F22+F29</f>
        <v>1487633354</v>
      </c>
      <c r="G30" s="183">
        <f t="shared" si="1"/>
        <v>0.82845524684382488</v>
      </c>
    </row>
    <row r="31" spans="1:7" x14ac:dyDescent="0.2">
      <c r="A31" s="134" t="s">
        <v>486</v>
      </c>
      <c r="B31" s="37">
        <v>288919244</v>
      </c>
      <c r="C31" s="37">
        <v>352703360</v>
      </c>
      <c r="D31" s="37">
        <v>331494100</v>
      </c>
      <c r="E31" s="37">
        <v>304604145</v>
      </c>
      <c r="F31" s="37">
        <v>293877860</v>
      </c>
      <c r="G31" s="183">
        <f t="shared" si="1"/>
        <v>0.96478614892124992</v>
      </c>
    </row>
    <row r="32" spans="1:7" x14ac:dyDescent="0.2">
      <c r="A32" s="136" t="s">
        <v>487</v>
      </c>
      <c r="B32" s="40">
        <f>B30+B31</f>
        <v>2240075152</v>
      </c>
      <c r="C32" s="40">
        <f>C30+C31</f>
        <v>2414095274</v>
      </c>
      <c r="D32" s="40">
        <f>D30+D31</f>
        <v>2014983578</v>
      </c>
      <c r="E32" s="40">
        <f>E30+E31</f>
        <v>2100275498</v>
      </c>
      <c r="F32" s="40">
        <f>F30+F31</f>
        <v>1781511214</v>
      </c>
      <c r="G32" s="183">
        <f t="shared" si="1"/>
        <v>0.84822739478532927</v>
      </c>
    </row>
  </sheetData>
  <mergeCells count="3">
    <mergeCell ref="A2:G2"/>
    <mergeCell ref="A3:G3"/>
    <mergeCell ref="A1:G1"/>
  </mergeCells>
  <phoneticPr fontId="8" type="noConversion"/>
  <pageMargins left="0.64" right="0.38" top="0.62" bottom="0.56999999999999995" header="0.51181102362204722" footer="0.51181102362204722"/>
  <pageSetup paperSize="9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6"/>
  <sheetViews>
    <sheetView topLeftCell="A16" workbookViewId="0">
      <selection activeCell="N24" sqref="N24"/>
    </sheetView>
  </sheetViews>
  <sheetFormatPr defaultRowHeight="15.75" x14ac:dyDescent="0.25"/>
  <cols>
    <col min="1" max="1" width="37.85546875" style="13" customWidth="1"/>
    <col min="2" max="2" width="1.5703125" style="13" customWidth="1"/>
    <col min="3" max="5" width="9.7109375" style="13" hidden="1" customWidth="1"/>
    <col min="6" max="10" width="11" style="13" customWidth="1"/>
    <col min="11" max="16384" width="9.140625" style="13"/>
  </cols>
  <sheetData>
    <row r="1" spans="1:10" ht="18.75" x14ac:dyDescent="0.3">
      <c r="A1" s="1052" t="s">
        <v>313</v>
      </c>
      <c r="B1" s="1052"/>
      <c r="C1" s="1052"/>
      <c r="D1" s="1052"/>
      <c r="E1" s="1052"/>
      <c r="F1" s="1052"/>
      <c r="G1" s="1052"/>
      <c r="H1" s="1052"/>
      <c r="I1" s="946"/>
      <c r="J1" s="946"/>
    </row>
    <row r="2" spans="1:10" ht="18.75" x14ac:dyDescent="0.3">
      <c r="A2" s="43"/>
      <c r="B2" s="43"/>
      <c r="C2" s="43"/>
      <c r="D2" s="43"/>
      <c r="E2" s="43"/>
      <c r="F2" s="43"/>
    </row>
    <row r="3" spans="1:10" ht="18.75" x14ac:dyDescent="0.3">
      <c r="A3" s="1051" t="s">
        <v>177</v>
      </c>
      <c r="B3" s="1051"/>
      <c r="C3" s="1051"/>
      <c r="D3" s="1051"/>
      <c r="E3" s="1051"/>
      <c r="F3" s="1051"/>
      <c r="G3" s="1051"/>
      <c r="H3" s="1051"/>
      <c r="I3" s="946"/>
      <c r="J3" s="946"/>
    </row>
    <row r="4" spans="1:10" ht="18.75" x14ac:dyDescent="0.3">
      <c r="A4" s="1051" t="str">
        <f>'2b'!A5:C5</f>
        <v>2018. ÉV</v>
      </c>
      <c r="B4" s="1051"/>
      <c r="C4" s="1051"/>
      <c r="D4" s="1051"/>
      <c r="E4" s="1051"/>
      <c r="F4" s="1051"/>
      <c r="G4" s="1051"/>
      <c r="H4" s="1051"/>
      <c r="I4" s="946"/>
      <c r="J4" s="946"/>
    </row>
    <row r="5" spans="1:10" ht="18.75" hidden="1" x14ac:dyDescent="0.3">
      <c r="A5" s="43"/>
      <c r="B5" s="43"/>
      <c r="C5" s="43"/>
      <c r="D5" s="43"/>
      <c r="E5" s="43"/>
      <c r="F5" s="43"/>
    </row>
    <row r="6" spans="1:10" x14ac:dyDescent="0.25">
      <c r="A6" s="1050" t="s">
        <v>401</v>
      </c>
      <c r="B6" s="946"/>
      <c r="C6" s="946"/>
      <c r="D6" s="946"/>
      <c r="E6" s="946"/>
      <c r="F6" s="946"/>
      <c r="G6" s="946"/>
      <c r="H6" s="946"/>
      <c r="I6" s="946"/>
      <c r="J6" s="946"/>
    </row>
    <row r="8" spans="1:10" x14ac:dyDescent="0.25">
      <c r="C8" s="1027" t="s">
        <v>155</v>
      </c>
      <c r="D8" s="1027"/>
      <c r="E8" s="1027"/>
      <c r="F8" s="1027"/>
      <c r="G8" s="1027"/>
      <c r="H8" s="946"/>
      <c r="I8" s="946"/>
    </row>
    <row r="9" spans="1:10" ht="20.25" customHeight="1" x14ac:dyDescent="0.25">
      <c r="C9" s="18" t="s">
        <v>201</v>
      </c>
      <c r="D9" s="19" t="s">
        <v>156</v>
      </c>
      <c r="E9" s="19" t="s">
        <v>27</v>
      </c>
      <c r="F9" s="19" t="s">
        <v>230</v>
      </c>
      <c r="G9" s="19" t="s">
        <v>189</v>
      </c>
      <c r="H9" s="19" t="s">
        <v>192</v>
      </c>
      <c r="I9" s="154" t="s">
        <v>306</v>
      </c>
      <c r="J9" s="154" t="s">
        <v>333</v>
      </c>
    </row>
    <row r="10" spans="1:10" ht="15" customHeight="1" x14ac:dyDescent="0.25">
      <c r="A10" s="10" t="s">
        <v>157</v>
      </c>
    </row>
    <row r="11" spans="1:10" ht="15" customHeight="1" x14ac:dyDescent="0.25">
      <c r="A11" s="10" t="s">
        <v>158</v>
      </c>
      <c r="C11" s="14"/>
      <c r="D11" s="14"/>
      <c r="E11" s="14"/>
      <c r="F11" s="14"/>
      <c r="G11" s="14"/>
      <c r="H11" s="14"/>
      <c r="J11" s="14"/>
    </row>
    <row r="12" spans="1:10" ht="15" customHeight="1" x14ac:dyDescent="0.25">
      <c r="A12" s="13" t="s">
        <v>159</v>
      </c>
      <c r="C12" s="28">
        <v>90670</v>
      </c>
      <c r="D12" s="28">
        <v>78019</v>
      </c>
      <c r="E12" s="14">
        <v>93761</v>
      </c>
      <c r="F12" s="14">
        <v>126156</v>
      </c>
      <c r="G12" s="14">
        <v>126156</v>
      </c>
      <c r="H12" s="14">
        <v>126156</v>
      </c>
      <c r="I12" s="14"/>
      <c r="J12" s="14"/>
    </row>
    <row r="13" spans="1:10" ht="15" customHeight="1" x14ac:dyDescent="0.25">
      <c r="A13" s="13" t="s">
        <v>307</v>
      </c>
      <c r="C13" s="28"/>
      <c r="D13" s="28"/>
      <c r="E13" s="14"/>
      <c r="F13" s="14"/>
      <c r="G13" s="14"/>
      <c r="H13" s="14"/>
      <c r="I13" s="14">
        <v>100500</v>
      </c>
      <c r="J13" s="14">
        <v>90000</v>
      </c>
    </row>
    <row r="14" spans="1:10" ht="15" customHeight="1" x14ac:dyDescent="0.25">
      <c r="A14" s="13" t="s">
        <v>417</v>
      </c>
      <c r="C14" s="28"/>
      <c r="D14" s="28"/>
      <c r="E14" s="14"/>
      <c r="F14" s="14"/>
      <c r="G14" s="14"/>
      <c r="H14" s="14"/>
      <c r="I14" s="14"/>
      <c r="J14" s="14"/>
    </row>
    <row r="15" spans="1:10" ht="15" customHeight="1" x14ac:dyDescent="0.25">
      <c r="A15" s="13" t="s">
        <v>416</v>
      </c>
      <c r="C15" s="28"/>
      <c r="D15" s="28"/>
      <c r="E15" s="14"/>
      <c r="F15" s="14">
        <v>3211</v>
      </c>
      <c r="G15" s="14">
        <v>3211</v>
      </c>
      <c r="H15" s="14">
        <v>3211</v>
      </c>
      <c r="I15" s="14">
        <v>4500</v>
      </c>
      <c r="J15" s="14">
        <v>4500</v>
      </c>
    </row>
    <row r="16" spans="1:10" ht="15" customHeight="1" x14ac:dyDescent="0.25">
      <c r="A16" s="13" t="s">
        <v>308</v>
      </c>
      <c r="C16" s="28"/>
      <c r="D16" s="28"/>
      <c r="E16" s="14"/>
      <c r="F16" s="14"/>
      <c r="G16" s="14"/>
      <c r="H16" s="14"/>
      <c r="I16" s="14">
        <v>25200</v>
      </c>
      <c r="J16" s="14">
        <v>30000</v>
      </c>
    </row>
    <row r="17" spans="1:10" ht="15" customHeight="1" x14ac:dyDescent="0.25">
      <c r="A17" s="13" t="s">
        <v>160</v>
      </c>
      <c r="C17" s="28">
        <v>5068</v>
      </c>
      <c r="D17" s="28">
        <v>5294</v>
      </c>
      <c r="E17" s="14">
        <v>4680</v>
      </c>
      <c r="F17" s="14">
        <v>4241</v>
      </c>
      <c r="G17" s="14">
        <v>4241</v>
      </c>
      <c r="H17" s="14">
        <v>4241</v>
      </c>
      <c r="I17" s="14">
        <v>3750</v>
      </c>
      <c r="J17" s="14">
        <v>4500</v>
      </c>
    </row>
    <row r="18" spans="1:10" ht="15" customHeight="1" x14ac:dyDescent="0.25">
      <c r="A18" s="13" t="s">
        <v>161</v>
      </c>
      <c r="C18" s="28">
        <v>22200</v>
      </c>
      <c r="D18" s="28">
        <v>23710</v>
      </c>
      <c r="E18" s="14">
        <v>25220</v>
      </c>
      <c r="F18" s="14">
        <v>26481</v>
      </c>
      <c r="G18" s="14">
        <v>26481</v>
      </c>
      <c r="H18" s="14">
        <v>26481</v>
      </c>
      <c r="I18" s="14">
        <v>16500</v>
      </c>
      <c r="J18" s="14">
        <v>13000</v>
      </c>
    </row>
    <row r="19" spans="1:10" ht="15" hidden="1" customHeight="1" x14ac:dyDescent="0.25">
      <c r="A19" s="13" t="s">
        <v>162</v>
      </c>
      <c r="C19" s="28">
        <v>237</v>
      </c>
      <c r="D19" s="28"/>
      <c r="E19" s="14"/>
      <c r="F19" s="14"/>
      <c r="G19" s="14"/>
      <c r="H19" s="14"/>
      <c r="I19" s="14"/>
      <c r="J19" s="14"/>
    </row>
    <row r="20" spans="1:10" ht="15" hidden="1" customHeight="1" x14ac:dyDescent="0.25">
      <c r="A20" s="13" t="s">
        <v>163</v>
      </c>
      <c r="C20" s="28">
        <v>41</v>
      </c>
      <c r="D20" s="28"/>
      <c r="E20" s="14"/>
      <c r="F20" s="14"/>
      <c r="G20" s="14"/>
      <c r="H20" s="14"/>
      <c r="I20" s="14"/>
      <c r="J20" s="14"/>
    </row>
    <row r="21" spans="1:10" ht="15" customHeight="1" x14ac:dyDescent="0.25">
      <c r="A21" s="13" t="s">
        <v>164</v>
      </c>
      <c r="C21" s="28">
        <v>4620</v>
      </c>
      <c r="D21" s="28">
        <v>15000</v>
      </c>
      <c r="E21" s="14">
        <v>18000</v>
      </c>
      <c r="F21" s="14">
        <v>18900</v>
      </c>
      <c r="G21" s="14">
        <v>18900</v>
      </c>
      <c r="H21" s="14">
        <v>18900</v>
      </c>
      <c r="I21" s="14"/>
      <c r="J21" s="14">
        <v>39000</v>
      </c>
    </row>
    <row r="22" spans="1:10" ht="15" customHeight="1" x14ac:dyDescent="0.25">
      <c r="A22" s="13" t="s">
        <v>309</v>
      </c>
      <c r="C22" s="28"/>
      <c r="D22" s="28"/>
      <c r="E22" s="14"/>
      <c r="F22" s="14"/>
      <c r="G22" s="14"/>
      <c r="H22" s="14"/>
      <c r="I22" s="14">
        <v>6240</v>
      </c>
      <c r="J22" s="14"/>
    </row>
    <row r="23" spans="1:10" ht="15" customHeight="1" x14ac:dyDescent="0.25">
      <c r="A23" s="13" t="s">
        <v>310</v>
      </c>
      <c r="C23" s="28"/>
      <c r="D23" s="28"/>
      <c r="E23" s="14"/>
      <c r="F23" s="14"/>
      <c r="G23" s="14"/>
      <c r="H23" s="14"/>
      <c r="I23" s="14">
        <v>26800</v>
      </c>
      <c r="J23" s="14"/>
    </row>
    <row r="24" spans="1:10" ht="15" customHeight="1" x14ac:dyDescent="0.25">
      <c r="A24" s="13" t="s">
        <v>165</v>
      </c>
      <c r="C24" s="28">
        <f>30778-427</f>
        <v>30351</v>
      </c>
      <c r="D24" s="28">
        <f>40552-1282</f>
        <v>39270</v>
      </c>
      <c r="E24" s="14">
        <v>36137</v>
      </c>
      <c r="F24" s="14">
        <v>37517</v>
      </c>
      <c r="G24" s="14">
        <v>37517</v>
      </c>
      <c r="H24" s="14">
        <v>37517</v>
      </c>
      <c r="I24" s="14"/>
      <c r="J24" s="14"/>
    </row>
    <row r="25" spans="1:10" ht="15" customHeight="1" x14ac:dyDescent="0.25">
      <c r="A25" s="13" t="s">
        <v>444</v>
      </c>
      <c r="C25" s="28"/>
      <c r="D25" s="28"/>
      <c r="E25" s="14"/>
      <c r="F25" s="14"/>
      <c r="G25" s="14"/>
      <c r="H25" s="14"/>
      <c r="I25" s="14">
        <v>25456</v>
      </c>
      <c r="J25" s="14">
        <v>20000</v>
      </c>
    </row>
    <row r="26" spans="1:10" ht="15" customHeight="1" x14ac:dyDescent="0.25">
      <c r="A26" s="13" t="s">
        <v>445</v>
      </c>
      <c r="C26" s="28"/>
      <c r="D26" s="28"/>
      <c r="E26" s="14"/>
      <c r="F26" s="14"/>
      <c r="G26" s="14"/>
      <c r="H26" s="14"/>
      <c r="I26" s="14">
        <v>15000</v>
      </c>
      <c r="J26" s="14">
        <v>16000</v>
      </c>
    </row>
    <row r="27" spans="1:10" ht="15" customHeight="1" x14ac:dyDescent="0.25">
      <c r="A27" s="13" t="s">
        <v>163</v>
      </c>
      <c r="C27" s="28">
        <v>427</v>
      </c>
      <c r="D27" s="28">
        <v>1282</v>
      </c>
      <c r="E27" s="14">
        <v>6505</v>
      </c>
      <c r="F27" s="14">
        <v>6753</v>
      </c>
      <c r="G27" s="14">
        <v>6753</v>
      </c>
      <c r="H27" s="14">
        <v>6753</v>
      </c>
      <c r="I27" s="14"/>
      <c r="J27" s="14"/>
    </row>
    <row r="28" spans="1:10" ht="15" customHeight="1" x14ac:dyDescent="0.25">
      <c r="A28" s="13" t="s">
        <v>311</v>
      </c>
      <c r="C28" s="28"/>
      <c r="D28" s="28"/>
      <c r="E28" s="14"/>
      <c r="F28" s="14"/>
      <c r="G28" s="14"/>
      <c r="H28" s="14"/>
      <c r="I28" s="14">
        <v>3355</v>
      </c>
      <c r="J28" s="14">
        <v>0</v>
      </c>
    </row>
    <row r="29" spans="1:10" ht="15" customHeight="1" x14ac:dyDescent="0.25">
      <c r="A29" s="13" t="s">
        <v>309</v>
      </c>
      <c r="C29" s="28"/>
      <c r="D29" s="28"/>
      <c r="E29" s="14"/>
      <c r="F29" s="14"/>
      <c r="G29" s="14"/>
      <c r="H29" s="14"/>
      <c r="I29" s="14">
        <v>3682</v>
      </c>
      <c r="J29" s="14">
        <v>0</v>
      </c>
    </row>
    <row r="30" spans="1:10" ht="15" customHeight="1" x14ac:dyDescent="0.25">
      <c r="A30" s="13" t="s">
        <v>166</v>
      </c>
      <c r="C30" s="28">
        <v>2500</v>
      </c>
      <c r="D30" s="28">
        <v>4000</v>
      </c>
      <c r="E30" s="14">
        <v>4200</v>
      </c>
      <c r="F30" s="14">
        <v>4410</v>
      </c>
      <c r="G30" s="14">
        <v>4410</v>
      </c>
      <c r="H30" s="14">
        <v>4410</v>
      </c>
      <c r="I30" s="14">
        <v>7500</v>
      </c>
      <c r="J30" s="14">
        <v>8000</v>
      </c>
    </row>
    <row r="31" spans="1:10" ht="15" customHeight="1" x14ac:dyDescent="0.25">
      <c r="A31" s="13" t="s">
        <v>167</v>
      </c>
      <c r="C31" s="28">
        <v>11930</v>
      </c>
      <c r="D31" s="28">
        <v>14512</v>
      </c>
      <c r="E31" s="14">
        <v>8250</v>
      </c>
      <c r="F31" s="14">
        <v>1650</v>
      </c>
      <c r="G31" s="14">
        <v>4000</v>
      </c>
      <c r="H31" s="14">
        <v>4000</v>
      </c>
      <c r="I31" s="14">
        <v>515</v>
      </c>
      <c r="J31" s="14">
        <v>1000</v>
      </c>
    </row>
    <row r="32" spans="1:10" ht="15" customHeight="1" x14ac:dyDescent="0.25">
      <c r="A32" s="13" t="s">
        <v>168</v>
      </c>
      <c r="C32" s="28">
        <v>2200</v>
      </c>
      <c r="D32" s="28">
        <v>2200</v>
      </c>
      <c r="E32" s="14">
        <v>2200</v>
      </c>
      <c r="F32" s="14">
        <v>2310</v>
      </c>
      <c r="G32" s="14">
        <v>2310</v>
      </c>
      <c r="H32" s="14">
        <v>2310</v>
      </c>
      <c r="I32" s="14">
        <v>1050</v>
      </c>
      <c r="J32" s="14">
        <v>800</v>
      </c>
    </row>
    <row r="33" spans="1:10" ht="15" customHeight="1" x14ac:dyDescent="0.25">
      <c r="A33" s="10" t="s">
        <v>169</v>
      </c>
      <c r="C33" s="45">
        <f t="shared" ref="C33:I33" si="0">SUM(C12:C32)</f>
        <v>170244</v>
      </c>
      <c r="D33" s="45">
        <f t="shared" si="0"/>
        <v>183287</v>
      </c>
      <c r="E33" s="11">
        <f t="shared" si="0"/>
        <v>198953</v>
      </c>
      <c r="F33" s="11">
        <f t="shared" si="0"/>
        <v>231629</v>
      </c>
      <c r="G33" s="11">
        <f t="shared" si="0"/>
        <v>233979</v>
      </c>
      <c r="H33" s="11">
        <f t="shared" si="0"/>
        <v>233979</v>
      </c>
      <c r="I33" s="11">
        <f t="shared" si="0"/>
        <v>240048</v>
      </c>
      <c r="J33" s="11">
        <f t="shared" ref="J33" si="1">SUM(J12:J32)</f>
        <v>226800</v>
      </c>
    </row>
    <row r="34" spans="1:10" ht="15" customHeight="1" x14ac:dyDescent="0.25">
      <c r="C34" s="14"/>
      <c r="D34" s="14"/>
      <c r="E34" s="14"/>
      <c r="F34" s="14"/>
      <c r="G34" s="14"/>
      <c r="H34" s="14"/>
      <c r="I34" s="14"/>
      <c r="J34" s="14"/>
    </row>
    <row r="35" spans="1:10" ht="15" customHeight="1" x14ac:dyDescent="0.25">
      <c r="A35" s="10" t="s">
        <v>170</v>
      </c>
      <c r="C35" s="14"/>
      <c r="D35" s="14"/>
      <c r="E35" s="14"/>
      <c r="F35" s="14"/>
      <c r="G35" s="14"/>
      <c r="H35" s="14"/>
      <c r="I35" s="14"/>
      <c r="J35" s="14"/>
    </row>
    <row r="36" spans="1:10" ht="15" customHeight="1" x14ac:dyDescent="0.25">
      <c r="A36" s="13" t="s">
        <v>171</v>
      </c>
      <c r="C36" s="14">
        <v>95910</v>
      </c>
      <c r="D36" s="14"/>
      <c r="E36" s="14">
        <v>6330</v>
      </c>
      <c r="F36" s="14">
        <v>6650</v>
      </c>
      <c r="G36" s="14">
        <v>6650</v>
      </c>
      <c r="H36" s="14">
        <v>6650</v>
      </c>
      <c r="I36" s="14">
        <v>11900</v>
      </c>
      <c r="J36" s="14">
        <v>12000</v>
      </c>
    </row>
    <row r="37" spans="1:10" ht="15" customHeight="1" x14ac:dyDescent="0.25">
      <c r="A37" s="13" t="s">
        <v>172</v>
      </c>
      <c r="C37" s="14">
        <v>12000</v>
      </c>
      <c r="D37" s="14">
        <v>12000</v>
      </c>
      <c r="E37" s="14">
        <v>12000</v>
      </c>
      <c r="F37" s="14">
        <v>12600</v>
      </c>
      <c r="G37" s="14">
        <v>12600</v>
      </c>
      <c r="H37" s="14">
        <v>12600</v>
      </c>
      <c r="I37" s="14">
        <v>2200</v>
      </c>
      <c r="J37" s="14">
        <v>3000</v>
      </c>
    </row>
    <row r="38" spans="1:10" ht="15" customHeight="1" x14ac:dyDescent="0.25">
      <c r="A38" s="13" t="s">
        <v>418</v>
      </c>
      <c r="C38" s="14"/>
      <c r="D38" s="14"/>
      <c r="E38" s="14"/>
      <c r="F38" s="14">
        <v>13125</v>
      </c>
      <c r="G38" s="14">
        <v>13125</v>
      </c>
      <c r="H38" s="14">
        <v>13125</v>
      </c>
      <c r="I38" s="14">
        <v>7265</v>
      </c>
      <c r="J38" s="14">
        <v>7000</v>
      </c>
    </row>
    <row r="39" spans="1:10" ht="15" customHeight="1" x14ac:dyDescent="0.25">
      <c r="A39" s="13" t="s">
        <v>173</v>
      </c>
      <c r="C39" s="14">
        <v>2500</v>
      </c>
      <c r="D39" s="14">
        <v>2700</v>
      </c>
      <c r="E39" s="14">
        <v>2900</v>
      </c>
      <c r="F39" s="14">
        <v>3050</v>
      </c>
      <c r="G39" s="14">
        <v>3050</v>
      </c>
      <c r="H39" s="14">
        <v>3050</v>
      </c>
      <c r="I39" s="14">
        <v>6157</v>
      </c>
      <c r="J39" s="14">
        <v>7000</v>
      </c>
    </row>
    <row r="40" spans="1:10" ht="15" customHeight="1" x14ac:dyDescent="0.25">
      <c r="A40" s="13" t="s">
        <v>312</v>
      </c>
      <c r="C40" s="14"/>
      <c r="D40" s="14"/>
      <c r="E40" s="14"/>
      <c r="F40" s="14"/>
      <c r="G40" s="14"/>
      <c r="H40" s="14"/>
      <c r="I40" s="14">
        <v>800</v>
      </c>
      <c r="J40" s="14">
        <v>1200</v>
      </c>
    </row>
    <row r="41" spans="1:10" ht="15" customHeight="1" x14ac:dyDescent="0.25">
      <c r="A41" s="13" t="s">
        <v>174</v>
      </c>
      <c r="C41" s="14">
        <v>1500</v>
      </c>
      <c r="D41" s="14">
        <v>1500</v>
      </c>
      <c r="E41" s="14">
        <v>1500</v>
      </c>
      <c r="F41" s="14">
        <v>2000</v>
      </c>
      <c r="G41" s="14">
        <v>2000</v>
      </c>
      <c r="H41" s="14">
        <v>2000</v>
      </c>
      <c r="I41" s="14">
        <v>2000</v>
      </c>
      <c r="J41" s="14">
        <v>2000</v>
      </c>
    </row>
    <row r="42" spans="1:10" ht="15" customHeight="1" x14ac:dyDescent="0.25">
      <c r="A42" s="10" t="s">
        <v>175</v>
      </c>
      <c r="B42" s="10"/>
      <c r="C42" s="11">
        <f t="shared" ref="C42:I42" si="2">SUM(C36:C41)</f>
        <v>111910</v>
      </c>
      <c r="D42" s="11">
        <f t="shared" si="2"/>
        <v>16200</v>
      </c>
      <c r="E42" s="11">
        <f t="shared" si="2"/>
        <v>22730</v>
      </c>
      <c r="F42" s="11">
        <f t="shared" si="2"/>
        <v>37425</v>
      </c>
      <c r="G42" s="11">
        <f t="shared" si="2"/>
        <v>37425</v>
      </c>
      <c r="H42" s="11">
        <f t="shared" si="2"/>
        <v>37425</v>
      </c>
      <c r="I42" s="11">
        <f t="shared" si="2"/>
        <v>30322</v>
      </c>
      <c r="J42" s="11">
        <f t="shared" ref="J42" si="3">SUM(J36:J41)</f>
        <v>32200</v>
      </c>
    </row>
    <row r="43" spans="1:10" ht="15" customHeight="1" thickBot="1" x14ac:dyDescent="0.3">
      <c r="A43" s="13" t="s">
        <v>377</v>
      </c>
      <c r="C43" s="14"/>
      <c r="D43" s="14"/>
      <c r="E43" s="14"/>
      <c r="F43" s="14"/>
      <c r="G43" s="14"/>
      <c r="H43" s="14"/>
      <c r="I43" s="234"/>
      <c r="J43" s="234">
        <v>4000</v>
      </c>
    </row>
    <row r="44" spans="1:10" ht="19.5" customHeight="1" thickTop="1" thickBot="1" x14ac:dyDescent="0.3">
      <c r="A44" s="46" t="s">
        <v>176</v>
      </c>
      <c r="B44" s="46"/>
      <c r="C44" s="47">
        <f t="shared" ref="C44:I44" si="4">C33+C42</f>
        <v>282154</v>
      </c>
      <c r="D44" s="47">
        <f t="shared" si="4"/>
        <v>199487</v>
      </c>
      <c r="E44" s="47">
        <f t="shared" si="4"/>
        <v>221683</v>
      </c>
      <c r="F44" s="47">
        <f t="shared" si="4"/>
        <v>269054</v>
      </c>
      <c r="G44" s="47">
        <f t="shared" si="4"/>
        <v>271404</v>
      </c>
      <c r="H44" s="47">
        <f t="shared" si="4"/>
        <v>271404</v>
      </c>
      <c r="I44" s="47">
        <f t="shared" si="4"/>
        <v>270370</v>
      </c>
      <c r="J44" s="447">
        <f>J33+J42+J43</f>
        <v>263000</v>
      </c>
    </row>
    <row r="45" spans="1:10" ht="16.5" thickTop="1" x14ac:dyDescent="0.25">
      <c r="C45" s="14"/>
      <c r="D45" s="14"/>
      <c r="E45" s="14"/>
      <c r="F45" s="14"/>
      <c r="G45" s="14"/>
      <c r="H45" s="14"/>
    </row>
    <row r="46" spans="1:10" x14ac:dyDescent="0.25">
      <c r="C46" s="14"/>
      <c r="D46" s="14"/>
      <c r="E46" s="14"/>
      <c r="F46" s="14"/>
      <c r="G46" s="14"/>
      <c r="H46" s="14"/>
    </row>
  </sheetData>
  <mergeCells count="5">
    <mergeCell ref="C8:I8"/>
    <mergeCell ref="A6:J6"/>
    <mergeCell ref="A3:J3"/>
    <mergeCell ref="A4:J4"/>
    <mergeCell ref="A1:J1"/>
  </mergeCells>
  <phoneticPr fontId="8" type="noConversion"/>
  <pageMargins left="0.41" right="0.36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8"/>
  <sheetViews>
    <sheetView view="pageBreakPreview" zoomScaleNormal="100" zoomScaleSheetLayoutView="100" workbookViewId="0">
      <selection sqref="A1:K1"/>
    </sheetView>
  </sheetViews>
  <sheetFormatPr defaultRowHeight="12.75" x14ac:dyDescent="0.2"/>
  <cols>
    <col min="1" max="1" width="12.140625" style="131" customWidth="1"/>
    <col min="2" max="2" width="44.42578125" style="131" customWidth="1"/>
    <col min="3" max="4" width="13.140625" style="131" customWidth="1"/>
    <col min="5" max="5" width="11.7109375" style="280" customWidth="1"/>
    <col min="6" max="6" width="6.85546875" style="131" customWidth="1"/>
    <col min="7" max="7" width="10.7109375" style="131" customWidth="1"/>
    <col min="8" max="8" width="43.42578125" style="131" customWidth="1"/>
    <col min="9" max="9" width="14.28515625" style="131" customWidth="1"/>
    <col min="10" max="10" width="14.140625" style="131" customWidth="1"/>
    <col min="11" max="11" width="11.85546875" style="131" bestFit="1" customWidth="1"/>
    <col min="12" max="12" width="9.140625" style="131" customWidth="1"/>
    <col min="13" max="16384" width="9.140625" style="131"/>
  </cols>
  <sheetData>
    <row r="1" spans="1:11" ht="15.75" x14ac:dyDescent="0.25">
      <c r="A1" s="1075" t="s">
        <v>959</v>
      </c>
      <c r="B1" s="925"/>
      <c r="C1" s="925"/>
      <c r="D1" s="925"/>
      <c r="E1" s="925"/>
      <c r="F1" s="925"/>
      <c r="G1" s="925"/>
      <c r="H1" s="925"/>
      <c r="I1" s="925"/>
      <c r="J1" s="925"/>
      <c r="K1" s="925"/>
    </row>
    <row r="2" spans="1:11" ht="14.25" customHeight="1" x14ac:dyDescent="0.25">
      <c r="A2" s="926" t="s">
        <v>901</v>
      </c>
      <c r="B2" s="926"/>
      <c r="C2" s="926"/>
      <c r="D2" s="926"/>
      <c r="E2" s="926"/>
      <c r="F2" s="926"/>
      <c r="G2" s="926"/>
      <c r="H2" s="926"/>
      <c r="I2" s="926"/>
      <c r="J2" s="926"/>
      <c r="K2" s="926"/>
    </row>
    <row r="3" spans="1:11" ht="15.75" x14ac:dyDescent="0.25">
      <c r="A3" s="926" t="s">
        <v>887</v>
      </c>
      <c r="B3" s="926"/>
      <c r="C3" s="926"/>
      <c r="D3" s="926"/>
      <c r="E3" s="926"/>
      <c r="F3" s="926"/>
      <c r="G3" s="926"/>
      <c r="H3" s="926"/>
      <c r="I3" s="926"/>
      <c r="J3" s="926"/>
      <c r="K3" s="926"/>
    </row>
    <row r="4" spans="1:11" ht="11.25" customHeight="1" x14ac:dyDescent="0.2">
      <c r="A4" s="927" t="s">
        <v>875</v>
      </c>
      <c r="B4" s="927"/>
      <c r="C4" s="927"/>
      <c r="D4" s="927"/>
      <c r="E4" s="927"/>
      <c r="F4" s="927"/>
      <c r="G4" s="927"/>
      <c r="H4" s="927"/>
      <c r="I4" s="927"/>
      <c r="J4" s="927"/>
      <c r="K4" s="927"/>
    </row>
    <row r="5" spans="1:11" s="295" customFormat="1" ht="41.25" customHeight="1" thickBot="1" x14ac:dyDescent="0.25">
      <c r="A5" s="928" t="s">
        <v>241</v>
      </c>
      <c r="B5" s="928"/>
      <c r="C5" s="294" t="s">
        <v>888</v>
      </c>
      <c r="D5" s="294" t="s">
        <v>943</v>
      </c>
      <c r="E5" s="704" t="s">
        <v>334</v>
      </c>
      <c r="F5" s="294"/>
      <c r="G5" s="928" t="s">
        <v>12</v>
      </c>
      <c r="H5" s="928"/>
      <c r="I5" s="294" t="str">
        <f>C5</f>
        <v>2018. évi        terv</v>
      </c>
      <c r="J5" s="294" t="str">
        <f>D5</f>
        <v>2018. évi        módosított</v>
      </c>
      <c r="K5" s="294" t="str">
        <f>E5</f>
        <v>%</v>
      </c>
    </row>
    <row r="6" spans="1:11" ht="15.75" x14ac:dyDescent="0.25">
      <c r="A6" s="296" t="s">
        <v>882</v>
      </c>
      <c r="B6" s="4"/>
      <c r="C6" s="293">
        <f>'1a'!H12</f>
        <v>23285320</v>
      </c>
      <c r="D6" s="293">
        <f>'1a'!I12</f>
        <v>23480900</v>
      </c>
      <c r="E6" s="705">
        <f>D6/C6</f>
        <v>1.0083992833252882</v>
      </c>
      <c r="F6" s="297"/>
      <c r="G6" s="296" t="s">
        <v>113</v>
      </c>
      <c r="H6" s="4"/>
      <c r="I6" s="130">
        <f>'2c'!C40</f>
        <v>11508900</v>
      </c>
      <c r="J6" s="130">
        <f>'2c'!D40</f>
        <v>11508900</v>
      </c>
      <c r="K6" s="705">
        <f>J6/I6</f>
        <v>1</v>
      </c>
    </row>
    <row r="7" spans="1:11" x14ac:dyDescent="0.2">
      <c r="E7" s="705"/>
      <c r="F7" s="297"/>
      <c r="G7" s="299"/>
      <c r="I7" s="298"/>
      <c r="J7" s="298"/>
      <c r="K7" s="705"/>
    </row>
    <row r="8" spans="1:11" ht="15.75" x14ac:dyDescent="0.25">
      <c r="A8" s="296" t="s">
        <v>763</v>
      </c>
      <c r="C8" s="293">
        <f>'1a'!H33</f>
        <v>3452500</v>
      </c>
      <c r="D8" s="293">
        <f>'1a'!I33</f>
        <v>3452500</v>
      </c>
      <c r="E8" s="705">
        <f t="shared" ref="E8:E12" si="0">D8/C8</f>
        <v>1</v>
      </c>
      <c r="F8" s="297"/>
      <c r="G8" s="296" t="s">
        <v>343</v>
      </c>
      <c r="H8" s="4"/>
      <c r="I8" s="130">
        <f>'2c'!F40</f>
        <v>2223800</v>
      </c>
      <c r="J8" s="130">
        <f>'2c'!G40</f>
        <v>2223800</v>
      </c>
      <c r="K8" s="705">
        <f t="shared" ref="K8:K19" si="1">J8/I8</f>
        <v>1</v>
      </c>
    </row>
    <row r="9" spans="1:11" ht="15.75" x14ac:dyDescent="0.25">
      <c r="A9" s="296"/>
      <c r="B9" s="4"/>
      <c r="C9" s="293"/>
      <c r="D9" s="293"/>
      <c r="E9" s="705"/>
      <c r="F9" s="297"/>
      <c r="G9" s="296"/>
      <c r="H9" s="4"/>
      <c r="I9" s="130"/>
      <c r="J9" s="130"/>
      <c r="K9" s="705"/>
    </row>
    <row r="10" spans="1:11" ht="15.75" x14ac:dyDescent="0.25">
      <c r="A10" s="296" t="s">
        <v>886</v>
      </c>
      <c r="C10" s="293">
        <f>'1a'!H45</f>
        <v>21650000</v>
      </c>
      <c r="D10" s="293">
        <f>'1a'!I45</f>
        <v>21650000</v>
      </c>
      <c r="E10" s="705">
        <f t="shared" si="0"/>
        <v>1</v>
      </c>
      <c r="G10" s="296" t="s">
        <v>657</v>
      </c>
      <c r="I10" s="897">
        <f>'2c'!I40</f>
        <v>16363200</v>
      </c>
      <c r="J10" s="897">
        <f>'2c'!J40</f>
        <v>16727780</v>
      </c>
      <c r="K10" s="705">
        <f t="shared" si="1"/>
        <v>1.0222804830351031</v>
      </c>
    </row>
    <row r="11" spans="1:11" ht="15.75" x14ac:dyDescent="0.25">
      <c r="A11" s="296"/>
      <c r="B11" s="4"/>
      <c r="C11" s="293"/>
      <c r="D11" s="293"/>
      <c r="E11" s="705"/>
      <c r="F11" s="297"/>
      <c r="G11" s="296"/>
      <c r="H11" s="4"/>
      <c r="I11" s="130"/>
      <c r="J11" s="130"/>
      <c r="K11" s="705"/>
    </row>
    <row r="12" spans="1:11" ht="15.75" x14ac:dyDescent="0.25">
      <c r="A12" s="296" t="s">
        <v>767</v>
      </c>
      <c r="C12" s="293">
        <f>'1a'!H72</f>
        <v>1364000</v>
      </c>
      <c r="D12" s="293">
        <f>'1a'!I72</f>
        <v>1364000</v>
      </c>
      <c r="E12" s="705">
        <f t="shared" si="0"/>
        <v>1</v>
      </c>
      <c r="F12" s="297"/>
      <c r="G12" s="296" t="s">
        <v>344</v>
      </c>
      <c r="I12" s="130">
        <f>'2c'!L40</f>
        <v>4715000</v>
      </c>
      <c r="J12" s="130">
        <f>'2c'!M40</f>
        <v>4715000</v>
      </c>
      <c r="K12" s="705">
        <f t="shared" si="1"/>
        <v>1</v>
      </c>
    </row>
    <row r="13" spans="1:11" x14ac:dyDescent="0.2">
      <c r="E13" s="705"/>
      <c r="F13" s="297"/>
      <c r="I13" s="298"/>
      <c r="J13" s="298"/>
      <c r="K13" s="705"/>
    </row>
    <row r="14" spans="1:11" ht="15.75" x14ac:dyDescent="0.25">
      <c r="A14" s="296" t="s">
        <v>768</v>
      </c>
      <c r="C14" s="130">
        <f>'1a'!H117</f>
        <v>690000</v>
      </c>
      <c r="D14" s="130">
        <f>'1a'!I117</f>
        <v>690000</v>
      </c>
      <c r="E14" s="705">
        <f t="shared" ref="E14" si="2">D14/C14</f>
        <v>1</v>
      </c>
      <c r="F14" s="297"/>
      <c r="G14" s="296" t="s">
        <v>658</v>
      </c>
      <c r="I14" s="130">
        <f>'2c'!O34+'2c'!R34</f>
        <v>13873000</v>
      </c>
      <c r="J14" s="130">
        <f>'2c'!P34+'2c'!S34</f>
        <v>13892380</v>
      </c>
      <c r="K14" s="705">
        <f t="shared" si="1"/>
        <v>1.0013969581200894</v>
      </c>
    </row>
    <row r="15" spans="1:11" ht="13.5" x14ac:dyDescent="0.25">
      <c r="A15" s="299"/>
      <c r="C15" s="298"/>
      <c r="D15" s="298"/>
      <c r="F15" s="297"/>
      <c r="G15" s="299" t="s">
        <v>276</v>
      </c>
      <c r="H15" s="592" t="s">
        <v>831</v>
      </c>
      <c r="I15" s="298">
        <f>'2c'!O34</f>
        <v>13293000</v>
      </c>
      <c r="J15" s="298">
        <f>'2c'!P34</f>
        <v>13312380</v>
      </c>
      <c r="K15" s="705">
        <f t="shared" si="1"/>
        <v>1.0014579101782892</v>
      </c>
    </row>
    <row r="16" spans="1:11" x14ac:dyDescent="0.2">
      <c r="F16" s="297"/>
      <c r="I16" s="298"/>
      <c r="J16" s="298"/>
      <c r="K16" s="705"/>
    </row>
    <row r="17" spans="1:11" ht="15.75" x14ac:dyDescent="0.25">
      <c r="F17" s="297"/>
      <c r="G17" s="296"/>
      <c r="H17" s="592" t="s">
        <v>832</v>
      </c>
      <c r="I17" s="298">
        <f>'2c'!R34</f>
        <v>580000</v>
      </c>
      <c r="J17" s="298">
        <f>'2c'!S34</f>
        <v>580000</v>
      </c>
      <c r="K17" s="705">
        <f t="shared" si="1"/>
        <v>1</v>
      </c>
    </row>
    <row r="18" spans="1:11" ht="13.5" x14ac:dyDescent="0.25">
      <c r="F18" s="297"/>
      <c r="G18" s="299"/>
      <c r="H18" s="592"/>
      <c r="I18" s="593"/>
      <c r="J18" s="593"/>
      <c r="K18" s="705"/>
    </row>
    <row r="19" spans="1:11" ht="15.75" x14ac:dyDescent="0.25">
      <c r="C19" s="298"/>
      <c r="D19" s="298"/>
      <c r="F19" s="297"/>
      <c r="G19" s="308" t="s">
        <v>350</v>
      </c>
      <c r="I19" s="897">
        <f>Tartalék!C4+Tartalék!G33</f>
        <v>12087851</v>
      </c>
      <c r="J19" s="897">
        <f>Tartalék!C62+Tartalék!G62</f>
        <v>9397549</v>
      </c>
      <c r="K19" s="705">
        <f t="shared" si="1"/>
        <v>0.7774375279774709</v>
      </c>
    </row>
    <row r="20" spans="1:11" ht="16.5" thickBot="1" x14ac:dyDescent="0.3">
      <c r="A20" s="589"/>
      <c r="B20" s="590"/>
      <c r="C20" s="591"/>
      <c r="D20" s="591"/>
      <c r="E20" s="731"/>
      <c r="F20" s="297"/>
      <c r="H20" s="592"/>
      <c r="I20" s="593"/>
      <c r="J20" s="593"/>
      <c r="K20" s="705"/>
    </row>
    <row r="21" spans="1:11" ht="16.5" thickBot="1" x14ac:dyDescent="0.3">
      <c r="A21" s="921" t="s">
        <v>345</v>
      </c>
      <c r="B21" s="922"/>
      <c r="C21" s="302">
        <f>C6+C8+C10+C12+C14</f>
        <v>50441820</v>
      </c>
      <c r="D21" s="302">
        <f>D6+D8+D10+D12+D14</f>
        <v>50637400</v>
      </c>
      <c r="E21" s="886">
        <f>D21/C21</f>
        <v>1.0038773382879524</v>
      </c>
      <c r="F21" s="303"/>
      <c r="G21" s="921" t="s">
        <v>346</v>
      </c>
      <c r="H21" s="923"/>
      <c r="I21" s="302">
        <f>I6+I8+I10+I12+I14+I19</f>
        <v>60771751</v>
      </c>
      <c r="J21" s="302">
        <f>J6+J8+J10+J12+J14+J19</f>
        <v>58465409</v>
      </c>
      <c r="K21" s="886">
        <f>J21/I21</f>
        <v>0.96204911061391007</v>
      </c>
    </row>
    <row r="22" spans="1:11" ht="21" customHeight="1" x14ac:dyDescent="0.25">
      <c r="A22" s="304" t="s">
        <v>764</v>
      </c>
      <c r="B22" s="129"/>
      <c r="C22" s="293">
        <f>'1a'!E37</f>
        <v>0</v>
      </c>
      <c r="D22" s="293">
        <f>'1a'!F37</f>
        <v>0</v>
      </c>
      <c r="E22" s="705">
        <v>0</v>
      </c>
      <c r="F22" s="301"/>
      <c r="G22" s="305" t="s">
        <v>698</v>
      </c>
      <c r="H22" s="300"/>
      <c r="I22" s="898">
        <f>'3'!C59</f>
        <v>195932000</v>
      </c>
      <c r="J22" s="898">
        <f>'3'!D59</f>
        <v>195996500</v>
      </c>
      <c r="K22" s="705">
        <f>J22/I22</f>
        <v>1.0003291958434559</v>
      </c>
    </row>
    <row r="23" spans="1:11" ht="21" customHeight="1" x14ac:dyDescent="0.25">
      <c r="A23" s="296"/>
      <c r="B23" s="4"/>
      <c r="C23" s="293"/>
      <c r="D23" s="293"/>
      <c r="E23" s="705"/>
      <c r="F23" s="297"/>
      <c r="G23" s="299"/>
      <c r="I23" s="298"/>
      <c r="J23" s="298"/>
      <c r="K23" s="705"/>
    </row>
    <row r="24" spans="1:11" ht="21" customHeight="1" x14ac:dyDescent="0.25">
      <c r="A24" s="296" t="s">
        <v>772</v>
      </c>
      <c r="B24" s="4"/>
      <c r="C24" s="293">
        <v>0</v>
      </c>
      <c r="D24" s="293">
        <v>0</v>
      </c>
      <c r="E24" s="705">
        <v>0</v>
      </c>
      <c r="F24" s="297"/>
      <c r="G24" s="296" t="s">
        <v>347</v>
      </c>
      <c r="H24" s="4"/>
      <c r="I24" s="130">
        <f>'3'!C85</f>
        <v>0</v>
      </c>
      <c r="J24" s="130">
        <f>'3'!D85</f>
        <v>0</v>
      </c>
      <c r="K24" s="705">
        <v>0</v>
      </c>
    </row>
    <row r="25" spans="1:11" ht="21" customHeight="1" x14ac:dyDescent="0.25">
      <c r="A25" s="296"/>
      <c r="B25" s="4"/>
      <c r="C25" s="293"/>
      <c r="D25" s="293"/>
      <c r="E25" s="705"/>
      <c r="F25" s="297"/>
      <c r="K25" s="705"/>
    </row>
    <row r="26" spans="1:11" ht="21" customHeight="1" x14ac:dyDescent="0.25">
      <c r="A26" s="296" t="s">
        <v>769</v>
      </c>
      <c r="B26" s="4"/>
      <c r="C26" s="293">
        <v>0</v>
      </c>
      <c r="D26" s="293">
        <v>0</v>
      </c>
      <c r="E26" s="705">
        <v>0</v>
      </c>
      <c r="F26" s="297"/>
      <c r="G26" s="296" t="s">
        <v>883</v>
      </c>
      <c r="I26" s="4">
        <v>0</v>
      </c>
      <c r="J26" s="4">
        <v>0</v>
      </c>
      <c r="K26" s="705">
        <v>0</v>
      </c>
    </row>
    <row r="27" spans="1:11" ht="8.25" customHeight="1" thickBot="1" x14ac:dyDescent="0.3">
      <c r="A27" s="296"/>
      <c r="B27" s="4"/>
      <c r="C27" s="293"/>
      <c r="D27" s="293"/>
      <c r="E27" s="705"/>
      <c r="F27" s="297"/>
      <c r="K27" s="705"/>
    </row>
    <row r="28" spans="1:11" ht="16.5" thickBot="1" x14ac:dyDescent="0.3">
      <c r="A28" s="921" t="s">
        <v>348</v>
      </c>
      <c r="B28" s="921"/>
      <c r="C28" s="302">
        <f>C22+C23+C24+C25</f>
        <v>0</v>
      </c>
      <c r="D28" s="302">
        <f>D22+D23+D24+D25+D26</f>
        <v>0</v>
      </c>
      <c r="E28" s="886">
        <v>0</v>
      </c>
      <c r="F28" s="306"/>
      <c r="G28" s="924" t="s">
        <v>349</v>
      </c>
      <c r="H28" s="924"/>
      <c r="I28" s="307">
        <f>I22+I24</f>
        <v>195932000</v>
      </c>
      <c r="J28" s="307">
        <f>J22+J24</f>
        <v>195996500</v>
      </c>
      <c r="K28" s="886">
        <f>J28/I28</f>
        <v>1.0003291958434559</v>
      </c>
    </row>
    <row r="29" spans="1:11" ht="21.75" customHeight="1" x14ac:dyDescent="0.25">
      <c r="F29" s="301"/>
      <c r="G29" s="308"/>
      <c r="H29" s="309"/>
      <c r="I29" s="130"/>
      <c r="J29" s="130"/>
      <c r="K29" s="280"/>
    </row>
    <row r="30" spans="1:11" ht="12" customHeight="1" thickBot="1" x14ac:dyDescent="0.3">
      <c r="A30" s="305"/>
      <c r="B30" s="4"/>
      <c r="C30" s="293"/>
      <c r="D30" s="293"/>
      <c r="E30" s="705"/>
      <c r="F30" s="297"/>
      <c r="K30" s="705"/>
    </row>
    <row r="31" spans="1:11" ht="16.5" thickBot="1" x14ac:dyDescent="0.3">
      <c r="A31" s="921" t="s">
        <v>821</v>
      </c>
      <c r="B31" s="921"/>
      <c r="C31" s="302">
        <f>C21+C28+C30</f>
        <v>50441820</v>
      </c>
      <c r="D31" s="302">
        <f>D21+D28+D30</f>
        <v>50637400</v>
      </c>
      <c r="E31" s="886">
        <f>D31/C31</f>
        <v>1.0038773382879524</v>
      </c>
      <c r="F31" s="306"/>
      <c r="G31" s="924" t="s">
        <v>884</v>
      </c>
      <c r="H31" s="924"/>
      <c r="I31" s="307">
        <f>I21+I28+I29</f>
        <v>256703751</v>
      </c>
      <c r="J31" s="307">
        <f>J21+J28+J29</f>
        <v>254461909</v>
      </c>
      <c r="K31" s="886">
        <f>J31/I31</f>
        <v>0.99126681245884873</v>
      </c>
    </row>
    <row r="32" spans="1:11" ht="15.75" x14ac:dyDescent="0.25">
      <c r="A32" s="880"/>
      <c r="B32" s="880"/>
      <c r="C32" s="884"/>
      <c r="D32" s="884"/>
      <c r="E32" s="885"/>
      <c r="F32" s="297"/>
      <c r="G32" s="321"/>
      <c r="H32" s="321"/>
      <c r="I32" s="269"/>
      <c r="J32" s="269"/>
      <c r="K32" s="885"/>
    </row>
    <row r="33" spans="1:12" ht="15.75" x14ac:dyDescent="0.25">
      <c r="A33" s="929" t="s">
        <v>885</v>
      </c>
      <c r="B33" s="929"/>
      <c r="C33" s="293">
        <f>'1a'!H140</f>
        <v>207193931</v>
      </c>
      <c r="D33" s="293">
        <f>'1a'!I140</f>
        <v>204755922</v>
      </c>
      <c r="E33" s="705">
        <f>D33/C33</f>
        <v>0.98823320264144221</v>
      </c>
      <c r="G33" s="930" t="s">
        <v>881</v>
      </c>
      <c r="H33" s="930"/>
      <c r="I33" s="130">
        <f>'2c'!O36</f>
        <v>932000</v>
      </c>
      <c r="J33" s="130">
        <v>931413</v>
      </c>
      <c r="K33" s="705">
        <f>J33/I33</f>
        <v>0.9993701716738197</v>
      </c>
    </row>
    <row r="34" spans="1:12" ht="15.75" x14ac:dyDescent="0.25">
      <c r="A34" s="305" t="s">
        <v>868</v>
      </c>
      <c r="B34" s="833"/>
      <c r="C34" s="293">
        <f>'1a'!H145</f>
        <v>0</v>
      </c>
      <c r="D34" s="293">
        <f>'1a'!I145</f>
        <v>0</v>
      </c>
      <c r="E34" s="280">
        <v>0</v>
      </c>
      <c r="G34" s="929" t="s">
        <v>870</v>
      </c>
      <c r="H34" s="929"/>
      <c r="I34" s="130">
        <f>'2c'!O37</f>
        <v>0</v>
      </c>
      <c r="J34" s="130">
        <f>'2c'!V37</f>
        <v>0</v>
      </c>
      <c r="K34" s="280">
        <v>0</v>
      </c>
    </row>
    <row r="35" spans="1:12" ht="17.25" customHeight="1" thickBot="1" x14ac:dyDescent="0.3">
      <c r="A35" s="305"/>
      <c r="B35" s="880"/>
      <c r="C35" s="293"/>
      <c r="D35" s="293"/>
      <c r="G35" s="296"/>
      <c r="H35" s="4"/>
      <c r="I35" s="130"/>
      <c r="J35" s="130"/>
      <c r="K35" s="280"/>
    </row>
    <row r="36" spans="1:12" ht="16.5" thickBot="1" x14ac:dyDescent="0.3">
      <c r="A36" s="921" t="s">
        <v>351</v>
      </c>
      <c r="B36" s="921"/>
      <c r="C36" s="302">
        <f>C31+C33+C34</f>
        <v>257635751</v>
      </c>
      <c r="D36" s="302">
        <f>D31+D33+D34</f>
        <v>255393322</v>
      </c>
      <c r="E36" s="886">
        <f>D36/C36</f>
        <v>0.99129612644481158</v>
      </c>
      <c r="F36" s="306"/>
      <c r="G36" s="924" t="s">
        <v>352</v>
      </c>
      <c r="H36" s="924"/>
      <c r="I36" s="307">
        <f>I31+I33+I34</f>
        <v>257635751</v>
      </c>
      <c r="J36" s="307">
        <f>J31+J33+J34</f>
        <v>255393322</v>
      </c>
      <c r="K36" s="886">
        <f>J36/I36</f>
        <v>0.99129612644481158</v>
      </c>
    </row>
    <row r="37" spans="1:12" ht="15.75" hidden="1" x14ac:dyDescent="0.25">
      <c r="A37" s="310"/>
      <c r="B37" s="310"/>
      <c r="E37" s="312"/>
      <c r="F37" s="297"/>
      <c r="G37" s="314"/>
      <c r="H37" s="310"/>
      <c r="I37" s="313"/>
      <c r="J37" s="313">
        <f>D36-J36</f>
        <v>0</v>
      </c>
      <c r="K37" s="313">
        <f>E36-K36</f>
        <v>0</v>
      </c>
    </row>
    <row r="38" spans="1:12" ht="15.75" x14ac:dyDescent="0.25">
      <c r="A38" s="310"/>
      <c r="B38" s="310"/>
      <c r="C38" s="311"/>
      <c r="D38" s="311"/>
      <c r="E38" s="312"/>
      <c r="F38" s="297"/>
      <c r="G38" s="314"/>
      <c r="H38" s="310"/>
      <c r="I38" s="313"/>
      <c r="J38" s="298">
        <f>J36-D36</f>
        <v>0</v>
      </c>
      <c r="K38" s="280"/>
    </row>
    <row r="39" spans="1:12" ht="15.75" hidden="1" x14ac:dyDescent="0.25">
      <c r="A39" s="310"/>
      <c r="B39" s="310"/>
      <c r="C39" s="311"/>
      <c r="D39" s="311"/>
      <c r="E39" s="312"/>
      <c r="F39" s="297"/>
      <c r="G39" s="299"/>
      <c r="H39" s="299"/>
      <c r="J39" s="313">
        <f>J36-D36</f>
        <v>0</v>
      </c>
      <c r="K39" s="280"/>
    </row>
    <row r="40" spans="1:12" ht="15.75" x14ac:dyDescent="0.25">
      <c r="A40" s="300"/>
      <c r="B40" s="300"/>
      <c r="C40" s="315"/>
      <c r="D40" s="315"/>
      <c r="E40" s="312"/>
      <c r="F40" s="301"/>
      <c r="G40" s="300"/>
      <c r="H40" s="300"/>
      <c r="I40" s="316"/>
      <c r="J40" s="316"/>
      <c r="K40" s="280"/>
      <c r="L40" s="298"/>
    </row>
    <row r="41" spans="1:12" ht="15.75" x14ac:dyDescent="0.25">
      <c r="A41" s="300"/>
      <c r="B41" s="300"/>
      <c r="C41" s="316"/>
      <c r="D41" s="316"/>
      <c r="E41" s="312"/>
      <c r="F41" s="317"/>
      <c r="G41" s="300"/>
      <c r="H41" s="300"/>
      <c r="I41" s="316"/>
      <c r="J41" s="316"/>
      <c r="K41" s="280"/>
    </row>
    <row r="42" spans="1:12" ht="15.75" x14ac:dyDescent="0.25">
      <c r="A42" s="318"/>
      <c r="B42" s="300"/>
      <c r="C42" s="313"/>
      <c r="D42" s="313"/>
      <c r="E42" s="312"/>
      <c r="F42" s="317"/>
      <c r="G42" s="310"/>
      <c r="H42" s="300"/>
      <c r="I42" s="313"/>
      <c r="J42" s="313"/>
      <c r="K42" s="280"/>
    </row>
    <row r="43" spans="1:12" ht="15.75" x14ac:dyDescent="0.25">
      <c r="A43" s="319"/>
      <c r="B43" s="319"/>
      <c r="C43" s="313"/>
      <c r="D43" s="313"/>
      <c r="E43" s="312"/>
      <c r="F43" s="320"/>
      <c r="G43" s="314"/>
      <c r="H43" s="310"/>
      <c r="I43" s="314"/>
      <c r="J43" s="313"/>
      <c r="K43" s="280"/>
    </row>
    <row r="44" spans="1:12" ht="15.75" x14ac:dyDescent="0.25">
      <c r="A44" s="319"/>
      <c r="B44" s="319"/>
      <c r="C44" s="313"/>
      <c r="D44" s="313"/>
      <c r="E44" s="312"/>
      <c r="F44" s="320"/>
      <c r="G44" s="310"/>
      <c r="H44" s="310"/>
      <c r="I44" s="310"/>
      <c r="J44" s="310"/>
      <c r="K44" s="280"/>
    </row>
    <row r="45" spans="1:12" ht="15.75" x14ac:dyDescent="0.25">
      <c r="A45" s="319"/>
      <c r="B45" s="319"/>
      <c r="C45" s="313"/>
      <c r="D45" s="313"/>
      <c r="E45" s="312"/>
      <c r="F45" s="320"/>
      <c r="G45" s="310"/>
      <c r="H45" s="310"/>
      <c r="I45" s="310"/>
      <c r="J45" s="310"/>
      <c r="K45" s="280"/>
    </row>
    <row r="46" spans="1:12" ht="15.75" x14ac:dyDescent="0.25">
      <c r="A46" s="318"/>
      <c r="B46" s="318"/>
      <c r="C46" s="313"/>
      <c r="D46" s="313"/>
      <c r="E46" s="312"/>
      <c r="F46" s="320"/>
      <c r="G46" s="310"/>
      <c r="H46" s="310"/>
      <c r="I46" s="310"/>
      <c r="J46" s="313"/>
      <c r="K46" s="280"/>
    </row>
    <row r="47" spans="1:12" ht="15.75" x14ac:dyDescent="0.25">
      <c r="A47" s="321"/>
      <c r="B47" s="310"/>
      <c r="C47" s="316"/>
      <c r="D47" s="316"/>
      <c r="E47" s="312"/>
      <c r="F47" s="317"/>
      <c r="G47" s="300"/>
      <c r="H47" s="300"/>
      <c r="I47" s="316"/>
      <c r="J47" s="316"/>
      <c r="K47" s="280"/>
    </row>
    <row r="48" spans="1:12" x14ac:dyDescent="0.2">
      <c r="A48" s="292"/>
      <c r="B48" s="292"/>
      <c r="C48" s="292"/>
      <c r="D48" s="292"/>
      <c r="E48" s="706"/>
      <c r="F48" s="314"/>
      <c r="G48" s="314"/>
      <c r="H48" s="314"/>
      <c r="I48" s="314"/>
      <c r="J48" s="314"/>
    </row>
    <row r="49" spans="1:10" x14ac:dyDescent="0.2">
      <c r="A49" s="292"/>
      <c r="B49" s="292"/>
      <c r="C49" s="292"/>
      <c r="D49" s="292"/>
      <c r="E49" s="707"/>
      <c r="F49" s="314"/>
      <c r="G49" s="314"/>
      <c r="H49" s="314"/>
      <c r="I49" s="314"/>
      <c r="J49" s="314"/>
    </row>
    <row r="50" spans="1:10" x14ac:dyDescent="0.2">
      <c r="A50" s="314"/>
      <c r="B50" s="314"/>
      <c r="C50" s="314"/>
      <c r="D50" s="314"/>
      <c r="E50" s="706"/>
      <c r="F50" s="314"/>
      <c r="G50" s="314"/>
      <c r="H50" s="314"/>
      <c r="I50" s="314"/>
      <c r="J50" s="314"/>
    </row>
    <row r="51" spans="1:10" x14ac:dyDescent="0.2">
      <c r="A51" s="314"/>
      <c r="B51" s="314"/>
      <c r="C51" s="314"/>
      <c r="D51" s="314"/>
      <c r="E51" s="706"/>
      <c r="F51" s="314"/>
      <c r="G51" s="314"/>
      <c r="H51" s="314"/>
      <c r="I51" s="314"/>
      <c r="J51" s="314"/>
    </row>
    <row r="52" spans="1:10" x14ac:dyDescent="0.2">
      <c r="A52" s="314"/>
      <c r="B52" s="314"/>
      <c r="C52" s="314"/>
      <c r="D52" s="314"/>
      <c r="E52" s="706"/>
      <c r="F52" s="314"/>
      <c r="G52" s="314"/>
      <c r="H52" s="314"/>
      <c r="I52" s="314"/>
      <c r="J52" s="314"/>
    </row>
    <row r="53" spans="1:10" x14ac:dyDescent="0.2">
      <c r="A53" s="314"/>
      <c r="B53" s="314"/>
      <c r="C53" s="314"/>
      <c r="D53" s="314"/>
      <c r="E53" s="706"/>
      <c r="F53" s="314"/>
      <c r="G53" s="314"/>
      <c r="H53" s="314"/>
      <c r="I53" s="314"/>
      <c r="J53" s="314"/>
    </row>
    <row r="54" spans="1:10" x14ac:dyDescent="0.2">
      <c r="A54" s="314"/>
      <c r="B54" s="314"/>
      <c r="C54" s="314"/>
      <c r="D54" s="314"/>
      <c r="E54" s="706"/>
      <c r="F54" s="314"/>
      <c r="G54" s="314"/>
      <c r="H54" s="314"/>
      <c r="I54" s="314"/>
      <c r="J54" s="314"/>
    </row>
    <row r="55" spans="1:10" x14ac:dyDescent="0.2">
      <c r="A55" s="314"/>
      <c r="B55" s="314"/>
      <c r="C55" s="314"/>
      <c r="D55" s="314"/>
      <c r="E55" s="706"/>
      <c r="F55" s="314"/>
      <c r="G55" s="314"/>
      <c r="H55" s="314"/>
      <c r="I55" s="314"/>
      <c r="J55" s="314"/>
    </row>
    <row r="56" spans="1:10" x14ac:dyDescent="0.2">
      <c r="A56" s="314"/>
      <c r="B56" s="314"/>
      <c r="C56" s="314"/>
      <c r="D56" s="314"/>
      <c r="E56" s="706"/>
      <c r="F56" s="314"/>
      <c r="G56" s="314"/>
      <c r="H56" s="314"/>
      <c r="I56" s="314"/>
      <c r="J56" s="314"/>
    </row>
    <row r="57" spans="1:10" x14ac:dyDescent="0.2">
      <c r="A57" s="314"/>
      <c r="B57" s="314"/>
      <c r="C57" s="314"/>
      <c r="D57" s="314"/>
      <c r="E57" s="706"/>
      <c r="F57" s="314"/>
      <c r="G57" s="314"/>
      <c r="H57" s="314"/>
      <c r="I57" s="314"/>
      <c r="J57" s="314"/>
    </row>
    <row r="58" spans="1:10" x14ac:dyDescent="0.2">
      <c r="A58" s="314"/>
      <c r="B58" s="314"/>
      <c r="C58" s="314"/>
      <c r="D58" s="314"/>
      <c r="E58" s="706"/>
      <c r="F58" s="314"/>
      <c r="G58" s="314"/>
      <c r="H58" s="314"/>
      <c r="I58" s="314"/>
      <c r="J58" s="314"/>
    </row>
    <row r="59" spans="1:10" x14ac:dyDescent="0.2">
      <c r="A59" s="314"/>
      <c r="B59" s="314"/>
      <c r="C59" s="314"/>
      <c r="D59" s="314"/>
      <c r="E59" s="706"/>
      <c r="F59" s="314"/>
      <c r="G59" s="314"/>
      <c r="H59" s="314"/>
      <c r="I59" s="314"/>
      <c r="J59" s="314"/>
    </row>
    <row r="60" spans="1:10" x14ac:dyDescent="0.2">
      <c r="A60" s="314"/>
      <c r="B60" s="314"/>
      <c r="C60" s="314"/>
      <c r="D60" s="314"/>
      <c r="E60" s="706"/>
      <c r="F60" s="314"/>
      <c r="G60" s="314"/>
      <c r="H60" s="314"/>
      <c r="I60" s="314"/>
      <c r="J60" s="314"/>
    </row>
    <row r="61" spans="1:10" x14ac:dyDescent="0.2">
      <c r="A61" s="314"/>
      <c r="B61" s="314"/>
      <c r="C61" s="314"/>
      <c r="D61" s="314"/>
      <c r="E61" s="706"/>
      <c r="F61" s="314"/>
      <c r="G61" s="314"/>
      <c r="H61" s="314"/>
      <c r="I61" s="314"/>
      <c r="J61" s="314"/>
    </row>
    <row r="62" spans="1:10" x14ac:dyDescent="0.2">
      <c r="A62" s="314"/>
      <c r="B62" s="314"/>
      <c r="C62" s="314"/>
      <c r="D62" s="314"/>
      <c r="E62" s="706"/>
      <c r="F62" s="314"/>
      <c r="G62" s="314"/>
      <c r="H62" s="314"/>
      <c r="I62" s="314"/>
      <c r="J62" s="314"/>
    </row>
    <row r="63" spans="1:10" x14ac:dyDescent="0.2">
      <c r="A63" s="314"/>
      <c r="B63" s="314"/>
      <c r="C63" s="314"/>
      <c r="D63" s="314"/>
      <c r="E63" s="706"/>
      <c r="F63" s="314"/>
      <c r="G63" s="314"/>
      <c r="H63" s="314"/>
      <c r="I63" s="314"/>
      <c r="J63" s="314"/>
    </row>
    <row r="64" spans="1:10" x14ac:dyDescent="0.2">
      <c r="A64" s="314"/>
      <c r="B64" s="314"/>
      <c r="C64" s="314"/>
      <c r="D64" s="314"/>
      <c r="E64" s="706"/>
      <c r="F64" s="314"/>
      <c r="G64" s="314"/>
      <c r="H64" s="314"/>
      <c r="I64" s="314"/>
      <c r="J64" s="314"/>
    </row>
    <row r="65" spans="1:10" x14ac:dyDescent="0.2">
      <c r="A65" s="314"/>
      <c r="B65" s="314"/>
      <c r="C65" s="314"/>
      <c r="D65" s="314"/>
      <c r="E65" s="706"/>
      <c r="F65" s="314"/>
      <c r="G65" s="314"/>
      <c r="H65" s="314"/>
      <c r="I65" s="314"/>
      <c r="J65" s="314"/>
    </row>
    <row r="66" spans="1:10" x14ac:dyDescent="0.2">
      <c r="A66" s="314"/>
      <c r="B66" s="314"/>
      <c r="C66" s="314"/>
      <c r="D66" s="314"/>
      <c r="E66" s="706"/>
      <c r="F66" s="314"/>
      <c r="G66" s="314"/>
      <c r="H66" s="314"/>
      <c r="I66" s="314"/>
      <c r="J66" s="314"/>
    </row>
    <row r="67" spans="1:10" x14ac:dyDescent="0.2">
      <c r="A67" s="314"/>
      <c r="B67" s="314"/>
      <c r="C67" s="314"/>
      <c r="D67" s="314"/>
      <c r="E67" s="706"/>
      <c r="F67" s="314"/>
      <c r="G67" s="314"/>
      <c r="H67" s="314"/>
      <c r="I67" s="314"/>
      <c r="J67" s="314"/>
    </row>
    <row r="68" spans="1:10" x14ac:dyDescent="0.2">
      <c r="A68" s="314"/>
      <c r="B68" s="314"/>
      <c r="C68" s="314"/>
      <c r="D68" s="314"/>
      <c r="E68" s="706"/>
      <c r="F68" s="314"/>
      <c r="G68" s="314"/>
      <c r="H68" s="314"/>
      <c r="I68" s="314"/>
      <c r="J68" s="314"/>
    </row>
    <row r="69" spans="1:10" x14ac:dyDescent="0.2">
      <c r="A69" s="314"/>
      <c r="B69" s="314"/>
      <c r="C69" s="314"/>
      <c r="D69" s="314"/>
      <c r="E69" s="706"/>
      <c r="F69" s="314"/>
      <c r="G69" s="314"/>
      <c r="H69" s="314"/>
      <c r="I69" s="314"/>
      <c r="J69" s="314"/>
    </row>
    <row r="70" spans="1:10" x14ac:dyDescent="0.2">
      <c r="A70" s="314"/>
      <c r="B70" s="314"/>
      <c r="C70" s="314"/>
      <c r="D70" s="314"/>
      <c r="E70" s="706"/>
      <c r="F70" s="314"/>
      <c r="G70" s="314"/>
      <c r="H70" s="314"/>
      <c r="I70" s="314"/>
      <c r="J70" s="314"/>
    </row>
    <row r="71" spans="1:10" x14ac:dyDescent="0.2">
      <c r="A71" s="314"/>
      <c r="B71" s="314"/>
      <c r="C71" s="314"/>
      <c r="D71" s="314"/>
      <c r="E71" s="706"/>
      <c r="F71" s="314"/>
      <c r="G71" s="314"/>
      <c r="H71" s="314"/>
      <c r="I71" s="314"/>
      <c r="J71" s="314"/>
    </row>
    <row r="72" spans="1:10" x14ac:dyDescent="0.2">
      <c r="A72" s="314"/>
      <c r="B72" s="314"/>
      <c r="C72" s="314"/>
      <c r="D72" s="314"/>
      <c r="E72" s="706"/>
      <c r="F72" s="314"/>
      <c r="G72" s="314"/>
      <c r="H72" s="314"/>
      <c r="I72" s="314"/>
      <c r="J72" s="314"/>
    </row>
    <row r="73" spans="1:10" x14ac:dyDescent="0.2">
      <c r="A73" s="314"/>
      <c r="B73" s="314"/>
      <c r="C73" s="314"/>
      <c r="D73" s="314"/>
      <c r="E73" s="706"/>
      <c r="F73" s="314"/>
      <c r="G73" s="314"/>
      <c r="H73" s="314"/>
      <c r="I73" s="314"/>
      <c r="J73" s="314"/>
    </row>
    <row r="74" spans="1:10" x14ac:dyDescent="0.2">
      <c r="A74" s="314"/>
      <c r="B74" s="314"/>
      <c r="C74" s="314"/>
      <c r="D74" s="314"/>
      <c r="E74" s="706"/>
      <c r="F74" s="314"/>
      <c r="G74" s="314"/>
      <c r="H74" s="314"/>
      <c r="I74" s="314"/>
      <c r="J74" s="314"/>
    </row>
    <row r="75" spans="1:10" x14ac:dyDescent="0.2">
      <c r="A75" s="314"/>
      <c r="B75" s="314"/>
      <c r="C75" s="314"/>
      <c r="D75" s="314"/>
      <c r="E75" s="706"/>
      <c r="F75" s="314"/>
      <c r="G75" s="314"/>
      <c r="H75" s="314"/>
      <c r="I75" s="314"/>
      <c r="J75" s="314"/>
    </row>
    <row r="76" spans="1:10" x14ac:dyDescent="0.2">
      <c r="A76" s="314"/>
      <c r="B76" s="314"/>
      <c r="C76" s="314"/>
      <c r="D76" s="314"/>
      <c r="E76" s="706"/>
      <c r="F76" s="314"/>
      <c r="G76" s="314"/>
      <c r="H76" s="314"/>
      <c r="I76" s="314"/>
      <c r="J76" s="314"/>
    </row>
    <row r="77" spans="1:10" x14ac:dyDescent="0.2">
      <c r="A77" s="314"/>
      <c r="B77" s="314"/>
      <c r="C77" s="314"/>
      <c r="D77" s="314"/>
      <c r="E77" s="706"/>
      <c r="F77" s="314"/>
      <c r="G77" s="314"/>
      <c r="H77" s="314"/>
      <c r="I77" s="314"/>
      <c r="J77" s="314"/>
    </row>
    <row r="78" spans="1:10" x14ac:dyDescent="0.2">
      <c r="A78" s="314"/>
      <c r="B78" s="314"/>
      <c r="C78" s="314"/>
      <c r="D78" s="314"/>
      <c r="E78" s="706"/>
      <c r="F78" s="314"/>
      <c r="G78" s="314"/>
      <c r="H78" s="314"/>
      <c r="I78" s="314"/>
      <c r="J78" s="314"/>
    </row>
    <row r="79" spans="1:10" x14ac:dyDescent="0.2">
      <c r="A79" s="314"/>
      <c r="B79" s="314"/>
      <c r="C79" s="314"/>
      <c r="D79" s="314"/>
      <c r="E79" s="706"/>
      <c r="F79" s="314"/>
      <c r="G79" s="314"/>
      <c r="H79" s="314"/>
      <c r="I79" s="314"/>
      <c r="J79" s="314"/>
    </row>
    <row r="80" spans="1:10" x14ac:dyDescent="0.2">
      <c r="A80" s="314"/>
      <c r="B80" s="314"/>
      <c r="C80" s="314"/>
      <c r="D80" s="314"/>
      <c r="E80" s="706"/>
      <c r="F80" s="314"/>
      <c r="G80" s="314"/>
      <c r="H80" s="314"/>
      <c r="I80" s="314"/>
      <c r="J80" s="314"/>
    </row>
    <row r="81" spans="1:10" x14ac:dyDescent="0.2">
      <c r="A81" s="314"/>
      <c r="B81" s="314"/>
      <c r="C81" s="314"/>
      <c r="D81" s="314"/>
      <c r="E81" s="706"/>
      <c r="F81" s="314"/>
      <c r="G81" s="314"/>
      <c r="H81" s="314"/>
      <c r="I81" s="314"/>
      <c r="J81" s="314"/>
    </row>
    <row r="82" spans="1:10" x14ac:dyDescent="0.2">
      <c r="A82" s="314"/>
      <c r="B82" s="314"/>
      <c r="C82" s="314"/>
      <c r="D82" s="314"/>
      <c r="E82" s="706"/>
      <c r="F82" s="314"/>
      <c r="G82" s="314"/>
      <c r="H82" s="314"/>
      <c r="I82" s="314"/>
      <c r="J82" s="314"/>
    </row>
    <row r="83" spans="1:10" x14ac:dyDescent="0.2">
      <c r="A83" s="314"/>
      <c r="B83" s="314"/>
      <c r="C83" s="314"/>
      <c r="D83" s="314"/>
      <c r="E83" s="706"/>
      <c r="F83" s="314"/>
      <c r="G83" s="314"/>
      <c r="H83" s="314"/>
      <c r="I83" s="314"/>
      <c r="J83" s="314"/>
    </row>
    <row r="84" spans="1:10" x14ac:dyDescent="0.2">
      <c r="A84" s="314"/>
      <c r="B84" s="314"/>
      <c r="C84" s="314"/>
      <c r="D84" s="314"/>
      <c r="E84" s="706"/>
      <c r="F84" s="314"/>
      <c r="G84" s="314"/>
      <c r="H84" s="314"/>
      <c r="I84" s="314"/>
      <c r="J84" s="314"/>
    </row>
    <row r="85" spans="1:10" x14ac:dyDescent="0.2">
      <c r="A85" s="314"/>
      <c r="B85" s="314"/>
      <c r="C85" s="314"/>
      <c r="D85" s="314"/>
      <c r="E85" s="706"/>
      <c r="F85" s="314"/>
      <c r="G85" s="314"/>
      <c r="H85" s="314"/>
      <c r="I85" s="314"/>
      <c r="J85" s="314"/>
    </row>
    <row r="86" spans="1:10" x14ac:dyDescent="0.2">
      <c r="A86" s="314"/>
      <c r="B86" s="314"/>
      <c r="C86" s="314"/>
      <c r="D86" s="314"/>
      <c r="E86" s="706"/>
      <c r="F86" s="314"/>
      <c r="G86" s="314"/>
      <c r="H86" s="314"/>
      <c r="I86" s="314"/>
      <c r="J86" s="314"/>
    </row>
    <row r="87" spans="1:10" x14ac:dyDescent="0.2">
      <c r="A87" s="314"/>
      <c r="B87" s="314"/>
      <c r="C87" s="314"/>
      <c r="D87" s="314"/>
      <c r="E87" s="706"/>
      <c r="F87" s="314"/>
      <c r="G87" s="314"/>
      <c r="H87" s="314"/>
      <c r="I87" s="314"/>
      <c r="J87" s="314"/>
    </row>
    <row r="88" spans="1:10" x14ac:dyDescent="0.2">
      <c r="A88" s="314"/>
      <c r="B88" s="314"/>
      <c r="C88" s="314"/>
      <c r="D88" s="314"/>
      <c r="E88" s="706"/>
      <c r="F88" s="314"/>
      <c r="G88" s="314"/>
      <c r="H88" s="314"/>
      <c r="I88" s="314"/>
      <c r="J88" s="314"/>
    </row>
  </sheetData>
  <mergeCells count="17">
    <mergeCell ref="A33:B33"/>
    <mergeCell ref="G33:H33"/>
    <mergeCell ref="G34:H34"/>
    <mergeCell ref="A36:B36"/>
    <mergeCell ref="G36:H36"/>
    <mergeCell ref="A1:K1"/>
    <mergeCell ref="A2:K2"/>
    <mergeCell ref="A3:K3"/>
    <mergeCell ref="A4:K4"/>
    <mergeCell ref="A5:B5"/>
    <mergeCell ref="G5:H5"/>
    <mergeCell ref="A21:B21"/>
    <mergeCell ref="G21:H21"/>
    <mergeCell ref="A28:B28"/>
    <mergeCell ref="G28:H28"/>
    <mergeCell ref="A31:B31"/>
    <mergeCell ref="G31:H31"/>
  </mergeCells>
  <pageMargins left="0.51181102362204722" right="0.11811023622047245" top="0.15748031496062992" bottom="0.15748031496062992" header="0.31496062992125984" footer="0.31496062992125984"/>
  <pageSetup paperSize="9" scale="72" orientation="landscape" r:id="rId1"/>
  <colBreaks count="1" manualBreakCount="1">
    <brk id="11" max="1048575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6"/>
  <sheetViews>
    <sheetView workbookViewId="0">
      <selection activeCell="A4" sqref="A4"/>
    </sheetView>
  </sheetViews>
  <sheetFormatPr defaultRowHeight="12.75" x14ac:dyDescent="0.2"/>
  <cols>
    <col min="1" max="1" width="4.28515625" style="182" customWidth="1"/>
    <col min="2" max="2" width="39.28515625" style="5" customWidth="1"/>
    <col min="3" max="3" width="10.85546875" style="5" customWidth="1"/>
    <col min="4" max="4" width="4.85546875" style="5" customWidth="1"/>
    <col min="5" max="5" width="3.28515625" style="5" customWidth="1"/>
    <col min="6" max="6" width="3.140625" style="5" customWidth="1"/>
    <col min="7" max="7" width="5.85546875" style="161" customWidth="1"/>
    <col min="8" max="8" width="3.85546875" style="5" customWidth="1"/>
    <col min="9" max="9" width="26.85546875" style="5" customWidth="1"/>
    <col min="10" max="10" width="19.28515625" style="5" customWidth="1"/>
    <col min="11" max="16384" width="9.140625" style="5"/>
  </cols>
  <sheetData>
    <row r="1" spans="1:10" ht="24" customHeight="1" x14ac:dyDescent="0.25">
      <c r="A1" s="1059" t="s">
        <v>45</v>
      </c>
      <c r="B1" s="1059"/>
      <c r="C1" s="1059"/>
      <c r="D1" s="1059"/>
      <c r="E1" s="1059"/>
      <c r="F1" s="1059"/>
      <c r="G1" s="1059"/>
      <c r="H1" s="1059"/>
      <c r="I1" s="1059"/>
      <c r="J1" s="1059"/>
    </row>
    <row r="2" spans="1:10" ht="16.5" x14ac:dyDescent="0.25">
      <c r="A2" s="1060" t="s">
        <v>154</v>
      </c>
      <c r="B2" s="1060"/>
      <c r="C2" s="1060"/>
      <c r="D2" s="1060"/>
      <c r="E2" s="1060"/>
      <c r="F2" s="1060"/>
      <c r="G2" s="1060"/>
      <c r="H2" s="1060"/>
      <c r="I2" s="1060"/>
      <c r="J2" s="1060"/>
    </row>
    <row r="3" spans="1:10" ht="16.5" x14ac:dyDescent="0.25">
      <c r="A3" s="1060" t="s">
        <v>316</v>
      </c>
      <c r="B3" s="1060"/>
      <c r="C3" s="1060"/>
      <c r="D3" s="1060"/>
      <c r="E3" s="1060"/>
      <c r="F3" s="1060"/>
      <c r="G3" s="1060"/>
      <c r="H3" s="1060"/>
      <c r="I3" s="1060"/>
      <c r="J3" s="1060"/>
    </row>
    <row r="4" spans="1:10" ht="10.5" customHeight="1" x14ac:dyDescent="0.3">
      <c r="A4" s="443"/>
      <c r="B4" s="443"/>
      <c r="C4" s="443"/>
      <c r="D4" s="443"/>
      <c r="E4" s="443"/>
      <c r="F4" s="443"/>
      <c r="G4" s="443"/>
      <c r="H4" s="443"/>
      <c r="I4" s="443"/>
      <c r="J4" s="443"/>
    </row>
    <row r="5" spans="1:10" ht="24" customHeight="1" thickBot="1" x14ac:dyDescent="0.25">
      <c r="J5" s="502" t="s">
        <v>478</v>
      </c>
    </row>
    <row r="6" spans="1:10" s="128" customFormat="1" ht="16.5" customHeight="1" x14ac:dyDescent="0.25">
      <c r="A6" s="448" t="s">
        <v>13</v>
      </c>
      <c r="B6" s="449" t="s">
        <v>447</v>
      </c>
      <c r="C6" s="450">
        <v>6684</v>
      </c>
      <c r="D6" s="451" t="s">
        <v>197</v>
      </c>
      <c r="E6" s="452"/>
      <c r="F6" s="449"/>
      <c r="G6" s="453">
        <v>1623</v>
      </c>
      <c r="H6" s="466" t="s">
        <v>39</v>
      </c>
      <c r="I6" s="449" t="s">
        <v>448</v>
      </c>
      <c r="J6" s="355">
        <v>150700000</v>
      </c>
    </row>
    <row r="7" spans="1:10" s="128" customFormat="1" ht="16.5" customHeight="1" x14ac:dyDescent="0.2">
      <c r="A7" s="1056" t="s">
        <v>14</v>
      </c>
      <c r="B7" s="454"/>
      <c r="C7" s="1061" t="s">
        <v>461</v>
      </c>
      <c r="D7" s="1062"/>
      <c r="E7" s="1062"/>
      <c r="F7" s="1062"/>
      <c r="G7" s="1062"/>
      <c r="H7" s="1062"/>
      <c r="I7" s="1063"/>
      <c r="J7" s="455"/>
    </row>
    <row r="8" spans="1:10" s="128" customFormat="1" ht="16.5" customHeight="1" x14ac:dyDescent="0.25">
      <c r="A8" s="1057"/>
      <c r="B8" s="1064" t="s">
        <v>449</v>
      </c>
      <c r="C8" s="456" t="s">
        <v>450</v>
      </c>
      <c r="D8" s="457" t="s">
        <v>197</v>
      </c>
      <c r="E8" s="458">
        <v>12.4</v>
      </c>
      <c r="F8" s="454" t="s">
        <v>451</v>
      </c>
      <c r="G8" s="459">
        <v>4010</v>
      </c>
      <c r="H8" s="467" t="s">
        <v>40</v>
      </c>
      <c r="I8" s="460" t="s">
        <v>452</v>
      </c>
      <c r="J8" s="1067" t="s">
        <v>453</v>
      </c>
    </row>
    <row r="9" spans="1:10" s="128" customFormat="1" ht="16.5" customHeight="1" x14ac:dyDescent="0.25">
      <c r="A9" s="1057"/>
      <c r="B9" s="1065"/>
      <c r="C9" s="461" t="s">
        <v>454</v>
      </c>
      <c r="D9" s="457" t="s">
        <v>197</v>
      </c>
      <c r="E9" s="462"/>
      <c r="F9" s="463"/>
      <c r="G9" s="464">
        <v>886</v>
      </c>
      <c r="H9" s="467" t="s">
        <v>40</v>
      </c>
      <c r="I9" s="460" t="s">
        <v>455</v>
      </c>
      <c r="J9" s="1068"/>
    </row>
    <row r="10" spans="1:10" s="128" customFormat="1" ht="16.5" customHeight="1" x14ac:dyDescent="0.25">
      <c r="A10" s="1057"/>
      <c r="B10" s="1066"/>
      <c r="C10" s="461" t="s">
        <v>456</v>
      </c>
      <c r="D10" s="457" t="s">
        <v>197</v>
      </c>
      <c r="E10" s="462">
        <v>9</v>
      </c>
      <c r="F10" s="463" t="s">
        <v>451</v>
      </c>
      <c r="G10" s="464">
        <v>3903</v>
      </c>
      <c r="H10" s="467" t="s">
        <v>40</v>
      </c>
      <c r="I10" s="460" t="s">
        <v>452</v>
      </c>
      <c r="J10" s="1068"/>
    </row>
    <row r="11" spans="1:10" s="128" customFormat="1" ht="16.5" customHeight="1" x14ac:dyDescent="0.25">
      <c r="A11" s="1057"/>
      <c r="B11" s="482" t="s">
        <v>457</v>
      </c>
      <c r="C11" s="465" t="s">
        <v>477</v>
      </c>
      <c r="D11" s="457" t="s">
        <v>197</v>
      </c>
      <c r="E11" s="462">
        <v>4</v>
      </c>
      <c r="F11" s="463" t="s">
        <v>451</v>
      </c>
      <c r="G11" s="464">
        <v>2161</v>
      </c>
      <c r="H11" s="467" t="s">
        <v>40</v>
      </c>
      <c r="I11" s="250" t="s">
        <v>452</v>
      </c>
      <c r="J11" s="1068"/>
    </row>
    <row r="12" spans="1:10" s="128" customFormat="1" ht="16.5" customHeight="1" x14ac:dyDescent="0.25">
      <c r="A12" s="1058"/>
      <c r="B12" s="354" t="s">
        <v>458</v>
      </c>
      <c r="C12" s="465" t="s">
        <v>459</v>
      </c>
      <c r="D12" s="457" t="s">
        <v>197</v>
      </c>
      <c r="E12" s="458"/>
      <c r="F12" s="454"/>
      <c r="G12" s="459">
        <v>2107</v>
      </c>
      <c r="H12" s="467" t="s">
        <v>40</v>
      </c>
      <c r="I12" s="250" t="s">
        <v>460</v>
      </c>
      <c r="J12" s="1069"/>
    </row>
    <row r="13" spans="1:10" s="128" customFormat="1" ht="16.5" customHeight="1" x14ac:dyDescent="0.25">
      <c r="A13" s="498" t="s">
        <v>15</v>
      </c>
      <c r="B13" s="486" t="s">
        <v>466</v>
      </c>
      <c r="C13" s="487">
        <v>6646</v>
      </c>
      <c r="D13" s="488" t="s">
        <v>197</v>
      </c>
      <c r="E13" s="486"/>
      <c r="F13" s="489"/>
      <c r="G13" s="490">
        <v>2031</v>
      </c>
      <c r="H13" s="491" t="s">
        <v>40</v>
      </c>
      <c r="I13" s="44" t="s">
        <v>467</v>
      </c>
      <c r="J13" s="499">
        <v>104000000</v>
      </c>
    </row>
    <row r="14" spans="1:10" s="128" customFormat="1" ht="16.5" customHeight="1" x14ac:dyDescent="0.25">
      <c r="A14" s="498" t="s">
        <v>16</v>
      </c>
      <c r="B14" s="44" t="s">
        <v>468</v>
      </c>
      <c r="C14" s="486" t="s">
        <v>469</v>
      </c>
      <c r="D14" s="488" t="s">
        <v>197</v>
      </c>
      <c r="E14" s="486"/>
      <c r="F14" s="489"/>
      <c r="G14" s="490">
        <v>195</v>
      </c>
      <c r="H14" s="491" t="s">
        <v>40</v>
      </c>
      <c r="I14" s="44" t="s">
        <v>470</v>
      </c>
      <c r="J14" s="499">
        <v>35000000</v>
      </c>
    </row>
    <row r="15" spans="1:10" s="128" customFormat="1" ht="16.5" customHeight="1" x14ac:dyDescent="0.25">
      <c r="A15" s="498" t="s">
        <v>17</v>
      </c>
      <c r="B15" s="486" t="s">
        <v>471</v>
      </c>
      <c r="C15" s="492" t="s">
        <v>472</v>
      </c>
      <c r="D15" s="488" t="s">
        <v>197</v>
      </c>
      <c r="E15" s="486"/>
      <c r="F15" s="489"/>
      <c r="G15" s="490">
        <v>841</v>
      </c>
      <c r="H15" s="491" t="s">
        <v>40</v>
      </c>
      <c r="I15" s="44" t="s">
        <v>473</v>
      </c>
      <c r="J15" s="499">
        <v>29000000</v>
      </c>
    </row>
    <row r="16" spans="1:10" s="128" customFormat="1" ht="16.5" customHeight="1" x14ac:dyDescent="0.25">
      <c r="A16" s="498" t="s">
        <v>18</v>
      </c>
      <c r="B16" s="486" t="s">
        <v>474</v>
      </c>
      <c r="C16" s="487">
        <v>3787</v>
      </c>
      <c r="D16" s="488" t="s">
        <v>197</v>
      </c>
      <c r="E16" s="486"/>
      <c r="F16" s="489"/>
      <c r="G16" s="490">
        <v>837</v>
      </c>
      <c r="H16" s="491" t="s">
        <v>40</v>
      </c>
      <c r="I16" s="44" t="s">
        <v>460</v>
      </c>
      <c r="J16" s="499">
        <v>8370000</v>
      </c>
    </row>
    <row r="17" spans="1:10" s="128" customFormat="1" ht="16.5" customHeight="1" x14ac:dyDescent="0.25">
      <c r="A17" s="498" t="s">
        <v>19</v>
      </c>
      <c r="B17" s="486" t="s">
        <v>475</v>
      </c>
      <c r="C17" s="493" t="s">
        <v>476</v>
      </c>
      <c r="D17" s="494" t="s">
        <v>197</v>
      </c>
      <c r="E17" s="495"/>
      <c r="F17" s="495"/>
      <c r="G17" s="496">
        <v>716</v>
      </c>
      <c r="H17" s="491" t="s">
        <v>40</v>
      </c>
      <c r="I17" s="44" t="s">
        <v>460</v>
      </c>
      <c r="J17" s="499">
        <v>5600000</v>
      </c>
    </row>
    <row r="18" spans="1:10" s="128" customFormat="1" ht="16.5" customHeight="1" x14ac:dyDescent="0.25">
      <c r="A18" s="498" t="s">
        <v>20</v>
      </c>
      <c r="B18" s="486" t="s">
        <v>490</v>
      </c>
      <c r="C18" s="505">
        <v>6620</v>
      </c>
      <c r="D18" s="494" t="s">
        <v>197</v>
      </c>
      <c r="E18" s="495"/>
      <c r="F18" s="495"/>
      <c r="G18" s="496">
        <v>548</v>
      </c>
      <c r="H18" s="491" t="s">
        <v>40</v>
      </c>
      <c r="I18" s="44" t="s">
        <v>491</v>
      </c>
      <c r="J18" s="504">
        <v>50000000</v>
      </c>
    </row>
    <row r="19" spans="1:10" ht="18.75" customHeight="1" thickBot="1" x14ac:dyDescent="0.25">
      <c r="A19" s="1053" t="s">
        <v>381</v>
      </c>
      <c r="B19" s="1054"/>
      <c r="C19" s="1054"/>
      <c r="D19" s="1054"/>
      <c r="E19" s="1054"/>
      <c r="F19" s="1054"/>
      <c r="G19" s="1054"/>
      <c r="H19" s="1054"/>
      <c r="I19" s="1055"/>
      <c r="J19" s="468">
        <f>150700000+68800000+J13+J14+J15+J16+J17+J18</f>
        <v>451470000</v>
      </c>
    </row>
    <row r="21" spans="1:10" x14ac:dyDescent="0.2">
      <c r="A21" s="5"/>
      <c r="G21" s="5"/>
    </row>
    <row r="22" spans="1:10" x14ac:dyDescent="0.2">
      <c r="A22" s="5"/>
      <c r="G22" s="5"/>
    </row>
    <row r="23" spans="1:10" x14ac:dyDescent="0.2">
      <c r="A23" s="5"/>
      <c r="G23" s="5"/>
    </row>
    <row r="24" spans="1:10" x14ac:dyDescent="0.2">
      <c r="A24" s="5"/>
      <c r="G24" s="5"/>
    </row>
    <row r="25" spans="1:10" x14ac:dyDescent="0.2">
      <c r="A25" s="5"/>
      <c r="G25" s="5"/>
    </row>
    <row r="26" spans="1:10" x14ac:dyDescent="0.2">
      <c r="J26" s="497"/>
    </row>
  </sheetData>
  <mergeCells count="8">
    <mergeCell ref="A19:I19"/>
    <mergeCell ref="A7:A12"/>
    <mergeCell ref="A1:J1"/>
    <mergeCell ref="A2:J2"/>
    <mergeCell ref="A3:J3"/>
    <mergeCell ref="C7:I7"/>
    <mergeCell ref="B8:B10"/>
    <mergeCell ref="J8:J12"/>
  </mergeCells>
  <phoneticPr fontId="8" type="noConversion"/>
  <pageMargins left="0.74803149606299213" right="0.74803149606299213" top="1.2204724409448819" bottom="0.27559055118110237" header="0.15748031496062992" footer="0.19685039370078741"/>
  <pageSetup paperSize="9" scale="109" fitToWidth="0" fitToHeight="0" orientation="landscape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42"/>
  <sheetViews>
    <sheetView topLeftCell="A21" workbookViewId="0">
      <selection activeCell="J21" sqref="J21"/>
    </sheetView>
  </sheetViews>
  <sheetFormatPr defaultRowHeight="12" customHeight="1" x14ac:dyDescent="0.25"/>
  <cols>
    <col min="1" max="1" width="3.85546875" style="12" customWidth="1"/>
    <col min="2" max="2" width="66.140625" style="390" customWidth="1"/>
    <col min="3" max="3" width="10.85546875" style="322" customWidth="1"/>
    <col min="4" max="4" width="10.7109375" style="412" customWidth="1"/>
    <col min="5" max="5" width="10.42578125" style="12" customWidth="1"/>
    <col min="6" max="6" width="10" style="12" customWidth="1"/>
    <col min="7" max="7" width="10.140625" style="12" customWidth="1"/>
    <col min="8" max="9" width="9.140625" style="12" customWidth="1"/>
    <col min="10" max="10" width="9.140625" style="563"/>
    <col min="11" max="16384" width="9.140625" style="12"/>
  </cols>
  <sheetData>
    <row r="1" spans="1:10" ht="15.75" x14ac:dyDescent="0.25">
      <c r="A1" s="1072" t="s">
        <v>509</v>
      </c>
      <c r="B1" s="1072"/>
      <c r="C1" s="1072"/>
      <c r="D1" s="1072"/>
      <c r="E1" s="990"/>
    </row>
    <row r="2" spans="1:10" ht="15.75" x14ac:dyDescent="0.25">
      <c r="A2" s="991" t="s">
        <v>438</v>
      </c>
      <c r="B2" s="991"/>
      <c r="C2" s="991"/>
      <c r="D2" s="991"/>
      <c r="E2" s="946"/>
    </row>
    <row r="3" spans="1:10" ht="15.75" x14ac:dyDescent="0.25">
      <c r="A3" s="991" t="str">
        <f>'1'!A3:K3</f>
        <v>2018. ÉV</v>
      </c>
      <c r="B3" s="991"/>
      <c r="C3" s="991"/>
      <c r="D3" s="991"/>
      <c r="E3" s="946"/>
      <c r="G3" s="323">
        <f>G319</f>
        <v>3873289</v>
      </c>
    </row>
    <row r="4" spans="1:10" s="33" customFormat="1" ht="12.75" x14ac:dyDescent="0.2">
      <c r="A4" s="1073" t="s">
        <v>401</v>
      </c>
      <c r="B4" s="1073"/>
      <c r="C4" s="1073"/>
      <c r="D4" s="1073"/>
      <c r="E4" s="946"/>
      <c r="G4" s="323"/>
      <c r="J4" s="564"/>
    </row>
    <row r="5" spans="1:10" s="224" customFormat="1" x14ac:dyDescent="0.2">
      <c r="A5" s="233" t="s">
        <v>204</v>
      </c>
      <c r="B5" s="379"/>
      <c r="C5" s="233"/>
      <c r="D5" s="216"/>
      <c r="J5" s="323"/>
    </row>
    <row r="6" spans="1:10" s="324" customFormat="1" ht="24" x14ac:dyDescent="0.2">
      <c r="C6" s="413" t="s">
        <v>503</v>
      </c>
      <c r="D6" s="413" t="s">
        <v>601</v>
      </c>
      <c r="E6" s="373" t="s">
        <v>334</v>
      </c>
      <c r="J6" s="565"/>
    </row>
    <row r="7" spans="1:10" s="224" customFormat="1" x14ac:dyDescent="0.2">
      <c r="A7" s="325" t="s">
        <v>231</v>
      </c>
      <c r="B7" s="380"/>
      <c r="C7" s="431"/>
      <c r="D7" s="432"/>
      <c r="E7" s="374"/>
      <c r="J7" s="323"/>
    </row>
    <row r="8" spans="1:10" s="168" customFormat="1" x14ac:dyDescent="0.2">
      <c r="A8" s="431" t="s">
        <v>13</v>
      </c>
      <c r="B8" s="285" t="s">
        <v>290</v>
      </c>
      <c r="C8" s="369">
        <v>170000</v>
      </c>
      <c r="D8" s="369">
        <v>80000</v>
      </c>
      <c r="E8" s="370">
        <f>D8/C8</f>
        <v>0.47058823529411764</v>
      </c>
      <c r="J8" s="216"/>
    </row>
    <row r="9" spans="1:10" s="168" customFormat="1" x14ac:dyDescent="0.2">
      <c r="A9" s="431" t="s">
        <v>14</v>
      </c>
      <c r="B9" s="285" t="s">
        <v>363</v>
      </c>
      <c r="C9" s="369">
        <v>9000</v>
      </c>
      <c r="D9" s="369">
        <v>0</v>
      </c>
      <c r="E9" s="370">
        <f t="shared" ref="E9:E21" si="0">D9/C9</f>
        <v>0</v>
      </c>
      <c r="J9" s="216"/>
    </row>
    <row r="10" spans="1:10" s="168" customFormat="1" x14ac:dyDescent="0.2">
      <c r="A10" s="431" t="s">
        <v>15</v>
      </c>
      <c r="B10" s="285" t="s">
        <v>224</v>
      </c>
      <c r="C10" s="369">
        <v>50000</v>
      </c>
      <c r="D10" s="369">
        <v>0</v>
      </c>
      <c r="E10" s="370">
        <f t="shared" si="0"/>
        <v>0</v>
      </c>
      <c r="J10" s="216"/>
    </row>
    <row r="11" spans="1:10" s="168" customFormat="1" x14ac:dyDescent="0.2">
      <c r="A11" s="431" t="s">
        <v>16</v>
      </c>
      <c r="B11" s="285" t="s">
        <v>297</v>
      </c>
      <c r="C11" s="369">
        <v>100000</v>
      </c>
      <c r="D11" s="369">
        <v>0</v>
      </c>
      <c r="E11" s="370">
        <f t="shared" si="0"/>
        <v>0</v>
      </c>
      <c r="J11" s="216"/>
    </row>
    <row r="12" spans="1:10" s="168" customFormat="1" x14ac:dyDescent="0.2">
      <c r="A12" s="431" t="s">
        <v>17</v>
      </c>
      <c r="B12" s="285" t="s">
        <v>353</v>
      </c>
      <c r="C12" s="369">
        <v>211000</v>
      </c>
      <c r="D12" s="369">
        <v>0</v>
      </c>
      <c r="E12" s="370">
        <f t="shared" si="0"/>
        <v>0</v>
      </c>
      <c r="J12" s="216"/>
    </row>
    <row r="13" spans="1:10" s="168" customFormat="1" x14ac:dyDescent="0.2">
      <c r="A13" s="431" t="s">
        <v>18</v>
      </c>
      <c r="B13" s="285" t="s">
        <v>223</v>
      </c>
      <c r="C13" s="369">
        <v>5000</v>
      </c>
      <c r="D13" s="369">
        <v>5000</v>
      </c>
      <c r="E13" s="370">
        <f t="shared" si="0"/>
        <v>1</v>
      </c>
      <c r="J13" s="216"/>
    </row>
    <row r="14" spans="1:10" s="168" customFormat="1" x14ac:dyDescent="0.2">
      <c r="A14" s="431" t="s">
        <v>19</v>
      </c>
      <c r="B14" s="285" t="s">
        <v>406</v>
      </c>
      <c r="C14" s="369">
        <v>28000</v>
      </c>
      <c r="D14" s="369">
        <v>0</v>
      </c>
      <c r="E14" s="370">
        <f t="shared" si="0"/>
        <v>0</v>
      </c>
      <c r="J14" s="216"/>
    </row>
    <row r="15" spans="1:10" s="168" customFormat="1" x14ac:dyDescent="0.2">
      <c r="A15" s="431" t="s">
        <v>20</v>
      </c>
      <c r="B15" s="285" t="s">
        <v>389</v>
      </c>
      <c r="C15" s="369">
        <v>24418</v>
      </c>
      <c r="D15" s="369">
        <v>0</v>
      </c>
      <c r="E15" s="370">
        <f t="shared" si="0"/>
        <v>0</v>
      </c>
      <c r="J15" s="216"/>
    </row>
    <row r="16" spans="1:10" s="168" customFormat="1" x14ac:dyDescent="0.2">
      <c r="A16" s="431" t="s">
        <v>21</v>
      </c>
      <c r="B16" s="285" t="s">
        <v>390</v>
      </c>
      <c r="C16" s="369">
        <v>103750</v>
      </c>
      <c r="D16" s="369">
        <v>0</v>
      </c>
      <c r="E16" s="370">
        <f t="shared" si="0"/>
        <v>0</v>
      </c>
      <c r="J16" s="216"/>
    </row>
    <row r="17" spans="1:10" s="168" customFormat="1" x14ac:dyDescent="0.2">
      <c r="A17" s="431" t="s">
        <v>232</v>
      </c>
      <c r="B17" s="285" t="s">
        <v>391</v>
      </c>
      <c r="C17" s="369">
        <v>12617</v>
      </c>
      <c r="D17" s="369">
        <v>0</v>
      </c>
      <c r="E17" s="370">
        <f t="shared" si="0"/>
        <v>0</v>
      </c>
      <c r="J17" s="216"/>
    </row>
    <row r="18" spans="1:10" s="168" customFormat="1" x14ac:dyDescent="0.2">
      <c r="A18" s="431" t="s">
        <v>233</v>
      </c>
      <c r="B18" s="285" t="s">
        <v>392</v>
      </c>
      <c r="C18" s="369">
        <v>12226</v>
      </c>
      <c r="D18" s="369">
        <v>0</v>
      </c>
      <c r="E18" s="370">
        <f t="shared" si="0"/>
        <v>0</v>
      </c>
      <c r="J18" s="216"/>
    </row>
    <row r="19" spans="1:10" s="168" customFormat="1" x14ac:dyDescent="0.2">
      <c r="A19" s="431" t="s">
        <v>234</v>
      </c>
      <c r="B19" s="285" t="s">
        <v>407</v>
      </c>
      <c r="C19" s="369">
        <v>21062</v>
      </c>
      <c r="D19" s="369">
        <v>0</v>
      </c>
      <c r="E19" s="370">
        <f t="shared" si="0"/>
        <v>0</v>
      </c>
      <c r="J19" s="216"/>
    </row>
    <row r="20" spans="1:10" s="168" customFormat="1" x14ac:dyDescent="0.2">
      <c r="A20" s="431" t="s">
        <v>235</v>
      </c>
      <c r="B20" s="285" t="s">
        <v>413</v>
      </c>
      <c r="C20" s="369">
        <v>600</v>
      </c>
      <c r="D20" s="369">
        <v>0</v>
      </c>
      <c r="E20" s="370">
        <f t="shared" si="0"/>
        <v>0</v>
      </c>
      <c r="J20" s="216"/>
    </row>
    <row r="21" spans="1:10" s="168" customFormat="1" x14ac:dyDescent="0.2">
      <c r="A21" s="431" t="s">
        <v>236</v>
      </c>
      <c r="B21" s="166" t="s">
        <v>431</v>
      </c>
      <c r="C21" s="369">
        <v>4500</v>
      </c>
      <c r="D21" s="369">
        <v>0</v>
      </c>
      <c r="E21" s="370">
        <f t="shared" si="0"/>
        <v>0</v>
      </c>
      <c r="J21" s="216"/>
    </row>
    <row r="22" spans="1:10" s="168" customFormat="1" x14ac:dyDescent="0.2">
      <c r="A22" s="431" t="s">
        <v>237</v>
      </c>
      <c r="B22" s="285" t="s">
        <v>610</v>
      </c>
      <c r="C22" s="369">
        <v>0</v>
      </c>
      <c r="D22" s="369">
        <v>6000</v>
      </c>
      <c r="E22" s="370">
        <v>0</v>
      </c>
      <c r="J22" s="216"/>
    </row>
    <row r="23" spans="1:10" s="168" customFormat="1" x14ac:dyDescent="0.2">
      <c r="A23" s="431" t="s">
        <v>238</v>
      </c>
      <c r="B23" s="285" t="s">
        <v>590</v>
      </c>
      <c r="C23" s="369">
        <v>3000</v>
      </c>
      <c r="D23" s="369">
        <v>3500</v>
      </c>
      <c r="E23" s="370">
        <f>D23/C23</f>
        <v>1.1666666666666667</v>
      </c>
      <c r="J23" s="216"/>
    </row>
    <row r="24" spans="1:10" s="168" customFormat="1" x14ac:dyDescent="0.2">
      <c r="A24" s="431" t="s">
        <v>55</v>
      </c>
      <c r="B24" s="431" t="s">
        <v>513</v>
      </c>
      <c r="C24" s="369">
        <v>0</v>
      </c>
      <c r="D24" s="369">
        <v>1750</v>
      </c>
      <c r="E24" s="370">
        <v>0</v>
      </c>
      <c r="J24" s="216"/>
    </row>
    <row r="25" spans="1:10" s="168" customFormat="1" x14ac:dyDescent="0.2">
      <c r="A25" s="431" t="s">
        <v>56</v>
      </c>
      <c r="B25" s="573" t="s">
        <v>515</v>
      </c>
      <c r="C25" s="369">
        <v>0</v>
      </c>
      <c r="D25" s="369">
        <v>15000</v>
      </c>
      <c r="E25" s="370">
        <v>0</v>
      </c>
      <c r="J25" s="216"/>
    </row>
    <row r="26" spans="1:10" s="168" customFormat="1" x14ac:dyDescent="0.2">
      <c r="A26" s="431" t="s">
        <v>57</v>
      </c>
      <c r="B26" s="285" t="s">
        <v>414</v>
      </c>
      <c r="C26" s="432">
        <v>8200</v>
      </c>
      <c r="D26" s="432">
        <v>8200</v>
      </c>
      <c r="E26" s="370">
        <f>D26/C26</f>
        <v>1</v>
      </c>
      <c r="J26" s="216"/>
    </row>
    <row r="27" spans="1:10" s="168" customFormat="1" x14ac:dyDescent="0.2">
      <c r="A27" s="431" t="s">
        <v>58</v>
      </c>
      <c r="B27" s="285"/>
      <c r="C27" s="369"/>
      <c r="D27" s="369"/>
      <c r="E27" s="370"/>
      <c r="J27" s="216"/>
    </row>
    <row r="28" spans="1:10" s="168" customFormat="1" x14ac:dyDescent="0.2">
      <c r="A28" s="431" t="s">
        <v>59</v>
      </c>
      <c r="B28" s="166"/>
      <c r="C28" s="369"/>
      <c r="D28" s="369"/>
      <c r="E28" s="370"/>
      <c r="J28" s="216"/>
    </row>
    <row r="29" spans="1:10" s="168" customFormat="1" x14ac:dyDescent="0.2">
      <c r="A29" s="431" t="s">
        <v>60</v>
      </c>
      <c r="B29" s="285"/>
      <c r="C29" s="369"/>
      <c r="D29" s="369"/>
      <c r="E29" s="370"/>
      <c r="J29" s="216"/>
    </row>
    <row r="30" spans="1:10" s="168" customFormat="1" x14ac:dyDescent="0.2">
      <c r="A30" s="431" t="s">
        <v>61</v>
      </c>
      <c r="B30" s="285"/>
      <c r="C30" s="369"/>
      <c r="D30" s="369"/>
      <c r="E30" s="370"/>
      <c r="J30" s="216"/>
    </row>
    <row r="31" spans="1:10" s="168" customFormat="1" ht="12.75" thickBot="1" x14ac:dyDescent="0.25">
      <c r="A31" s="431" t="s">
        <v>278</v>
      </c>
      <c r="B31" s="173"/>
      <c r="C31" s="229"/>
      <c r="D31" s="229"/>
      <c r="E31" s="334"/>
      <c r="J31" s="216"/>
    </row>
    <row r="32" spans="1:10" s="168" customFormat="1" x14ac:dyDescent="0.2">
      <c r="A32" s="424" t="s">
        <v>5</v>
      </c>
      <c r="B32" s="425"/>
      <c r="C32" s="426">
        <f>SUM(C8:C31)</f>
        <v>763373</v>
      </c>
      <c r="D32" s="426">
        <f>SUM(D8:D31)</f>
        <v>119450</v>
      </c>
      <c r="E32" s="427">
        <f t="shared" ref="E32" si="1">D32/C32</f>
        <v>0.1564765848412244</v>
      </c>
      <c r="J32" s="216"/>
    </row>
    <row r="33" spans="1:10" s="168" customFormat="1" x14ac:dyDescent="0.2">
      <c r="B33" s="173"/>
      <c r="C33" s="229"/>
      <c r="D33" s="229"/>
      <c r="J33" s="216"/>
    </row>
    <row r="34" spans="1:10" s="168" customFormat="1" x14ac:dyDescent="0.2">
      <c r="B34" s="173"/>
      <c r="C34" s="229"/>
      <c r="D34" s="229"/>
      <c r="J34" s="216"/>
    </row>
    <row r="35" spans="1:10" s="168" customFormat="1" x14ac:dyDescent="0.2">
      <c r="A35" s="326" t="s">
        <v>291</v>
      </c>
      <c r="B35" s="173"/>
      <c r="C35" s="229"/>
      <c r="D35" s="229"/>
      <c r="J35" s="216"/>
    </row>
    <row r="36" spans="1:10" s="168" customFormat="1" x14ac:dyDescent="0.2">
      <c r="A36" s="431" t="s">
        <v>13</v>
      </c>
      <c r="B36" s="285" t="s">
        <v>378</v>
      </c>
      <c r="C36" s="369">
        <v>87500</v>
      </c>
      <c r="D36" s="369">
        <v>76230</v>
      </c>
      <c r="E36" s="370">
        <f t="shared" ref="E36:E64" si="2">D36/C36</f>
        <v>0.87119999999999997</v>
      </c>
      <c r="J36" s="216"/>
    </row>
    <row r="37" spans="1:10" s="168" customFormat="1" x14ac:dyDescent="0.2">
      <c r="A37" s="431" t="s">
        <v>14</v>
      </c>
      <c r="B37" s="285" t="s">
        <v>408</v>
      </c>
      <c r="C37" s="369">
        <v>3200</v>
      </c>
      <c r="D37" s="369">
        <v>2500</v>
      </c>
      <c r="E37" s="370">
        <f t="shared" si="2"/>
        <v>0.78125</v>
      </c>
      <c r="J37" s="216"/>
    </row>
    <row r="38" spans="1:10" s="168" customFormat="1" x14ac:dyDescent="0.2">
      <c r="A38" s="431" t="s">
        <v>15</v>
      </c>
      <c r="B38" s="285" t="s">
        <v>409</v>
      </c>
      <c r="C38" s="369">
        <v>10000</v>
      </c>
      <c r="D38" s="369">
        <v>15000</v>
      </c>
      <c r="E38" s="370">
        <f t="shared" si="2"/>
        <v>1.5</v>
      </c>
      <c r="J38" s="216"/>
    </row>
    <row r="39" spans="1:10" s="168" customFormat="1" x14ac:dyDescent="0.2">
      <c r="A39" s="431" t="s">
        <v>16</v>
      </c>
      <c r="B39" s="285" t="s">
        <v>410</v>
      </c>
      <c r="C39" s="369">
        <v>30420</v>
      </c>
      <c r="D39" s="369">
        <v>13000</v>
      </c>
      <c r="E39" s="370">
        <f t="shared" si="2"/>
        <v>0.42735042735042733</v>
      </c>
      <c r="J39" s="216"/>
    </row>
    <row r="40" spans="1:10" s="168" customFormat="1" x14ac:dyDescent="0.2">
      <c r="A40" s="431" t="s">
        <v>17</v>
      </c>
      <c r="B40" s="285" t="s">
        <v>383</v>
      </c>
      <c r="C40" s="369">
        <v>414575</v>
      </c>
      <c r="D40" s="369">
        <v>202000</v>
      </c>
      <c r="E40" s="370">
        <f t="shared" si="2"/>
        <v>0.48724597479346321</v>
      </c>
      <c r="J40" s="216"/>
    </row>
    <row r="41" spans="1:10" s="168" customFormat="1" x14ac:dyDescent="0.2">
      <c r="A41" s="431" t="s">
        <v>18</v>
      </c>
      <c r="B41" s="285" t="s">
        <v>385</v>
      </c>
      <c r="C41" s="369">
        <v>20000</v>
      </c>
      <c r="D41" s="369">
        <v>10000</v>
      </c>
      <c r="E41" s="370">
        <f t="shared" si="2"/>
        <v>0.5</v>
      </c>
      <c r="J41" s="216"/>
    </row>
    <row r="42" spans="1:10" s="168" customFormat="1" ht="24" x14ac:dyDescent="0.2">
      <c r="A42" s="431" t="s">
        <v>19</v>
      </c>
      <c r="B42" s="285" t="s">
        <v>354</v>
      </c>
      <c r="C42" s="432">
        <v>101568</v>
      </c>
      <c r="D42" s="432">
        <v>0</v>
      </c>
      <c r="E42" s="370">
        <f t="shared" si="2"/>
        <v>0</v>
      </c>
      <c r="J42" s="216"/>
    </row>
    <row r="43" spans="1:10" s="168" customFormat="1" ht="24" x14ac:dyDescent="0.2">
      <c r="A43" s="431" t="s">
        <v>20</v>
      </c>
      <c r="B43" s="285" t="s">
        <v>398</v>
      </c>
      <c r="C43" s="239">
        <v>434650</v>
      </c>
      <c r="D43" s="572">
        <v>434650</v>
      </c>
      <c r="E43" s="370">
        <f t="shared" si="2"/>
        <v>1</v>
      </c>
      <c r="F43" s="168" t="s">
        <v>611</v>
      </c>
      <c r="J43" s="216"/>
    </row>
    <row r="44" spans="1:10" s="168" customFormat="1" ht="24" x14ac:dyDescent="0.2">
      <c r="A44" s="582" t="s">
        <v>21</v>
      </c>
      <c r="B44" s="285" t="s">
        <v>386</v>
      </c>
      <c r="C44" s="239">
        <v>40000</v>
      </c>
      <c r="D44" s="239">
        <v>0</v>
      </c>
      <c r="E44" s="391">
        <f t="shared" si="2"/>
        <v>0</v>
      </c>
      <c r="J44" s="216"/>
    </row>
    <row r="45" spans="1:10" s="168" customFormat="1" x14ac:dyDescent="0.2">
      <c r="A45" s="431" t="s">
        <v>232</v>
      </c>
      <c r="B45" s="285" t="s">
        <v>387</v>
      </c>
      <c r="C45" s="432">
        <v>77631</v>
      </c>
      <c r="D45" s="432">
        <v>0</v>
      </c>
      <c r="E45" s="370">
        <f t="shared" si="2"/>
        <v>0</v>
      </c>
      <c r="J45" s="216"/>
    </row>
    <row r="46" spans="1:10" s="168" customFormat="1" ht="24" x14ac:dyDescent="0.2">
      <c r="A46" s="431" t="s">
        <v>233</v>
      </c>
      <c r="B46" s="285" t="s">
        <v>388</v>
      </c>
      <c r="C46" s="239">
        <v>20000</v>
      </c>
      <c r="D46" s="239">
        <v>0</v>
      </c>
      <c r="E46" s="370">
        <f t="shared" si="2"/>
        <v>0</v>
      </c>
      <c r="J46" s="216"/>
    </row>
    <row r="47" spans="1:10" s="168" customFormat="1" x14ac:dyDescent="0.2">
      <c r="A47" s="431" t="s">
        <v>234</v>
      </c>
      <c r="B47" s="285" t="s">
        <v>382</v>
      </c>
      <c r="C47" s="369">
        <v>100000</v>
      </c>
      <c r="D47" s="369">
        <v>100000</v>
      </c>
      <c r="E47" s="370">
        <f t="shared" si="2"/>
        <v>1</v>
      </c>
      <c r="J47" s="216"/>
    </row>
    <row r="48" spans="1:10" s="168" customFormat="1" x14ac:dyDescent="0.2">
      <c r="A48" s="431" t="s">
        <v>235</v>
      </c>
      <c r="B48" s="285" t="s">
        <v>612</v>
      </c>
      <c r="C48" s="369">
        <v>0</v>
      </c>
      <c r="D48" s="369">
        <v>20000</v>
      </c>
      <c r="E48" s="370">
        <v>0</v>
      </c>
      <c r="J48" s="216"/>
    </row>
    <row r="49" spans="1:10" s="168" customFormat="1" x14ac:dyDescent="0.2">
      <c r="A49" s="431" t="s">
        <v>236</v>
      </c>
      <c r="B49" s="573" t="s">
        <v>424</v>
      </c>
      <c r="C49" s="574">
        <f>2223+1727</f>
        <v>3950</v>
      </c>
      <c r="D49" s="574">
        <v>72</v>
      </c>
      <c r="E49" s="575">
        <f t="shared" si="2"/>
        <v>1.8227848101265823E-2</v>
      </c>
      <c r="F49" s="168" t="s">
        <v>629</v>
      </c>
      <c r="J49" s="216"/>
    </row>
    <row r="50" spans="1:10" s="168" customFormat="1" ht="24" x14ac:dyDescent="0.2">
      <c r="A50" s="582" t="s">
        <v>237</v>
      </c>
      <c r="B50" s="285" t="s">
        <v>425</v>
      </c>
      <c r="C50" s="239">
        <v>8400</v>
      </c>
      <c r="D50" s="239">
        <v>8400</v>
      </c>
      <c r="E50" s="391">
        <f t="shared" si="2"/>
        <v>1</v>
      </c>
      <c r="J50" s="216"/>
    </row>
    <row r="51" spans="1:10" s="168" customFormat="1" x14ac:dyDescent="0.2">
      <c r="A51" s="431" t="s">
        <v>238</v>
      </c>
      <c r="B51" s="285" t="s">
        <v>516</v>
      </c>
      <c r="C51" s="239">
        <v>5000</v>
      </c>
      <c r="D51" s="239">
        <v>15000</v>
      </c>
      <c r="E51" s="391">
        <v>0</v>
      </c>
      <c r="J51" s="216"/>
    </row>
    <row r="52" spans="1:10" s="569" customFormat="1" x14ac:dyDescent="0.2">
      <c r="A52" s="582" t="s">
        <v>55</v>
      </c>
      <c r="B52" s="568" t="s">
        <v>613</v>
      </c>
      <c r="C52" s="550">
        <v>0</v>
      </c>
      <c r="D52" s="239">
        <v>33565</v>
      </c>
      <c r="E52" s="391">
        <v>0</v>
      </c>
      <c r="J52" s="570"/>
    </row>
    <row r="53" spans="1:10" s="224" customFormat="1" ht="24" x14ac:dyDescent="0.2">
      <c r="A53" s="582" t="s">
        <v>56</v>
      </c>
      <c r="B53" s="385" t="s">
        <v>519</v>
      </c>
      <c r="C53" s="551">
        <v>0</v>
      </c>
      <c r="D53" s="239">
        <v>8000</v>
      </c>
      <c r="E53" s="391">
        <v>0</v>
      </c>
      <c r="J53" s="323"/>
    </row>
    <row r="54" spans="1:10" s="224" customFormat="1" x14ac:dyDescent="0.2">
      <c r="A54" s="582" t="s">
        <v>57</v>
      </c>
      <c r="B54" s="382" t="s">
        <v>520</v>
      </c>
      <c r="C54" s="369">
        <v>0</v>
      </c>
      <c r="D54" s="239">
        <v>59569</v>
      </c>
      <c r="E54" s="370">
        <v>0</v>
      </c>
      <c r="J54" s="323"/>
    </row>
    <row r="55" spans="1:10" s="224" customFormat="1" ht="24" x14ac:dyDescent="0.2">
      <c r="A55" s="431" t="s">
        <v>58</v>
      </c>
      <c r="B55" s="382" t="s">
        <v>614</v>
      </c>
      <c r="C55" s="369">
        <v>0</v>
      </c>
      <c r="D55" s="239">
        <v>8000</v>
      </c>
      <c r="E55" s="370">
        <v>0</v>
      </c>
      <c r="J55" s="323"/>
    </row>
    <row r="56" spans="1:10" s="224" customFormat="1" x14ac:dyDescent="0.2">
      <c r="A56" s="582" t="s">
        <v>59</v>
      </c>
      <c r="B56" s="382" t="s">
        <v>591</v>
      </c>
      <c r="C56" s="369">
        <v>0</v>
      </c>
      <c r="D56" s="239">
        <v>300000</v>
      </c>
      <c r="E56" s="370">
        <v>0</v>
      </c>
      <c r="J56" s="323"/>
    </row>
    <row r="57" spans="1:10" s="224" customFormat="1" x14ac:dyDescent="0.2">
      <c r="A57" s="431" t="s">
        <v>60</v>
      </c>
      <c r="B57" s="382" t="s">
        <v>595</v>
      </c>
      <c r="C57" s="369">
        <v>0</v>
      </c>
      <c r="D57" s="576" t="s">
        <v>615</v>
      </c>
      <c r="E57" s="370">
        <v>0</v>
      </c>
      <c r="J57" s="323"/>
    </row>
    <row r="58" spans="1:10" s="224" customFormat="1" x14ac:dyDescent="0.2">
      <c r="A58" s="582" t="s">
        <v>61</v>
      </c>
      <c r="B58" s="382" t="s">
        <v>521</v>
      </c>
      <c r="C58" s="369">
        <v>0</v>
      </c>
      <c r="D58" s="239">
        <v>70000</v>
      </c>
      <c r="E58" s="370">
        <v>0</v>
      </c>
      <c r="J58" s="323"/>
    </row>
    <row r="59" spans="1:10" s="224" customFormat="1" x14ac:dyDescent="0.2">
      <c r="A59" s="431" t="s">
        <v>278</v>
      </c>
      <c r="B59" s="382" t="s">
        <v>522</v>
      </c>
      <c r="C59" s="369">
        <v>0</v>
      </c>
      <c r="D59" s="369">
        <v>110000</v>
      </c>
      <c r="E59" s="370">
        <v>0</v>
      </c>
      <c r="J59" s="323"/>
    </row>
    <row r="60" spans="1:10" s="224" customFormat="1" x14ac:dyDescent="0.2">
      <c r="A60" s="582" t="s">
        <v>279</v>
      </c>
      <c r="B60" s="381" t="s">
        <v>631</v>
      </c>
      <c r="C60" s="369">
        <v>0</v>
      </c>
      <c r="D60" s="369">
        <v>11163</v>
      </c>
      <c r="E60" s="370">
        <v>0</v>
      </c>
      <c r="J60" s="323"/>
    </row>
    <row r="61" spans="1:10" s="224" customFormat="1" x14ac:dyDescent="0.2">
      <c r="A61" s="431" t="s">
        <v>62</v>
      </c>
      <c r="B61" s="577" t="s">
        <v>636</v>
      </c>
      <c r="C61" s="578">
        <v>0</v>
      </c>
      <c r="D61" s="579">
        <v>135000</v>
      </c>
      <c r="E61" s="580">
        <v>0</v>
      </c>
      <c r="J61" s="323"/>
    </row>
    <row r="62" spans="1:10" s="224" customFormat="1" x14ac:dyDescent="0.2">
      <c r="A62" s="582" t="s">
        <v>280</v>
      </c>
      <c r="B62" s="382"/>
      <c r="C62" s="369"/>
      <c r="D62" s="369"/>
      <c r="E62" s="370"/>
      <c r="J62" s="323"/>
    </row>
    <row r="63" spans="1:10" s="224" customFormat="1" ht="12.75" thickBot="1" x14ac:dyDescent="0.25">
      <c r="A63" s="431" t="s">
        <v>283</v>
      </c>
      <c r="B63" s="382"/>
      <c r="C63" s="369"/>
      <c r="D63" s="369"/>
      <c r="E63" s="370"/>
      <c r="J63" s="323"/>
    </row>
    <row r="64" spans="1:10" s="224" customFormat="1" x14ac:dyDescent="0.2">
      <c r="A64" s="424" t="s">
        <v>5</v>
      </c>
      <c r="B64" s="425"/>
      <c r="C64" s="426">
        <f>SUM(C36:C63)</f>
        <v>1356894</v>
      </c>
      <c r="D64" s="426">
        <f>SUM(D36:D63)</f>
        <v>1632149</v>
      </c>
      <c r="E64" s="427">
        <f t="shared" si="2"/>
        <v>1.202856671191707</v>
      </c>
      <c r="J64" s="323"/>
    </row>
    <row r="65" spans="1:10" s="224" customFormat="1" x14ac:dyDescent="0.2">
      <c r="A65" s="233"/>
      <c r="B65" s="384"/>
      <c r="C65" s="227"/>
      <c r="D65" s="227"/>
      <c r="J65" s="323"/>
    </row>
    <row r="66" spans="1:10" s="224" customFormat="1" x14ac:dyDescent="0.2">
      <c r="A66" s="168"/>
      <c r="B66" s="324"/>
      <c r="C66" s="229"/>
      <c r="D66" s="229"/>
      <c r="J66" s="323"/>
    </row>
    <row r="67" spans="1:10" s="224" customFormat="1" x14ac:dyDescent="0.2">
      <c r="A67" s="326" t="s">
        <v>299</v>
      </c>
      <c r="B67" s="383"/>
      <c r="C67" s="229"/>
      <c r="D67" s="229"/>
      <c r="J67" s="323"/>
    </row>
    <row r="68" spans="1:10" s="224" customFormat="1" x14ac:dyDescent="0.2">
      <c r="A68" s="431" t="s">
        <v>13</v>
      </c>
      <c r="B68" s="385" t="s">
        <v>370</v>
      </c>
      <c r="C68" s="432">
        <v>10000</v>
      </c>
      <c r="D68" s="432">
        <v>15000</v>
      </c>
      <c r="E68" s="370">
        <f t="shared" ref="E68:E74" si="3">D68/C68</f>
        <v>1.5</v>
      </c>
      <c r="J68" s="323"/>
    </row>
    <row r="69" spans="1:10" s="224" customFormat="1" x14ac:dyDescent="0.2">
      <c r="A69" s="431" t="s">
        <v>14</v>
      </c>
      <c r="B69" s="285" t="s">
        <v>371</v>
      </c>
      <c r="C69" s="432">
        <v>10000</v>
      </c>
      <c r="D69" s="432">
        <v>3000</v>
      </c>
      <c r="E69" s="370">
        <f t="shared" si="3"/>
        <v>0.3</v>
      </c>
      <c r="J69" s="323"/>
    </row>
    <row r="70" spans="1:10" s="224" customFormat="1" x14ac:dyDescent="0.2">
      <c r="A70" s="431" t="s">
        <v>15</v>
      </c>
      <c r="B70" s="285" t="s">
        <v>393</v>
      </c>
      <c r="C70" s="432">
        <v>1559592</v>
      </c>
      <c r="D70" s="432">
        <v>0</v>
      </c>
      <c r="E70" s="370">
        <f t="shared" si="3"/>
        <v>0</v>
      </c>
      <c r="J70" s="323"/>
    </row>
    <row r="71" spans="1:10" s="224" customFormat="1" x14ac:dyDescent="0.2">
      <c r="A71" s="431" t="s">
        <v>16</v>
      </c>
      <c r="B71" s="285" t="s">
        <v>399</v>
      </c>
      <c r="C71" s="432">
        <v>70000</v>
      </c>
      <c r="D71" s="432">
        <v>0</v>
      </c>
      <c r="E71" s="370">
        <f t="shared" si="3"/>
        <v>0</v>
      </c>
      <c r="J71" s="323"/>
    </row>
    <row r="72" spans="1:10" s="224" customFormat="1" x14ac:dyDescent="0.2">
      <c r="A72" s="431" t="s">
        <v>17</v>
      </c>
      <c r="B72" s="285" t="s">
        <v>405</v>
      </c>
      <c r="C72" s="432">
        <v>635</v>
      </c>
      <c r="D72" s="432">
        <v>0</v>
      </c>
      <c r="E72" s="370">
        <f t="shared" si="3"/>
        <v>0</v>
      </c>
      <c r="J72" s="323"/>
    </row>
    <row r="73" spans="1:10" s="224" customFormat="1" x14ac:dyDescent="0.2">
      <c r="A73" s="431" t="s">
        <v>18</v>
      </c>
      <c r="B73" s="285" t="s">
        <v>531</v>
      </c>
      <c r="C73" s="432">
        <v>0</v>
      </c>
      <c r="D73" s="432">
        <v>1300</v>
      </c>
      <c r="E73" s="370">
        <v>0</v>
      </c>
      <c r="J73" s="323"/>
    </row>
    <row r="74" spans="1:10" s="224" customFormat="1" x14ac:dyDescent="0.2">
      <c r="A74" s="431" t="s">
        <v>19</v>
      </c>
      <c r="B74" s="285" t="s">
        <v>427</v>
      </c>
      <c r="C74" s="432">
        <v>5000</v>
      </c>
      <c r="D74" s="432">
        <v>0</v>
      </c>
      <c r="E74" s="370">
        <f t="shared" si="3"/>
        <v>0</v>
      </c>
      <c r="J74" s="323"/>
    </row>
    <row r="75" spans="1:10" s="224" customFormat="1" x14ac:dyDescent="0.2">
      <c r="A75" s="431" t="s">
        <v>20</v>
      </c>
      <c r="B75" s="285" t="s">
        <v>415</v>
      </c>
      <c r="C75" s="432">
        <v>200</v>
      </c>
      <c r="D75" s="432">
        <v>0</v>
      </c>
      <c r="E75" s="370">
        <f>D75/C75</f>
        <v>0</v>
      </c>
      <c r="J75" s="323"/>
    </row>
    <row r="76" spans="1:10" s="224" customFormat="1" x14ac:dyDescent="0.2">
      <c r="A76" s="431" t="s">
        <v>21</v>
      </c>
      <c r="B76" s="285" t="s">
        <v>419</v>
      </c>
      <c r="C76" s="432">
        <v>2470</v>
      </c>
      <c r="D76" s="432">
        <v>0</v>
      </c>
      <c r="E76" s="370">
        <f>D76/C76</f>
        <v>0</v>
      </c>
      <c r="J76" s="323"/>
    </row>
    <row r="77" spans="1:10" s="224" customFormat="1" x14ac:dyDescent="0.2">
      <c r="A77" s="431" t="s">
        <v>232</v>
      </c>
      <c r="B77" s="385" t="s">
        <v>429</v>
      </c>
      <c r="C77" s="432">
        <v>3500</v>
      </c>
      <c r="D77" s="432">
        <v>0</v>
      </c>
      <c r="E77" s="370">
        <f>D77/C77</f>
        <v>0</v>
      </c>
      <c r="J77" s="323"/>
    </row>
    <row r="78" spans="1:10" s="224" customFormat="1" x14ac:dyDescent="0.2">
      <c r="A78" s="431" t="s">
        <v>233</v>
      </c>
      <c r="B78" s="385" t="s">
        <v>430</v>
      </c>
      <c r="C78" s="432">
        <v>750</v>
      </c>
      <c r="D78" s="432">
        <v>0</v>
      </c>
      <c r="E78" s="370">
        <f>D78/C78</f>
        <v>0</v>
      </c>
      <c r="J78" s="323"/>
    </row>
    <row r="79" spans="1:10" s="224" customFormat="1" x14ac:dyDescent="0.2">
      <c r="A79" s="431" t="s">
        <v>234</v>
      </c>
      <c r="B79" s="385" t="s">
        <v>446</v>
      </c>
      <c r="C79" s="432">
        <v>45328</v>
      </c>
      <c r="D79" s="432">
        <v>0</v>
      </c>
      <c r="E79" s="370">
        <f>D79/C79</f>
        <v>0</v>
      </c>
      <c r="J79" s="323"/>
    </row>
    <row r="80" spans="1:10" s="224" customFormat="1" x14ac:dyDescent="0.2">
      <c r="A80" s="431" t="s">
        <v>235</v>
      </c>
      <c r="B80" s="285" t="s">
        <v>512</v>
      </c>
      <c r="C80" s="432">
        <v>0</v>
      </c>
      <c r="D80" s="432">
        <v>3000</v>
      </c>
      <c r="E80" s="370">
        <v>0</v>
      </c>
      <c r="J80" s="323"/>
    </row>
    <row r="81" spans="1:11" s="224" customFormat="1" ht="12" customHeight="1" x14ac:dyDescent="0.2">
      <c r="A81" s="431" t="s">
        <v>236</v>
      </c>
      <c r="B81" s="285" t="s">
        <v>517</v>
      </c>
      <c r="C81" s="432">
        <v>0</v>
      </c>
      <c r="D81" s="432">
        <v>10000</v>
      </c>
      <c r="E81" s="370">
        <v>0</v>
      </c>
      <c r="J81" s="323"/>
    </row>
    <row r="82" spans="1:11" s="224" customFormat="1" ht="12" customHeight="1" x14ac:dyDescent="0.2">
      <c r="A82" s="431" t="s">
        <v>237</v>
      </c>
      <c r="B82" s="285" t="s">
        <v>523</v>
      </c>
      <c r="C82" s="432">
        <v>0</v>
      </c>
      <c r="D82" s="432">
        <v>600</v>
      </c>
      <c r="E82" s="370">
        <v>0</v>
      </c>
      <c r="J82" s="323"/>
    </row>
    <row r="83" spans="1:11" s="224" customFormat="1" ht="12" customHeight="1" x14ac:dyDescent="0.2">
      <c r="A83" s="431" t="s">
        <v>238</v>
      </c>
      <c r="B83" s="285" t="s">
        <v>524</v>
      </c>
      <c r="C83" s="432">
        <v>0</v>
      </c>
      <c r="D83" s="432">
        <f>190000</f>
        <v>190000</v>
      </c>
      <c r="E83" s="370">
        <v>0</v>
      </c>
      <c r="J83" s="323"/>
      <c r="K83" s="581"/>
    </row>
    <row r="84" spans="1:11" s="224" customFormat="1" ht="12" customHeight="1" x14ac:dyDescent="0.2">
      <c r="A84" s="431" t="s">
        <v>55</v>
      </c>
      <c r="B84" s="285" t="s">
        <v>525</v>
      </c>
      <c r="C84" s="432">
        <v>0</v>
      </c>
      <c r="D84" s="432">
        <v>12000</v>
      </c>
      <c r="E84" s="370">
        <v>0</v>
      </c>
      <c r="J84" s="323"/>
    </row>
    <row r="85" spans="1:11" s="224" customFormat="1" ht="12" customHeight="1" x14ac:dyDescent="0.2">
      <c r="A85" s="431" t="s">
        <v>56</v>
      </c>
      <c r="B85" s="285" t="s">
        <v>526</v>
      </c>
      <c r="C85" s="432">
        <v>0</v>
      </c>
      <c r="D85" s="432">
        <v>5000</v>
      </c>
      <c r="E85" s="370">
        <v>0</v>
      </c>
      <c r="J85" s="323"/>
    </row>
    <row r="86" spans="1:11" s="224" customFormat="1" ht="12" customHeight="1" x14ac:dyDescent="0.2">
      <c r="A86" s="431" t="s">
        <v>57</v>
      </c>
      <c r="B86" s="285" t="s">
        <v>527</v>
      </c>
      <c r="C86" s="432">
        <v>0</v>
      </c>
      <c r="D86" s="432">
        <v>5000</v>
      </c>
      <c r="E86" s="370">
        <v>0</v>
      </c>
      <c r="J86" s="323"/>
    </row>
    <row r="87" spans="1:11" s="224" customFormat="1" ht="12" customHeight="1" x14ac:dyDescent="0.2">
      <c r="A87" s="431" t="s">
        <v>58</v>
      </c>
      <c r="B87" s="285" t="s">
        <v>528</v>
      </c>
      <c r="C87" s="432">
        <v>0</v>
      </c>
      <c r="D87" s="432">
        <v>3000</v>
      </c>
      <c r="E87" s="370">
        <v>0</v>
      </c>
      <c r="J87" s="323"/>
    </row>
    <row r="88" spans="1:11" s="224" customFormat="1" ht="12" customHeight="1" x14ac:dyDescent="0.2">
      <c r="A88" s="431" t="s">
        <v>59</v>
      </c>
      <c r="B88" s="285" t="s">
        <v>529</v>
      </c>
      <c r="C88" s="432">
        <v>0</v>
      </c>
      <c r="D88" s="432">
        <v>5000</v>
      </c>
      <c r="E88" s="370">
        <v>0</v>
      </c>
      <c r="J88" s="323"/>
    </row>
    <row r="89" spans="1:11" s="224" customFormat="1" ht="12" customHeight="1" x14ac:dyDescent="0.2">
      <c r="A89" s="431" t="s">
        <v>60</v>
      </c>
      <c r="B89" s="285" t="s">
        <v>530</v>
      </c>
      <c r="C89" s="432">
        <v>0</v>
      </c>
      <c r="D89" s="432">
        <v>3000</v>
      </c>
      <c r="E89" s="370">
        <v>0</v>
      </c>
      <c r="J89" s="323"/>
    </row>
    <row r="90" spans="1:11" s="224" customFormat="1" ht="12" customHeight="1" x14ac:dyDescent="0.2">
      <c r="A90" s="431" t="s">
        <v>61</v>
      </c>
      <c r="B90" s="285" t="s">
        <v>532</v>
      </c>
      <c r="C90" s="432">
        <v>0</v>
      </c>
      <c r="D90" s="432">
        <v>2600</v>
      </c>
      <c r="E90" s="370">
        <v>0</v>
      </c>
      <c r="J90" s="323"/>
    </row>
    <row r="91" spans="1:11" s="224" customFormat="1" ht="12" customHeight="1" x14ac:dyDescent="0.2">
      <c r="A91" s="431" t="s">
        <v>278</v>
      </c>
      <c r="B91" s="285" t="s">
        <v>533</v>
      </c>
      <c r="C91" s="432">
        <v>0</v>
      </c>
      <c r="D91" s="432">
        <v>6900</v>
      </c>
      <c r="E91" s="370">
        <v>0</v>
      </c>
      <c r="J91" s="323"/>
    </row>
    <row r="92" spans="1:11" s="224" customFormat="1" ht="12" customHeight="1" x14ac:dyDescent="0.2">
      <c r="A92" s="431" t="s">
        <v>279</v>
      </c>
      <c r="B92" s="285" t="s">
        <v>535</v>
      </c>
      <c r="C92" s="432">
        <v>0</v>
      </c>
      <c r="D92" s="432">
        <v>3000</v>
      </c>
      <c r="E92" s="370">
        <v>0</v>
      </c>
      <c r="J92" s="323"/>
    </row>
    <row r="93" spans="1:11" s="224" customFormat="1" ht="12" customHeight="1" x14ac:dyDescent="0.2">
      <c r="A93" s="431" t="s">
        <v>62</v>
      </c>
      <c r="B93" s="285" t="s">
        <v>536</v>
      </c>
      <c r="C93" s="432">
        <v>0</v>
      </c>
      <c r="D93" s="432">
        <v>3000</v>
      </c>
      <c r="E93" s="370">
        <v>0</v>
      </c>
      <c r="J93" s="323"/>
    </row>
    <row r="94" spans="1:11" s="224" customFormat="1" ht="24.75" customHeight="1" x14ac:dyDescent="0.2">
      <c r="A94" s="582" t="s">
        <v>280</v>
      </c>
      <c r="B94" s="285" t="s">
        <v>549</v>
      </c>
      <c r="C94" s="239">
        <v>0</v>
      </c>
      <c r="D94" s="239">
        <v>32000</v>
      </c>
      <c r="E94" s="391">
        <v>0</v>
      </c>
      <c r="J94" s="323"/>
    </row>
    <row r="95" spans="1:11" s="224" customFormat="1" ht="12.75" customHeight="1" x14ac:dyDescent="0.2">
      <c r="A95" s="431" t="s">
        <v>283</v>
      </c>
      <c r="B95" s="285" t="s">
        <v>550</v>
      </c>
      <c r="C95" s="432">
        <v>0</v>
      </c>
      <c r="D95" s="432">
        <v>1500</v>
      </c>
      <c r="E95" s="370">
        <v>0</v>
      </c>
      <c r="J95" s="323"/>
    </row>
    <row r="96" spans="1:11" s="224" customFormat="1" ht="12" customHeight="1" x14ac:dyDescent="0.2">
      <c r="A96" s="431" t="s">
        <v>222</v>
      </c>
      <c r="B96" s="285" t="s">
        <v>557</v>
      </c>
      <c r="C96" s="432">
        <v>0</v>
      </c>
      <c r="D96" s="432">
        <v>2000</v>
      </c>
      <c r="E96" s="370">
        <v>0</v>
      </c>
      <c r="J96" s="323"/>
    </row>
    <row r="97" spans="1:10" s="224" customFormat="1" x14ac:dyDescent="0.2">
      <c r="A97" s="431" t="s">
        <v>284</v>
      </c>
      <c r="B97" s="285" t="s">
        <v>559</v>
      </c>
      <c r="C97" s="432">
        <v>0</v>
      </c>
      <c r="D97" s="432">
        <v>5300</v>
      </c>
      <c r="E97" s="370">
        <v>0</v>
      </c>
      <c r="J97" s="323"/>
    </row>
    <row r="98" spans="1:10" s="224" customFormat="1" x14ac:dyDescent="0.2">
      <c r="A98" s="431" t="s">
        <v>285</v>
      </c>
      <c r="B98" s="285" t="s">
        <v>563</v>
      </c>
      <c r="C98" s="432">
        <v>0</v>
      </c>
      <c r="D98" s="432">
        <v>2500</v>
      </c>
      <c r="E98" s="370">
        <v>0</v>
      </c>
      <c r="J98" s="323"/>
    </row>
    <row r="99" spans="1:10" s="224" customFormat="1" x14ac:dyDescent="0.2">
      <c r="A99" s="431" t="s">
        <v>286</v>
      </c>
      <c r="B99" s="285" t="s">
        <v>564</v>
      </c>
      <c r="C99" s="432">
        <v>0</v>
      </c>
      <c r="D99" s="432">
        <v>8000</v>
      </c>
      <c r="E99" s="370">
        <v>0</v>
      </c>
      <c r="J99" s="323"/>
    </row>
    <row r="100" spans="1:10" s="224" customFormat="1" ht="24" x14ac:dyDescent="0.2">
      <c r="A100" s="431" t="s">
        <v>225</v>
      </c>
      <c r="B100" s="285" t="s">
        <v>565</v>
      </c>
      <c r="C100" s="432">
        <v>0</v>
      </c>
      <c r="D100" s="432">
        <v>17000</v>
      </c>
      <c r="E100" s="370">
        <v>0</v>
      </c>
      <c r="J100" s="323"/>
    </row>
    <row r="101" spans="1:10" s="224" customFormat="1" x14ac:dyDescent="0.2">
      <c r="A101" s="431" t="s">
        <v>287</v>
      </c>
      <c r="B101" s="285" t="s">
        <v>567</v>
      </c>
      <c r="C101" s="432">
        <v>0</v>
      </c>
      <c r="D101" s="432">
        <v>25000</v>
      </c>
      <c r="E101" s="370">
        <v>0</v>
      </c>
      <c r="J101" s="323"/>
    </row>
    <row r="102" spans="1:10" s="224" customFormat="1" x14ac:dyDescent="0.2">
      <c r="A102" s="431" t="s">
        <v>226</v>
      </c>
      <c r="B102" s="285" t="s">
        <v>568</v>
      </c>
      <c r="C102" s="432">
        <v>0</v>
      </c>
      <c r="D102" s="432">
        <v>87000</v>
      </c>
      <c r="E102" s="370">
        <v>0</v>
      </c>
      <c r="J102" s="323"/>
    </row>
    <row r="103" spans="1:10" s="224" customFormat="1" x14ac:dyDescent="0.2">
      <c r="A103" s="431" t="s">
        <v>227</v>
      </c>
      <c r="B103" s="285" t="s">
        <v>569</v>
      </c>
      <c r="C103" s="432">
        <v>0</v>
      </c>
      <c r="D103" s="432">
        <v>5510</v>
      </c>
      <c r="E103" s="370">
        <v>0</v>
      </c>
      <c r="J103" s="323"/>
    </row>
    <row r="104" spans="1:10" s="224" customFormat="1" x14ac:dyDescent="0.2">
      <c r="A104" s="431" t="s">
        <v>288</v>
      </c>
      <c r="B104" s="285" t="s">
        <v>574</v>
      </c>
      <c r="C104" s="432">
        <v>0</v>
      </c>
      <c r="D104" s="432">
        <v>15000</v>
      </c>
      <c r="E104" s="370">
        <v>0</v>
      </c>
      <c r="J104" s="323"/>
    </row>
    <row r="105" spans="1:10" s="224" customFormat="1" x14ac:dyDescent="0.2">
      <c r="A105" s="431" t="s">
        <v>289</v>
      </c>
      <c r="B105" s="285" t="s">
        <v>575</v>
      </c>
      <c r="C105" s="432">
        <v>0</v>
      </c>
      <c r="D105" s="432">
        <v>70000</v>
      </c>
      <c r="E105" s="370">
        <v>0</v>
      </c>
      <c r="J105" s="323"/>
    </row>
    <row r="106" spans="1:10" s="224" customFormat="1" x14ac:dyDescent="0.2">
      <c r="A106" s="431" t="s">
        <v>355</v>
      </c>
      <c r="B106" s="285" t="s">
        <v>576</v>
      </c>
      <c r="C106" s="432">
        <v>0</v>
      </c>
      <c r="D106" s="432">
        <v>8000</v>
      </c>
      <c r="E106" s="370">
        <v>0</v>
      </c>
      <c r="J106" s="323"/>
    </row>
    <row r="107" spans="1:10" s="224" customFormat="1" x14ac:dyDescent="0.2">
      <c r="A107" s="431" t="s">
        <v>356</v>
      </c>
      <c r="B107" s="285" t="s">
        <v>577</v>
      </c>
      <c r="C107" s="432">
        <v>0</v>
      </c>
      <c r="D107" s="432">
        <v>8000</v>
      </c>
      <c r="E107" s="370">
        <v>0</v>
      </c>
      <c r="J107" s="323"/>
    </row>
    <row r="108" spans="1:10" s="224" customFormat="1" x14ac:dyDescent="0.2">
      <c r="A108" s="431" t="s">
        <v>357</v>
      </c>
      <c r="B108" s="285" t="s">
        <v>578</v>
      </c>
      <c r="C108" s="432">
        <v>0</v>
      </c>
      <c r="D108" s="432">
        <v>8500</v>
      </c>
      <c r="E108" s="370">
        <v>0</v>
      </c>
      <c r="J108" s="323"/>
    </row>
    <row r="109" spans="1:10" s="224" customFormat="1" x14ac:dyDescent="0.2">
      <c r="A109" s="431" t="s">
        <v>358</v>
      </c>
      <c r="B109" s="285" t="s">
        <v>579</v>
      </c>
      <c r="C109" s="432">
        <v>0</v>
      </c>
      <c r="D109" s="432">
        <v>20000</v>
      </c>
      <c r="E109" s="370">
        <v>0</v>
      </c>
      <c r="J109" s="323"/>
    </row>
    <row r="110" spans="1:10" s="224" customFormat="1" x14ac:dyDescent="0.2">
      <c r="A110" s="431" t="s">
        <v>359</v>
      </c>
      <c r="B110" s="285" t="s">
        <v>587</v>
      </c>
      <c r="C110" s="432">
        <v>0</v>
      </c>
      <c r="D110" s="432">
        <v>15000</v>
      </c>
      <c r="E110" s="370">
        <v>0</v>
      </c>
      <c r="J110" s="323"/>
    </row>
    <row r="111" spans="1:10" s="224" customFormat="1" x14ac:dyDescent="0.2">
      <c r="A111" s="431" t="s">
        <v>552</v>
      </c>
      <c r="B111" s="285" t="s">
        <v>588</v>
      </c>
      <c r="C111" s="432">
        <v>0</v>
      </c>
      <c r="D111" s="432">
        <v>9000</v>
      </c>
      <c r="E111" s="370">
        <v>0</v>
      </c>
      <c r="J111" s="323"/>
    </row>
    <row r="112" spans="1:10" s="224" customFormat="1" x14ac:dyDescent="0.2">
      <c r="A112" s="431" t="s">
        <v>553</v>
      </c>
      <c r="B112" s="285" t="s">
        <v>589</v>
      </c>
      <c r="C112" s="432">
        <v>0</v>
      </c>
      <c r="D112" s="432">
        <v>15000</v>
      </c>
      <c r="E112" s="370">
        <v>0</v>
      </c>
      <c r="J112" s="323"/>
    </row>
    <row r="113" spans="1:10" s="224" customFormat="1" x14ac:dyDescent="0.2">
      <c r="A113" s="431" t="s">
        <v>554</v>
      </c>
      <c r="B113" s="285" t="s">
        <v>592</v>
      </c>
      <c r="C113" s="432">
        <v>0</v>
      </c>
      <c r="D113" s="432">
        <v>250000</v>
      </c>
      <c r="E113" s="370">
        <v>0</v>
      </c>
      <c r="J113" s="323"/>
    </row>
    <row r="114" spans="1:10" s="224" customFormat="1" x14ac:dyDescent="0.2">
      <c r="A114" s="431" t="s">
        <v>555</v>
      </c>
      <c r="B114" s="285" t="s">
        <v>594</v>
      </c>
      <c r="C114" s="432">
        <v>0</v>
      </c>
      <c r="D114" s="432">
        <v>1600</v>
      </c>
      <c r="E114" s="370">
        <v>0</v>
      </c>
      <c r="J114" s="323"/>
    </row>
    <row r="115" spans="1:10" s="224" customFormat="1" x14ac:dyDescent="0.2">
      <c r="A115" s="431" t="s">
        <v>556</v>
      </c>
      <c r="B115" s="285" t="s">
        <v>598</v>
      </c>
      <c r="C115" s="432">
        <v>0</v>
      </c>
      <c r="D115" s="432">
        <v>500</v>
      </c>
      <c r="E115" s="370">
        <v>0</v>
      </c>
      <c r="J115" s="323"/>
    </row>
    <row r="116" spans="1:10" s="224" customFormat="1" x14ac:dyDescent="0.2">
      <c r="A116" s="431" t="s">
        <v>570</v>
      </c>
      <c r="B116" s="285" t="s">
        <v>602</v>
      </c>
      <c r="C116" s="432">
        <v>0</v>
      </c>
      <c r="D116" s="432">
        <v>5000</v>
      </c>
      <c r="E116" s="370">
        <v>0</v>
      </c>
      <c r="J116" s="323"/>
    </row>
    <row r="117" spans="1:10" s="224" customFormat="1" x14ac:dyDescent="0.2">
      <c r="A117" s="431" t="s">
        <v>571</v>
      </c>
      <c r="B117" s="285" t="s">
        <v>600</v>
      </c>
      <c r="C117" s="432">
        <v>0</v>
      </c>
      <c r="D117" s="432">
        <v>15000</v>
      </c>
      <c r="E117" s="370">
        <v>0</v>
      </c>
      <c r="J117" s="323"/>
    </row>
    <row r="118" spans="1:10" s="224" customFormat="1" x14ac:dyDescent="0.2">
      <c r="A118" s="431" t="s">
        <v>572</v>
      </c>
      <c r="B118" s="285" t="s">
        <v>605</v>
      </c>
      <c r="C118" s="432">
        <v>0</v>
      </c>
      <c r="D118" s="432">
        <v>100000</v>
      </c>
      <c r="E118" s="370">
        <v>0</v>
      </c>
      <c r="J118" s="323"/>
    </row>
    <row r="119" spans="1:10" s="224" customFormat="1" x14ac:dyDescent="0.2">
      <c r="A119" s="431" t="s">
        <v>573</v>
      </c>
      <c r="B119" s="285" t="s">
        <v>608</v>
      </c>
      <c r="C119" s="432">
        <v>0</v>
      </c>
      <c r="D119" s="432">
        <v>90000</v>
      </c>
      <c r="E119" s="370">
        <v>0</v>
      </c>
      <c r="J119" s="323"/>
    </row>
    <row r="120" spans="1:10" s="224" customFormat="1" x14ac:dyDescent="0.2">
      <c r="A120" s="431" t="s">
        <v>580</v>
      </c>
      <c r="B120" s="285" t="s">
        <v>609</v>
      </c>
      <c r="C120" s="431">
        <v>0</v>
      </c>
      <c r="D120" s="432">
        <v>4400</v>
      </c>
      <c r="E120" s="370">
        <v>0</v>
      </c>
      <c r="J120" s="323"/>
    </row>
    <row r="121" spans="1:10" s="224" customFormat="1" x14ac:dyDescent="0.2">
      <c r="A121" s="431" t="s">
        <v>581</v>
      </c>
      <c r="B121" s="285" t="s">
        <v>616</v>
      </c>
      <c r="C121" s="431">
        <v>0</v>
      </c>
      <c r="D121" s="432">
        <v>1000</v>
      </c>
      <c r="E121" s="370">
        <v>0</v>
      </c>
      <c r="J121" s="323"/>
    </row>
    <row r="122" spans="1:10" s="224" customFormat="1" x14ac:dyDescent="0.2">
      <c r="A122" s="431" t="s">
        <v>582</v>
      </c>
      <c r="B122" s="385" t="s">
        <v>619</v>
      </c>
      <c r="C122" s="374">
        <v>0</v>
      </c>
      <c r="D122" s="432">
        <v>3000</v>
      </c>
      <c r="E122" s="370">
        <v>0</v>
      </c>
      <c r="J122" s="323"/>
    </row>
    <row r="123" spans="1:10" s="224" customFormat="1" x14ac:dyDescent="0.2">
      <c r="A123" s="431" t="s">
        <v>364</v>
      </c>
      <c r="B123" s="385" t="s">
        <v>620</v>
      </c>
      <c r="C123" s="374">
        <v>0</v>
      </c>
      <c r="D123" s="432">
        <v>14750</v>
      </c>
      <c r="E123" s="370">
        <v>0</v>
      </c>
      <c r="J123" s="323"/>
    </row>
    <row r="124" spans="1:10" s="224" customFormat="1" x14ac:dyDescent="0.2">
      <c r="A124" s="431" t="s">
        <v>583</v>
      </c>
      <c r="B124" s="224" t="s">
        <v>628</v>
      </c>
      <c r="C124" s="374">
        <v>0</v>
      </c>
      <c r="D124" s="432">
        <v>200</v>
      </c>
      <c r="E124" s="370">
        <v>0</v>
      </c>
      <c r="J124" s="323"/>
    </row>
    <row r="125" spans="1:10" s="224" customFormat="1" x14ac:dyDescent="0.2">
      <c r="A125" s="431" t="s">
        <v>584</v>
      </c>
      <c r="B125" s="385"/>
      <c r="C125" s="374"/>
      <c r="D125" s="432"/>
      <c r="E125" s="370"/>
      <c r="J125" s="323"/>
    </row>
    <row r="126" spans="1:10" s="224" customFormat="1" x14ac:dyDescent="0.2">
      <c r="A126" s="431" t="s">
        <v>585</v>
      </c>
      <c r="B126" s="583"/>
      <c r="C126" s="584"/>
      <c r="D126" s="585"/>
      <c r="E126" s="586"/>
      <c r="J126" s="323"/>
    </row>
    <row r="127" spans="1:10" s="224" customFormat="1" x14ac:dyDescent="0.2">
      <c r="A127" s="431" t="s">
        <v>586</v>
      </c>
      <c r="B127" s="583"/>
      <c r="C127" s="584"/>
      <c r="D127" s="585"/>
      <c r="E127" s="586"/>
      <c r="J127" s="323"/>
    </row>
    <row r="128" spans="1:10" s="224" customFormat="1" x14ac:dyDescent="0.2">
      <c r="A128" s="431" t="s">
        <v>623</v>
      </c>
      <c r="B128" s="583"/>
      <c r="C128" s="584"/>
      <c r="D128" s="585"/>
      <c r="E128" s="586"/>
      <c r="J128" s="323"/>
    </row>
    <row r="129" spans="1:10" s="224" customFormat="1" x14ac:dyDescent="0.2">
      <c r="A129" s="431" t="s">
        <v>624</v>
      </c>
      <c r="B129" s="583"/>
      <c r="C129" s="584"/>
      <c r="D129" s="585"/>
      <c r="E129" s="586"/>
      <c r="J129" s="323"/>
    </row>
    <row r="130" spans="1:10" s="224" customFormat="1" x14ac:dyDescent="0.2">
      <c r="A130" s="431" t="s">
        <v>625</v>
      </c>
      <c r="B130" s="285"/>
      <c r="C130" s="431"/>
      <c r="D130" s="432"/>
      <c r="E130" s="370"/>
      <c r="J130" s="323"/>
    </row>
    <row r="131" spans="1:10" s="224" customFormat="1" x14ac:dyDescent="0.2">
      <c r="A131" s="431" t="s">
        <v>626</v>
      </c>
      <c r="B131" s="583"/>
      <c r="C131" s="584"/>
      <c r="D131" s="585"/>
      <c r="E131" s="586"/>
      <c r="J131" s="323"/>
    </row>
    <row r="132" spans="1:10" s="224" customFormat="1" ht="12.75" thickBot="1" x14ac:dyDescent="0.25">
      <c r="A132" s="431" t="s">
        <v>627</v>
      </c>
      <c r="B132" s="285"/>
      <c r="C132" s="431"/>
      <c r="D132" s="432"/>
      <c r="E132" s="370"/>
      <c r="J132" s="323"/>
    </row>
    <row r="133" spans="1:10" s="168" customFormat="1" x14ac:dyDescent="0.2">
      <c r="A133" s="424" t="s">
        <v>5</v>
      </c>
      <c r="B133" s="425"/>
      <c r="C133" s="426">
        <f>SUM(C68:C132)</f>
        <v>1707475</v>
      </c>
      <c r="D133" s="426">
        <f>SUM(D68:D132)</f>
        <v>1111160</v>
      </c>
      <c r="E133" s="427">
        <f t="shared" ref="E133" si="4">D133/C133</f>
        <v>0.65076209022094023</v>
      </c>
      <c r="J133" s="216"/>
    </row>
    <row r="134" spans="1:10" s="168" customFormat="1" x14ac:dyDescent="0.2">
      <c r="A134" s="224"/>
      <c r="B134" s="173"/>
      <c r="D134" s="216"/>
      <c r="J134" s="216"/>
    </row>
    <row r="135" spans="1:10" s="324" customFormat="1" ht="25.5" x14ac:dyDescent="0.2">
      <c r="C135" s="372" t="s">
        <v>296</v>
      </c>
      <c r="D135" s="413" t="s">
        <v>332</v>
      </c>
      <c r="E135" s="373" t="s">
        <v>334</v>
      </c>
      <c r="J135" s="565"/>
    </row>
    <row r="136" spans="1:10" s="168" customFormat="1" x14ac:dyDescent="0.2">
      <c r="A136" s="325" t="s">
        <v>300</v>
      </c>
      <c r="B136" s="324"/>
      <c r="C136" s="261"/>
      <c r="D136" s="216"/>
      <c r="E136" s="224"/>
      <c r="J136" s="216"/>
    </row>
    <row r="137" spans="1:10" s="168" customFormat="1" x14ac:dyDescent="0.2">
      <c r="A137" s="374" t="s">
        <v>13</v>
      </c>
      <c r="B137" s="285" t="s">
        <v>538</v>
      </c>
      <c r="C137" s="431">
        <v>0</v>
      </c>
      <c r="D137" s="432">
        <v>3400</v>
      </c>
      <c r="E137" s="370">
        <v>0</v>
      </c>
      <c r="J137" s="216"/>
    </row>
    <row r="138" spans="1:10" s="168" customFormat="1" x14ac:dyDescent="0.2">
      <c r="A138" s="374" t="s">
        <v>14</v>
      </c>
      <c r="B138" s="285" t="s">
        <v>539</v>
      </c>
      <c r="C138" s="431">
        <v>0</v>
      </c>
      <c r="D138" s="432">
        <v>3700</v>
      </c>
      <c r="E138" s="370">
        <v>0</v>
      </c>
      <c r="J138" s="216"/>
    </row>
    <row r="139" spans="1:10" s="168" customFormat="1" ht="24" x14ac:dyDescent="0.2">
      <c r="A139" s="374" t="s">
        <v>15</v>
      </c>
      <c r="B139" s="285" t="s">
        <v>541</v>
      </c>
      <c r="C139" s="431">
        <v>0</v>
      </c>
      <c r="D139" s="432">
        <v>18300</v>
      </c>
      <c r="E139" s="370">
        <v>0</v>
      </c>
      <c r="J139" s="216"/>
    </row>
    <row r="140" spans="1:10" s="168" customFormat="1" x14ac:dyDescent="0.2">
      <c r="A140" s="374" t="s">
        <v>16</v>
      </c>
      <c r="B140" s="385" t="s">
        <v>545</v>
      </c>
      <c r="C140" s="432">
        <v>0</v>
      </c>
      <c r="D140" s="432">
        <v>19500</v>
      </c>
      <c r="E140" s="370">
        <v>0</v>
      </c>
      <c r="J140" s="216"/>
    </row>
    <row r="141" spans="1:10" s="168" customFormat="1" x14ac:dyDescent="0.2">
      <c r="A141" s="374" t="s">
        <v>17</v>
      </c>
      <c r="B141" s="385" t="s">
        <v>632</v>
      </c>
      <c r="C141" s="376">
        <v>0</v>
      </c>
      <c r="D141" s="432">
        <v>2100</v>
      </c>
      <c r="E141" s="370">
        <v>0</v>
      </c>
      <c r="J141" s="216"/>
    </row>
    <row r="142" spans="1:10" s="168" customFormat="1" x14ac:dyDescent="0.2">
      <c r="A142" s="374" t="s">
        <v>18</v>
      </c>
      <c r="B142" s="385" t="s">
        <v>558</v>
      </c>
      <c r="C142" s="376">
        <v>0</v>
      </c>
      <c r="D142" s="432">
        <v>2100</v>
      </c>
      <c r="E142" s="370">
        <v>0</v>
      </c>
      <c r="J142" s="216"/>
    </row>
    <row r="143" spans="1:10" s="168" customFormat="1" x14ac:dyDescent="0.2">
      <c r="A143" s="374" t="s">
        <v>19</v>
      </c>
      <c r="B143" s="385" t="s">
        <v>633</v>
      </c>
      <c r="C143" s="376">
        <v>0</v>
      </c>
      <c r="D143" s="432">
        <v>5100</v>
      </c>
      <c r="E143" s="370">
        <v>0</v>
      </c>
      <c r="J143" s="216"/>
    </row>
    <row r="144" spans="1:10" s="168" customFormat="1" x14ac:dyDescent="0.2">
      <c r="A144" s="374" t="s">
        <v>20</v>
      </c>
      <c r="B144" s="385" t="s">
        <v>562</v>
      </c>
      <c r="C144" s="376">
        <v>0</v>
      </c>
      <c r="D144" s="432">
        <v>40000</v>
      </c>
      <c r="E144" s="370">
        <v>0</v>
      </c>
      <c r="J144" s="216"/>
    </row>
    <row r="145" spans="1:10" s="224" customFormat="1" x14ac:dyDescent="0.2">
      <c r="A145" s="374" t="s">
        <v>21</v>
      </c>
      <c r="B145" s="385"/>
      <c r="C145" s="376"/>
      <c r="D145" s="432"/>
      <c r="E145" s="370"/>
      <c r="J145" s="323"/>
    </row>
    <row r="146" spans="1:10" s="224" customFormat="1" x14ac:dyDescent="0.2">
      <c r="A146" s="374" t="s">
        <v>232</v>
      </c>
      <c r="B146" s="385"/>
      <c r="C146" s="376"/>
      <c r="D146" s="432"/>
      <c r="E146" s="370"/>
      <c r="J146" s="323"/>
    </row>
    <row r="147" spans="1:10" s="224" customFormat="1" x14ac:dyDescent="0.2">
      <c r="A147" s="374" t="s">
        <v>233</v>
      </c>
      <c r="B147" s="385"/>
      <c r="C147" s="376"/>
      <c r="D147" s="432"/>
      <c r="E147" s="370"/>
      <c r="J147" s="323"/>
    </row>
    <row r="148" spans="1:10" s="224" customFormat="1" x14ac:dyDescent="0.2">
      <c r="A148" s="374" t="s">
        <v>234</v>
      </c>
      <c r="B148" s="385"/>
      <c r="C148" s="376"/>
      <c r="D148" s="432"/>
      <c r="E148" s="370"/>
      <c r="J148" s="323"/>
    </row>
    <row r="149" spans="1:10" s="224" customFormat="1" x14ac:dyDescent="0.2">
      <c r="A149" s="374" t="s">
        <v>235</v>
      </c>
      <c r="B149" s="385"/>
      <c r="C149" s="376"/>
      <c r="D149" s="432"/>
      <c r="E149" s="370"/>
      <c r="J149" s="323"/>
    </row>
    <row r="150" spans="1:10" s="224" customFormat="1" x14ac:dyDescent="0.2">
      <c r="A150" s="374" t="s">
        <v>236</v>
      </c>
      <c r="B150" s="385"/>
      <c r="C150" s="376"/>
      <c r="D150" s="432"/>
      <c r="E150" s="370"/>
      <c r="J150" s="323"/>
    </row>
    <row r="151" spans="1:10" s="224" customFormat="1" x14ac:dyDescent="0.2">
      <c r="A151" s="374" t="s">
        <v>237</v>
      </c>
      <c r="B151" s="385"/>
      <c r="C151" s="376"/>
      <c r="D151" s="432"/>
      <c r="E151" s="370"/>
      <c r="J151" s="323"/>
    </row>
    <row r="152" spans="1:10" s="224" customFormat="1" x14ac:dyDescent="0.2">
      <c r="A152" s="374" t="s">
        <v>238</v>
      </c>
      <c r="B152" s="374"/>
      <c r="C152" s="374"/>
      <c r="D152" s="432"/>
      <c r="E152" s="370"/>
      <c r="J152" s="323"/>
    </row>
    <row r="153" spans="1:10" s="224" customFormat="1" ht="12.75" thickBot="1" x14ac:dyDescent="0.25">
      <c r="A153" s="374" t="s">
        <v>55</v>
      </c>
      <c r="B153" s="324"/>
      <c r="C153" s="261"/>
      <c r="D153" s="216"/>
      <c r="E153" s="349"/>
      <c r="J153" s="323"/>
    </row>
    <row r="154" spans="1:10" s="224" customFormat="1" x14ac:dyDescent="0.2">
      <c r="A154" s="424" t="s">
        <v>5</v>
      </c>
      <c r="B154" s="425"/>
      <c r="C154" s="426">
        <f>SUM(C137:C153)</f>
        <v>0</v>
      </c>
      <c r="D154" s="426">
        <f>SUM(D137:D153)</f>
        <v>94200</v>
      </c>
      <c r="E154" s="427">
        <v>0</v>
      </c>
      <c r="J154" s="323"/>
    </row>
    <row r="155" spans="1:10" s="224" customFormat="1" x14ac:dyDescent="0.2">
      <c r="B155" s="324"/>
      <c r="C155" s="261"/>
      <c r="D155" s="216"/>
      <c r="J155" s="323"/>
    </row>
    <row r="156" spans="1:10" s="224" customFormat="1" ht="24" x14ac:dyDescent="0.2">
      <c r="B156" s="324"/>
      <c r="C156" s="413" t="str">
        <f>C6</f>
        <v>2012. évi         terv</v>
      </c>
      <c r="D156" s="413" t="str">
        <f>D6</f>
        <v>2013. évi    terv</v>
      </c>
      <c r="E156" s="373" t="s">
        <v>334</v>
      </c>
      <c r="J156" s="323"/>
    </row>
    <row r="157" spans="1:10" s="224" customFormat="1" x14ac:dyDescent="0.2">
      <c r="A157" s="325" t="s">
        <v>301</v>
      </c>
      <c r="B157" s="324"/>
      <c r="C157" s="261"/>
      <c r="D157" s="216"/>
      <c r="J157" s="323"/>
    </row>
    <row r="158" spans="1:10" s="224" customFormat="1" x14ac:dyDescent="0.2">
      <c r="A158" s="374" t="s">
        <v>13</v>
      </c>
      <c r="B158" s="385" t="s">
        <v>540</v>
      </c>
      <c r="C158" s="376">
        <v>0</v>
      </c>
      <c r="D158" s="432">
        <v>19000</v>
      </c>
      <c r="E158" s="370">
        <v>0</v>
      </c>
      <c r="J158" s="323"/>
    </row>
    <row r="159" spans="1:10" s="224" customFormat="1" x14ac:dyDescent="0.2">
      <c r="A159" s="374" t="s">
        <v>14</v>
      </c>
      <c r="B159" s="381" t="s">
        <v>542</v>
      </c>
      <c r="C159" s="376">
        <v>0</v>
      </c>
      <c r="D159" s="432">
        <v>15000</v>
      </c>
      <c r="E159" s="370">
        <v>0</v>
      </c>
      <c r="J159" s="323"/>
    </row>
    <row r="160" spans="1:10" s="224" customFormat="1" x14ac:dyDescent="0.2">
      <c r="A160" s="374" t="s">
        <v>15</v>
      </c>
      <c r="B160" s="385" t="s">
        <v>546</v>
      </c>
      <c r="C160" s="376">
        <v>0</v>
      </c>
      <c r="D160" s="432">
        <v>7400</v>
      </c>
      <c r="E160" s="370">
        <v>0</v>
      </c>
      <c r="J160" s="323"/>
    </row>
    <row r="161" spans="1:10" s="224" customFormat="1" x14ac:dyDescent="0.2">
      <c r="A161" s="374" t="s">
        <v>16</v>
      </c>
      <c r="B161" s="385"/>
      <c r="C161" s="376"/>
      <c r="D161" s="432"/>
      <c r="E161" s="370"/>
      <c r="J161" s="323"/>
    </row>
    <row r="162" spans="1:10" s="224" customFormat="1" x14ac:dyDescent="0.2">
      <c r="A162" s="374" t="s">
        <v>17</v>
      </c>
      <c r="B162" s="385"/>
      <c r="C162" s="376"/>
      <c r="D162" s="432"/>
      <c r="E162" s="370"/>
      <c r="J162" s="323"/>
    </row>
    <row r="163" spans="1:10" s="224" customFormat="1" x14ac:dyDescent="0.2">
      <c r="A163" s="374" t="s">
        <v>18</v>
      </c>
      <c r="B163" s="385"/>
      <c r="C163" s="376"/>
      <c r="D163" s="432"/>
      <c r="E163" s="370"/>
      <c r="J163" s="323"/>
    </row>
    <row r="164" spans="1:10" s="224" customFormat="1" x14ac:dyDescent="0.2">
      <c r="A164" s="374" t="s">
        <v>19</v>
      </c>
      <c r="B164" s="385"/>
      <c r="C164" s="376"/>
      <c r="D164" s="432"/>
      <c r="E164" s="370"/>
      <c r="J164" s="323"/>
    </row>
    <row r="165" spans="1:10" s="224" customFormat="1" x14ac:dyDescent="0.2">
      <c r="A165" s="374" t="s">
        <v>20</v>
      </c>
      <c r="B165" s="385"/>
      <c r="C165" s="376"/>
      <c r="D165" s="432"/>
      <c r="E165" s="370"/>
      <c r="J165" s="323"/>
    </row>
    <row r="166" spans="1:10" s="224" customFormat="1" x14ac:dyDescent="0.2">
      <c r="A166" s="374" t="s">
        <v>21</v>
      </c>
      <c r="B166" s="385"/>
      <c r="C166" s="376"/>
      <c r="D166" s="432"/>
      <c r="E166" s="370"/>
      <c r="J166" s="323"/>
    </row>
    <row r="167" spans="1:10" s="224" customFormat="1" x14ac:dyDescent="0.2">
      <c r="A167" s="374" t="s">
        <v>232</v>
      </c>
      <c r="B167" s="385"/>
      <c r="C167" s="376"/>
      <c r="D167" s="432"/>
      <c r="E167" s="370"/>
      <c r="J167" s="323"/>
    </row>
    <row r="168" spans="1:10" s="224" customFormat="1" x14ac:dyDescent="0.2">
      <c r="A168" s="374" t="s">
        <v>233</v>
      </c>
      <c r="B168" s="385"/>
      <c r="C168" s="376"/>
      <c r="D168" s="432"/>
      <c r="E168" s="370"/>
      <c r="J168" s="323"/>
    </row>
    <row r="169" spans="1:10" s="224" customFormat="1" x14ac:dyDescent="0.2">
      <c r="A169" s="374" t="s">
        <v>234</v>
      </c>
      <c r="B169" s="385"/>
      <c r="C169" s="376"/>
      <c r="D169" s="432"/>
      <c r="E169" s="370"/>
      <c r="J169" s="323"/>
    </row>
    <row r="170" spans="1:10" s="224" customFormat="1" x14ac:dyDescent="0.2">
      <c r="A170" s="374" t="s">
        <v>235</v>
      </c>
      <c r="B170" s="385"/>
      <c r="C170" s="376"/>
      <c r="D170" s="432"/>
      <c r="E170" s="370"/>
      <c r="J170" s="323"/>
    </row>
    <row r="171" spans="1:10" s="224" customFormat="1" x14ac:dyDescent="0.2">
      <c r="A171" s="374" t="s">
        <v>236</v>
      </c>
      <c r="B171" s="385"/>
      <c r="C171" s="376"/>
      <c r="D171" s="432"/>
      <c r="E171" s="370"/>
      <c r="J171" s="323"/>
    </row>
    <row r="172" spans="1:10" s="224" customFormat="1" ht="12.75" thickBot="1" x14ac:dyDescent="0.25">
      <c r="A172" s="374" t="s">
        <v>237</v>
      </c>
      <c r="B172" s="385"/>
      <c r="C172" s="376"/>
      <c r="D172" s="432"/>
      <c r="E172" s="370"/>
      <c r="J172" s="323"/>
    </row>
    <row r="173" spans="1:10" s="224" customFormat="1" x14ac:dyDescent="0.2">
      <c r="A173" s="424" t="s">
        <v>5</v>
      </c>
      <c r="B173" s="425"/>
      <c r="C173" s="426">
        <f>SUM(C158:C172)</f>
        <v>0</v>
      </c>
      <c r="D173" s="426">
        <f>SUM(D158:D172)</f>
        <v>41400</v>
      </c>
      <c r="E173" s="427">
        <v>0</v>
      </c>
    </row>
    <row r="174" spans="1:10" s="168" customFormat="1" x14ac:dyDescent="0.2">
      <c r="A174" s="167"/>
      <c r="B174" s="389"/>
      <c r="C174" s="323"/>
      <c r="D174" s="323"/>
      <c r="J174" s="216"/>
    </row>
    <row r="175" spans="1:10" s="224" customFormat="1" x14ac:dyDescent="0.2">
      <c r="B175" s="324"/>
      <c r="C175" s="261"/>
      <c r="D175" s="216"/>
      <c r="J175" s="323"/>
    </row>
    <row r="176" spans="1:10" s="224" customFormat="1" x14ac:dyDescent="0.2">
      <c r="A176" s="325" t="s">
        <v>302</v>
      </c>
      <c r="B176" s="324"/>
      <c r="C176" s="261"/>
      <c r="D176" s="216"/>
      <c r="J176" s="323"/>
    </row>
    <row r="177" spans="1:10" s="224" customFormat="1" x14ac:dyDescent="0.2">
      <c r="A177" s="374" t="s">
        <v>13</v>
      </c>
      <c r="B177" s="285"/>
      <c r="C177" s="369"/>
      <c r="D177" s="432"/>
      <c r="E177" s="370"/>
      <c r="F177" s="168"/>
      <c r="G177" s="168"/>
      <c r="H177" s="168"/>
      <c r="I177" s="168"/>
      <c r="J177" s="323"/>
    </row>
    <row r="178" spans="1:10" s="224" customFormat="1" x14ac:dyDescent="0.2">
      <c r="A178" s="374" t="s">
        <v>14</v>
      </c>
      <c r="B178" s="385"/>
      <c r="C178" s="374"/>
      <c r="D178" s="432"/>
      <c r="E178" s="370"/>
      <c r="F178" s="168"/>
      <c r="G178" s="168"/>
      <c r="H178" s="168"/>
      <c r="I178" s="168"/>
      <c r="J178" s="323"/>
    </row>
    <row r="179" spans="1:10" s="224" customFormat="1" x14ac:dyDescent="0.2">
      <c r="A179" s="374" t="s">
        <v>15</v>
      </c>
      <c r="B179" s="385"/>
      <c r="C179" s="374"/>
      <c r="D179" s="432"/>
      <c r="E179" s="370"/>
      <c r="F179" s="168"/>
      <c r="G179" s="168"/>
      <c r="H179" s="168"/>
      <c r="I179" s="168"/>
      <c r="J179" s="323"/>
    </row>
    <row r="180" spans="1:10" s="224" customFormat="1" x14ac:dyDescent="0.2">
      <c r="A180" s="374" t="s">
        <v>16</v>
      </c>
      <c r="B180" s="385"/>
      <c r="C180" s="374"/>
      <c r="D180" s="432"/>
      <c r="E180" s="370"/>
      <c r="F180" s="168"/>
      <c r="G180" s="168"/>
      <c r="H180" s="168"/>
      <c r="I180" s="168"/>
      <c r="J180" s="323"/>
    </row>
    <row r="181" spans="1:10" s="224" customFormat="1" x14ac:dyDescent="0.2">
      <c r="A181" s="374" t="s">
        <v>17</v>
      </c>
      <c r="B181" s="385"/>
      <c r="C181" s="374"/>
      <c r="D181" s="432"/>
      <c r="E181" s="370"/>
      <c r="F181" s="168"/>
      <c r="G181" s="168"/>
      <c r="H181" s="168"/>
      <c r="I181" s="168"/>
      <c r="J181" s="323"/>
    </row>
    <row r="182" spans="1:10" s="224" customFormat="1" x14ac:dyDescent="0.2">
      <c r="A182" s="374" t="s">
        <v>18</v>
      </c>
      <c r="B182" s="385"/>
      <c r="C182" s="374"/>
      <c r="D182" s="432"/>
      <c r="E182" s="370"/>
      <c r="F182" s="168"/>
      <c r="G182" s="168"/>
      <c r="H182" s="168"/>
      <c r="I182" s="168"/>
      <c r="J182" s="323"/>
    </row>
    <row r="183" spans="1:10" s="224" customFormat="1" x14ac:dyDescent="0.2">
      <c r="A183" s="374" t="s">
        <v>19</v>
      </c>
      <c r="B183" s="385"/>
      <c r="C183" s="374"/>
      <c r="D183" s="432"/>
      <c r="E183" s="370"/>
      <c r="F183" s="168"/>
      <c r="G183" s="168"/>
      <c r="H183" s="168"/>
      <c r="I183" s="168"/>
      <c r="J183" s="323"/>
    </row>
    <row r="184" spans="1:10" s="224" customFormat="1" x14ac:dyDescent="0.2">
      <c r="A184" s="374" t="s">
        <v>20</v>
      </c>
      <c r="B184" s="385"/>
      <c r="C184" s="374"/>
      <c r="D184" s="432"/>
      <c r="E184" s="370"/>
      <c r="F184" s="168"/>
      <c r="G184" s="168"/>
      <c r="H184" s="168"/>
      <c r="I184" s="168"/>
      <c r="J184" s="323"/>
    </row>
    <row r="185" spans="1:10" s="224" customFormat="1" x14ac:dyDescent="0.2">
      <c r="A185" s="374" t="s">
        <v>21</v>
      </c>
      <c r="B185" s="385"/>
      <c r="C185" s="374"/>
      <c r="D185" s="432"/>
      <c r="E185" s="370"/>
      <c r="F185" s="168"/>
      <c r="G185" s="168"/>
      <c r="H185" s="168"/>
      <c r="I185" s="168"/>
      <c r="J185" s="323"/>
    </row>
    <row r="186" spans="1:10" s="224" customFormat="1" x14ac:dyDescent="0.2">
      <c r="A186" s="374" t="s">
        <v>232</v>
      </c>
      <c r="B186" s="385"/>
      <c r="C186" s="374"/>
      <c r="D186" s="432"/>
      <c r="E186" s="370"/>
      <c r="F186" s="168"/>
      <c r="G186" s="168"/>
      <c r="H186" s="168"/>
      <c r="I186" s="168"/>
      <c r="J186" s="323"/>
    </row>
    <row r="187" spans="1:10" s="224" customFormat="1" x14ac:dyDescent="0.2">
      <c r="A187" s="374" t="s">
        <v>233</v>
      </c>
      <c r="B187" s="385"/>
      <c r="C187" s="374"/>
      <c r="D187" s="432"/>
      <c r="E187" s="370"/>
      <c r="F187" s="168"/>
      <c r="G187" s="168"/>
      <c r="H187" s="168"/>
      <c r="I187" s="168"/>
      <c r="J187" s="323"/>
    </row>
    <row r="188" spans="1:10" s="224" customFormat="1" ht="12.75" thickBot="1" x14ac:dyDescent="0.25">
      <c r="A188" s="374" t="s">
        <v>234</v>
      </c>
      <c r="B188" s="385"/>
      <c r="C188" s="374"/>
      <c r="D188" s="432"/>
      <c r="E188" s="370"/>
      <c r="F188" s="168"/>
      <c r="G188" s="168"/>
      <c r="H188" s="168"/>
      <c r="I188" s="168"/>
      <c r="J188" s="323"/>
    </row>
    <row r="189" spans="1:10" s="224" customFormat="1" x14ac:dyDescent="0.2">
      <c r="A189" s="424" t="s">
        <v>5</v>
      </c>
      <c r="B189" s="425"/>
      <c r="C189" s="426">
        <f>SUM(C177:C188)</f>
        <v>0</v>
      </c>
      <c r="D189" s="426">
        <f>SUM(D177:D188)</f>
        <v>0</v>
      </c>
      <c r="E189" s="427">
        <v>0</v>
      </c>
      <c r="J189" s="323"/>
    </row>
    <row r="190" spans="1:10" s="224" customFormat="1" x14ac:dyDescent="0.2">
      <c r="B190" s="324"/>
      <c r="C190" s="261"/>
      <c r="D190" s="216"/>
      <c r="J190" s="323"/>
    </row>
    <row r="191" spans="1:10" s="224" customFormat="1" x14ac:dyDescent="0.2">
      <c r="B191" s="324"/>
      <c r="C191" s="261"/>
      <c r="D191" s="216"/>
      <c r="J191" s="323"/>
    </row>
    <row r="192" spans="1:10" s="224" customFormat="1" x14ac:dyDescent="0.2">
      <c r="A192" s="325" t="s">
        <v>303</v>
      </c>
      <c r="B192" s="324"/>
      <c r="C192" s="261"/>
      <c r="D192" s="216"/>
      <c r="J192" s="323"/>
    </row>
    <row r="193" spans="1:10" s="224" customFormat="1" x14ac:dyDescent="0.2">
      <c r="A193" s="374" t="s">
        <v>13</v>
      </c>
      <c r="B193" s="385" t="s">
        <v>543</v>
      </c>
      <c r="C193" s="376">
        <v>0</v>
      </c>
      <c r="D193" s="432">
        <v>8200</v>
      </c>
      <c r="E193" s="370">
        <v>0</v>
      </c>
      <c r="J193" s="323"/>
    </row>
    <row r="194" spans="1:10" s="224" customFormat="1" x14ac:dyDescent="0.2">
      <c r="A194" s="374" t="s">
        <v>14</v>
      </c>
      <c r="B194" s="385" t="s">
        <v>544</v>
      </c>
      <c r="C194" s="376">
        <v>0</v>
      </c>
      <c r="D194" s="432">
        <v>16900</v>
      </c>
      <c r="E194" s="370">
        <v>0</v>
      </c>
      <c r="J194" s="323"/>
    </row>
    <row r="195" spans="1:10" s="224" customFormat="1" x14ac:dyDescent="0.2">
      <c r="A195" s="374" t="s">
        <v>15</v>
      </c>
      <c r="B195" s="385" t="s">
        <v>547</v>
      </c>
      <c r="C195" s="376">
        <v>0</v>
      </c>
      <c r="D195" s="432">
        <v>4300</v>
      </c>
      <c r="E195" s="370">
        <v>0</v>
      </c>
      <c r="J195" s="323"/>
    </row>
    <row r="196" spans="1:10" s="224" customFormat="1" x14ac:dyDescent="0.2">
      <c r="A196" s="374" t="s">
        <v>16</v>
      </c>
      <c r="B196" s="385" t="s">
        <v>560</v>
      </c>
      <c r="C196" s="376">
        <v>0</v>
      </c>
      <c r="D196" s="432">
        <v>5500</v>
      </c>
      <c r="E196" s="370">
        <v>0</v>
      </c>
      <c r="J196" s="323"/>
    </row>
    <row r="197" spans="1:10" s="224" customFormat="1" x14ac:dyDescent="0.2">
      <c r="A197" s="374" t="s">
        <v>17</v>
      </c>
      <c r="B197" s="385" t="s">
        <v>561</v>
      </c>
      <c r="C197" s="376">
        <v>0</v>
      </c>
      <c r="D197" s="432">
        <v>4000</v>
      </c>
      <c r="E197" s="370">
        <v>0</v>
      </c>
      <c r="J197" s="323"/>
    </row>
    <row r="198" spans="1:10" s="224" customFormat="1" x14ac:dyDescent="0.2">
      <c r="A198" s="374" t="s">
        <v>18</v>
      </c>
      <c r="B198" s="385"/>
      <c r="C198" s="376"/>
      <c r="D198" s="432"/>
      <c r="E198" s="370"/>
      <c r="J198" s="323"/>
    </row>
    <row r="199" spans="1:10" s="224" customFormat="1" x14ac:dyDescent="0.2">
      <c r="A199" s="374" t="s">
        <v>19</v>
      </c>
      <c r="B199" s="385"/>
      <c r="C199" s="376"/>
      <c r="D199" s="432"/>
      <c r="E199" s="370"/>
      <c r="J199" s="323"/>
    </row>
    <row r="200" spans="1:10" s="224" customFormat="1" x14ac:dyDescent="0.2">
      <c r="A200" s="374" t="s">
        <v>20</v>
      </c>
      <c r="B200" s="385"/>
      <c r="C200" s="376"/>
      <c r="D200" s="432"/>
      <c r="E200" s="370"/>
      <c r="J200" s="323"/>
    </row>
    <row r="201" spans="1:10" s="224" customFormat="1" x14ac:dyDescent="0.2">
      <c r="A201" s="374" t="s">
        <v>21</v>
      </c>
      <c r="B201" s="385"/>
      <c r="C201" s="376"/>
      <c r="D201" s="432"/>
      <c r="E201" s="370"/>
      <c r="J201" s="323"/>
    </row>
    <row r="202" spans="1:10" s="224" customFormat="1" x14ac:dyDescent="0.2">
      <c r="A202" s="374" t="s">
        <v>232</v>
      </c>
      <c r="B202" s="385"/>
      <c r="C202" s="376"/>
      <c r="D202" s="432"/>
      <c r="E202" s="370"/>
      <c r="J202" s="323"/>
    </row>
    <row r="203" spans="1:10" s="224" customFormat="1" x14ac:dyDescent="0.2">
      <c r="A203" s="374" t="s">
        <v>233</v>
      </c>
      <c r="B203" s="385"/>
      <c r="C203" s="376"/>
      <c r="D203" s="432"/>
      <c r="E203" s="370"/>
      <c r="J203" s="323"/>
    </row>
    <row r="204" spans="1:10" s="224" customFormat="1" x14ac:dyDescent="0.2">
      <c r="A204" s="374" t="s">
        <v>234</v>
      </c>
      <c r="B204" s="385"/>
      <c r="C204" s="376"/>
      <c r="D204" s="432"/>
      <c r="E204" s="370"/>
      <c r="J204" s="323"/>
    </row>
    <row r="205" spans="1:10" s="224" customFormat="1" x14ac:dyDescent="0.2">
      <c r="A205" s="374" t="s">
        <v>235</v>
      </c>
      <c r="B205" s="385"/>
      <c r="C205" s="376"/>
      <c r="D205" s="432"/>
      <c r="E205" s="370"/>
      <c r="J205" s="323"/>
    </row>
    <row r="206" spans="1:10" s="224" customFormat="1" x14ac:dyDescent="0.2">
      <c r="A206" s="374" t="s">
        <v>236</v>
      </c>
      <c r="B206" s="385"/>
      <c r="C206" s="376"/>
      <c r="D206" s="432"/>
      <c r="E206" s="370"/>
      <c r="J206" s="323"/>
    </row>
    <row r="207" spans="1:10" s="224" customFormat="1" x14ac:dyDescent="0.2">
      <c r="A207" s="374" t="s">
        <v>237</v>
      </c>
      <c r="B207" s="385"/>
      <c r="C207" s="376"/>
      <c r="D207" s="432"/>
      <c r="E207" s="370"/>
      <c r="J207" s="323"/>
    </row>
    <row r="208" spans="1:10" s="224" customFormat="1" ht="12.75" thickBot="1" x14ac:dyDescent="0.25">
      <c r="A208" s="374" t="s">
        <v>238</v>
      </c>
      <c r="B208" s="385"/>
      <c r="C208" s="376"/>
      <c r="D208" s="432"/>
      <c r="E208" s="370"/>
      <c r="J208" s="323"/>
    </row>
    <row r="209" spans="1:10" s="224" customFormat="1" x14ac:dyDescent="0.2">
      <c r="A209" s="424" t="s">
        <v>5</v>
      </c>
      <c r="B209" s="425"/>
      <c r="C209" s="426">
        <f>SUM(C193:C208)</f>
        <v>0</v>
      </c>
      <c r="D209" s="426">
        <f>SUM(D193:D208)</f>
        <v>38900</v>
      </c>
      <c r="E209" s="427">
        <v>0</v>
      </c>
      <c r="J209" s="323">
        <v>80000</v>
      </c>
    </row>
    <row r="210" spans="1:10" s="224" customFormat="1" x14ac:dyDescent="0.2">
      <c r="B210" s="324"/>
      <c r="C210" s="261"/>
      <c r="D210" s="216"/>
      <c r="J210" s="323"/>
    </row>
    <row r="211" spans="1:10" s="224" customFormat="1" x14ac:dyDescent="0.2">
      <c r="B211" s="324"/>
      <c r="C211" s="261"/>
      <c r="D211" s="216"/>
      <c r="J211" s="323"/>
    </row>
    <row r="212" spans="1:10" s="224" customFormat="1" x14ac:dyDescent="0.2">
      <c r="A212" s="325" t="s">
        <v>304</v>
      </c>
      <c r="B212" s="324"/>
      <c r="C212" s="261"/>
      <c r="D212" s="216"/>
      <c r="J212" s="323"/>
    </row>
    <row r="213" spans="1:10" s="224" customFormat="1" x14ac:dyDescent="0.2">
      <c r="A213" s="374" t="s">
        <v>13</v>
      </c>
      <c r="B213" s="285" t="s">
        <v>432</v>
      </c>
      <c r="C213" s="369">
        <v>370</v>
      </c>
      <c r="D213" s="432">
        <v>0</v>
      </c>
      <c r="E213" s="370">
        <f>D213/C213</f>
        <v>0</v>
      </c>
      <c r="J213" s="323"/>
    </row>
    <row r="214" spans="1:10" s="168" customFormat="1" x14ac:dyDescent="0.2">
      <c r="A214" s="431" t="s">
        <v>14</v>
      </c>
      <c r="B214" s="285" t="s">
        <v>606</v>
      </c>
      <c r="C214" s="369">
        <v>0</v>
      </c>
      <c r="D214" s="432">
        <v>20000</v>
      </c>
      <c r="E214" s="370">
        <v>0</v>
      </c>
      <c r="J214" s="216"/>
    </row>
    <row r="215" spans="1:10" s="168" customFormat="1" x14ac:dyDescent="0.2">
      <c r="A215" s="431" t="s">
        <v>15</v>
      </c>
      <c r="B215" s="285" t="s">
        <v>607</v>
      </c>
      <c r="C215" s="369">
        <v>0</v>
      </c>
      <c r="D215" s="432">
        <v>20000</v>
      </c>
      <c r="E215" s="370">
        <v>0</v>
      </c>
      <c r="J215" s="216"/>
    </row>
    <row r="216" spans="1:10" s="224" customFormat="1" x14ac:dyDescent="0.2">
      <c r="A216" s="374" t="s">
        <v>16</v>
      </c>
      <c r="B216" s="285" t="s">
        <v>617</v>
      </c>
      <c r="C216" s="376">
        <v>0</v>
      </c>
      <c r="D216" s="432">
        <v>1500</v>
      </c>
      <c r="E216" s="370">
        <v>0</v>
      </c>
      <c r="J216" s="323"/>
    </row>
    <row r="217" spans="1:10" s="224" customFormat="1" x14ac:dyDescent="0.2">
      <c r="A217" s="374" t="s">
        <v>17</v>
      </c>
      <c r="B217" s="285" t="s">
        <v>618</v>
      </c>
      <c r="C217" s="376">
        <v>0</v>
      </c>
      <c r="D217" s="432">
        <v>2500</v>
      </c>
      <c r="E217" s="370">
        <v>0</v>
      </c>
      <c r="J217" s="323"/>
    </row>
    <row r="218" spans="1:10" s="224" customFormat="1" x14ac:dyDescent="0.2">
      <c r="A218" s="374" t="s">
        <v>18</v>
      </c>
      <c r="B218" s="285"/>
      <c r="C218" s="376"/>
      <c r="D218" s="432"/>
      <c r="E218" s="370"/>
      <c r="J218" s="323"/>
    </row>
    <row r="219" spans="1:10" s="224" customFormat="1" x14ac:dyDescent="0.2">
      <c r="A219" s="374" t="s">
        <v>19</v>
      </c>
      <c r="B219" s="285"/>
      <c r="C219" s="376"/>
      <c r="D219" s="432"/>
      <c r="E219" s="370"/>
      <c r="J219" s="323"/>
    </row>
    <row r="220" spans="1:10" s="224" customFormat="1" x14ac:dyDescent="0.2">
      <c r="A220" s="374" t="s">
        <v>20</v>
      </c>
      <c r="B220" s="285"/>
      <c r="C220" s="376"/>
      <c r="D220" s="432"/>
      <c r="E220" s="370"/>
      <c r="J220" s="323"/>
    </row>
    <row r="221" spans="1:10" s="224" customFormat="1" x14ac:dyDescent="0.2">
      <c r="A221" s="374" t="s">
        <v>21</v>
      </c>
      <c r="B221" s="285"/>
      <c r="C221" s="376"/>
      <c r="D221" s="432"/>
      <c r="E221" s="370"/>
      <c r="J221" s="323"/>
    </row>
    <row r="222" spans="1:10" s="224" customFormat="1" x14ac:dyDescent="0.2">
      <c r="A222" s="224" t="s">
        <v>232</v>
      </c>
      <c r="B222" s="324"/>
      <c r="C222" s="261"/>
      <c r="D222" s="216"/>
      <c r="E222" s="334"/>
      <c r="J222" s="323"/>
    </row>
    <row r="223" spans="1:10" s="224" customFormat="1" x14ac:dyDescent="0.2">
      <c r="A223" s="224" t="s">
        <v>233</v>
      </c>
      <c r="B223" s="324"/>
      <c r="C223" s="261"/>
      <c r="D223" s="216"/>
      <c r="E223" s="334"/>
      <c r="J223" s="323"/>
    </row>
    <row r="224" spans="1:10" s="224" customFormat="1" ht="12.75" thickBot="1" x14ac:dyDescent="0.25">
      <c r="A224" s="224" t="s">
        <v>234</v>
      </c>
      <c r="B224" s="324"/>
      <c r="C224" s="261"/>
      <c r="D224" s="216"/>
      <c r="E224" s="349"/>
      <c r="J224" s="323"/>
    </row>
    <row r="225" spans="1:10" s="224" customFormat="1" x14ac:dyDescent="0.2">
      <c r="A225" s="424" t="s">
        <v>5</v>
      </c>
      <c r="B225" s="425"/>
      <c r="C225" s="426">
        <f>SUM(C213:C224)</f>
        <v>370</v>
      </c>
      <c r="D225" s="426">
        <f>SUM(D213:D224)</f>
        <v>44000</v>
      </c>
      <c r="E225" s="427">
        <f t="shared" ref="E225" si="5">D225/C225</f>
        <v>118.91891891891892</v>
      </c>
      <c r="J225" s="323"/>
    </row>
    <row r="226" spans="1:10" s="224" customFormat="1" x14ac:dyDescent="0.2">
      <c r="B226" s="324"/>
      <c r="C226" s="261"/>
      <c r="D226" s="216"/>
      <c r="J226" s="323"/>
    </row>
    <row r="227" spans="1:10" s="224" customFormat="1" x14ac:dyDescent="0.2">
      <c r="B227" s="324"/>
      <c r="C227" s="261"/>
      <c r="D227" s="216"/>
      <c r="J227" s="323"/>
    </row>
    <row r="228" spans="1:10" s="224" customFormat="1" x14ac:dyDescent="0.2">
      <c r="A228" s="325" t="s">
        <v>305</v>
      </c>
      <c r="B228" s="324"/>
      <c r="C228" s="216"/>
      <c r="D228" s="216"/>
      <c r="J228" s="323"/>
    </row>
    <row r="229" spans="1:10" s="224" customFormat="1" x14ac:dyDescent="0.2">
      <c r="A229" s="374" t="s">
        <v>13</v>
      </c>
      <c r="B229" s="285"/>
      <c r="C229" s="432"/>
      <c r="D229" s="432"/>
      <c r="E229" s="370"/>
      <c r="J229" s="323"/>
    </row>
    <row r="230" spans="1:10" s="224" customFormat="1" x14ac:dyDescent="0.2">
      <c r="A230" s="374" t="s">
        <v>14</v>
      </c>
      <c r="B230" s="382"/>
      <c r="C230" s="432"/>
      <c r="D230" s="432"/>
      <c r="E230" s="370"/>
      <c r="J230" s="323"/>
    </row>
    <row r="231" spans="1:10" s="224" customFormat="1" x14ac:dyDescent="0.2">
      <c r="A231" s="375" t="s">
        <v>15</v>
      </c>
      <c r="B231" s="382"/>
      <c r="C231" s="432"/>
      <c r="D231" s="432"/>
      <c r="E231" s="370"/>
      <c r="J231" s="323"/>
    </row>
    <row r="232" spans="1:10" s="224" customFormat="1" x14ac:dyDescent="0.2">
      <c r="A232" s="375" t="s">
        <v>16</v>
      </c>
      <c r="B232" s="382"/>
      <c r="C232" s="432"/>
      <c r="D232" s="432"/>
      <c r="E232" s="370"/>
      <c r="J232" s="323"/>
    </row>
    <row r="233" spans="1:10" s="224" customFormat="1" x14ac:dyDescent="0.2">
      <c r="A233" s="374" t="s">
        <v>17</v>
      </c>
      <c r="B233" s="382"/>
      <c r="C233" s="432"/>
      <c r="D233" s="432"/>
      <c r="E233" s="370"/>
      <c r="J233" s="323"/>
    </row>
    <row r="234" spans="1:10" s="224" customFormat="1" x14ac:dyDescent="0.2">
      <c r="A234" s="374" t="s">
        <v>18</v>
      </c>
      <c r="B234" s="382"/>
      <c r="C234" s="432"/>
      <c r="D234" s="432"/>
      <c r="E234" s="370"/>
      <c r="J234" s="323"/>
    </row>
    <row r="235" spans="1:10" s="224" customFormat="1" x14ac:dyDescent="0.2">
      <c r="A235" s="375" t="s">
        <v>19</v>
      </c>
      <c r="B235" s="382"/>
      <c r="C235" s="432"/>
      <c r="D235" s="432"/>
      <c r="E235" s="370"/>
      <c r="J235" s="323"/>
    </row>
    <row r="236" spans="1:10" s="224" customFormat="1" x14ac:dyDescent="0.2">
      <c r="A236" s="374" t="s">
        <v>20</v>
      </c>
      <c r="B236" s="382"/>
      <c r="C236" s="432"/>
      <c r="D236" s="432"/>
      <c r="E236" s="370"/>
      <c r="J236" s="323"/>
    </row>
    <row r="237" spans="1:10" s="224" customFormat="1" x14ac:dyDescent="0.2">
      <c r="A237" s="374" t="s">
        <v>21</v>
      </c>
      <c r="B237" s="382"/>
      <c r="C237" s="432"/>
      <c r="D237" s="432"/>
      <c r="E237" s="370"/>
      <c r="J237" s="323"/>
    </row>
    <row r="238" spans="1:10" s="224" customFormat="1" x14ac:dyDescent="0.2">
      <c r="A238" s="374" t="s">
        <v>232</v>
      </c>
      <c r="B238" s="382"/>
      <c r="C238" s="432"/>
      <c r="D238" s="432"/>
      <c r="E238" s="370"/>
      <c r="J238" s="323"/>
    </row>
    <row r="239" spans="1:10" s="224" customFormat="1" x14ac:dyDescent="0.2">
      <c r="A239" s="375" t="s">
        <v>233</v>
      </c>
      <c r="B239" s="382"/>
      <c r="C239" s="432"/>
      <c r="D239" s="432"/>
      <c r="E239" s="370"/>
      <c r="J239" s="323"/>
    </row>
    <row r="240" spans="1:10" s="224" customFormat="1" x14ac:dyDescent="0.2">
      <c r="A240" s="374" t="s">
        <v>234</v>
      </c>
      <c r="B240" s="382"/>
      <c r="C240" s="432"/>
      <c r="D240" s="432"/>
      <c r="E240" s="370"/>
      <c r="J240" s="323"/>
    </row>
    <row r="241" spans="1:10" s="224" customFormat="1" x14ac:dyDescent="0.2">
      <c r="A241" s="374" t="s">
        <v>235</v>
      </c>
      <c r="B241" s="382"/>
      <c r="C241" s="432"/>
      <c r="D241" s="432"/>
      <c r="E241" s="370"/>
      <c r="J241" s="323"/>
    </row>
    <row r="242" spans="1:10" s="224" customFormat="1" x14ac:dyDescent="0.2">
      <c r="A242" s="374" t="s">
        <v>236</v>
      </c>
      <c r="B242" s="382"/>
      <c r="C242" s="432"/>
      <c r="D242" s="432"/>
      <c r="E242" s="370"/>
      <c r="J242" s="323"/>
    </row>
    <row r="243" spans="1:10" s="224" customFormat="1" x14ac:dyDescent="0.2">
      <c r="A243" s="375" t="s">
        <v>237</v>
      </c>
      <c r="B243" s="382"/>
      <c r="C243" s="432"/>
      <c r="D243" s="432"/>
      <c r="E243" s="370"/>
      <c r="J243" s="323"/>
    </row>
    <row r="244" spans="1:10" s="224" customFormat="1" ht="12.75" thickBot="1" x14ac:dyDescent="0.25">
      <c r="A244" s="224" t="s">
        <v>238</v>
      </c>
      <c r="B244" s="383"/>
      <c r="C244" s="216"/>
      <c r="D244" s="216"/>
      <c r="E244" s="349"/>
      <c r="J244" s="323"/>
    </row>
    <row r="245" spans="1:10" s="224" customFormat="1" x14ac:dyDescent="0.2">
      <c r="A245" s="424" t="s">
        <v>5</v>
      </c>
      <c r="B245" s="425"/>
      <c r="C245" s="426">
        <f>SUM(C229:C244)</f>
        <v>0</v>
      </c>
      <c r="D245" s="426">
        <f>SUM(D229:D244)</f>
        <v>0</v>
      </c>
      <c r="E245" s="427">
        <v>0</v>
      </c>
      <c r="J245" s="323"/>
    </row>
    <row r="246" spans="1:10" s="224" customFormat="1" x14ac:dyDescent="0.2">
      <c r="A246" s="228"/>
      <c r="B246" s="383"/>
      <c r="C246" s="170"/>
      <c r="D246" s="216"/>
      <c r="J246" s="323"/>
    </row>
    <row r="247" spans="1:10" s="224" customFormat="1" x14ac:dyDescent="0.2">
      <c r="A247" s="325"/>
      <c r="B247" s="324"/>
      <c r="C247" s="216"/>
      <c r="D247" s="216"/>
      <c r="J247" s="323"/>
    </row>
    <row r="248" spans="1:10" s="224" customFormat="1" x14ac:dyDescent="0.2">
      <c r="A248" s="325" t="s">
        <v>360</v>
      </c>
      <c r="B248" s="324"/>
      <c r="C248" s="216"/>
      <c r="D248" s="216"/>
      <c r="J248" s="323"/>
    </row>
    <row r="249" spans="1:10" s="224" customFormat="1" x14ac:dyDescent="0.2">
      <c r="A249" s="375" t="s">
        <v>13</v>
      </c>
      <c r="B249" s="385" t="s">
        <v>596</v>
      </c>
      <c r="C249" s="432">
        <v>0</v>
      </c>
      <c r="D249" s="432">
        <v>5000</v>
      </c>
      <c r="E249" s="370">
        <v>0</v>
      </c>
      <c r="J249" s="323"/>
    </row>
    <row r="250" spans="1:10" s="224" customFormat="1" x14ac:dyDescent="0.2">
      <c r="A250" s="374" t="s">
        <v>14</v>
      </c>
      <c r="B250" s="385" t="s">
        <v>634</v>
      </c>
      <c r="C250" s="432">
        <v>0</v>
      </c>
      <c r="D250" s="432">
        <v>10000</v>
      </c>
      <c r="E250" s="370">
        <v>0</v>
      </c>
      <c r="J250" s="323"/>
    </row>
    <row r="251" spans="1:10" s="224" customFormat="1" x14ac:dyDescent="0.2">
      <c r="A251" s="374" t="s">
        <v>15</v>
      </c>
      <c r="B251" s="385"/>
      <c r="C251" s="432"/>
      <c r="D251" s="432"/>
      <c r="E251" s="370"/>
      <c r="J251" s="323"/>
    </row>
    <row r="252" spans="1:10" s="224" customFormat="1" x14ac:dyDescent="0.2">
      <c r="A252" s="374" t="s">
        <v>16</v>
      </c>
      <c r="B252" s="385"/>
      <c r="C252" s="432"/>
      <c r="D252" s="432"/>
      <c r="E252" s="370"/>
      <c r="J252" s="323"/>
    </row>
    <row r="253" spans="1:10" s="224" customFormat="1" x14ac:dyDescent="0.2">
      <c r="A253" s="374" t="s">
        <v>17</v>
      </c>
      <c r="B253" s="385"/>
      <c r="C253" s="432"/>
      <c r="D253" s="432"/>
      <c r="E253" s="370"/>
      <c r="J253" s="323"/>
    </row>
    <row r="254" spans="1:10" s="224" customFormat="1" x14ac:dyDescent="0.2">
      <c r="A254" s="374" t="s">
        <v>18</v>
      </c>
      <c r="B254" s="385"/>
      <c r="C254" s="432"/>
      <c r="D254" s="432"/>
      <c r="E254" s="370"/>
      <c r="J254" s="323"/>
    </row>
    <row r="255" spans="1:10" s="224" customFormat="1" x14ac:dyDescent="0.2">
      <c r="A255" s="374" t="s">
        <v>19</v>
      </c>
      <c r="B255" s="385"/>
      <c r="C255" s="432"/>
      <c r="D255" s="432"/>
      <c r="E255" s="370"/>
      <c r="J255" s="323"/>
    </row>
    <row r="256" spans="1:10" s="224" customFormat="1" x14ac:dyDescent="0.2">
      <c r="A256" s="374" t="s">
        <v>20</v>
      </c>
      <c r="B256" s="385"/>
      <c r="C256" s="432"/>
      <c r="D256" s="432"/>
      <c r="E256" s="370"/>
      <c r="J256" s="323"/>
    </row>
    <row r="257" spans="1:10" s="224" customFormat="1" x14ac:dyDescent="0.2">
      <c r="A257" s="374" t="s">
        <v>21</v>
      </c>
      <c r="B257" s="385"/>
      <c r="C257" s="432"/>
      <c r="D257" s="432"/>
      <c r="E257" s="370"/>
      <c r="J257" s="323"/>
    </row>
    <row r="258" spans="1:10" s="224" customFormat="1" x14ac:dyDescent="0.2">
      <c r="A258" s="374" t="s">
        <v>232</v>
      </c>
      <c r="B258" s="385"/>
      <c r="C258" s="432"/>
      <c r="D258" s="432"/>
      <c r="E258" s="370"/>
      <c r="J258" s="323"/>
    </row>
    <row r="259" spans="1:10" s="224" customFormat="1" x14ac:dyDescent="0.2">
      <c r="A259" s="374" t="s">
        <v>233</v>
      </c>
      <c r="B259" s="385"/>
      <c r="C259" s="432"/>
      <c r="D259" s="432"/>
      <c r="E259" s="370"/>
      <c r="J259" s="323"/>
    </row>
    <row r="260" spans="1:10" s="224" customFormat="1" x14ac:dyDescent="0.2">
      <c r="A260" s="374" t="s">
        <v>234</v>
      </c>
      <c r="B260" s="385"/>
      <c r="C260" s="432"/>
      <c r="D260" s="432"/>
      <c r="E260" s="370"/>
      <c r="J260" s="323"/>
    </row>
    <row r="261" spans="1:10" s="224" customFormat="1" x14ac:dyDescent="0.2">
      <c r="A261" s="374" t="s">
        <v>235</v>
      </c>
      <c r="B261" s="385"/>
      <c r="C261" s="432"/>
      <c r="D261" s="432"/>
      <c r="E261" s="370"/>
      <c r="J261" s="323"/>
    </row>
    <row r="262" spans="1:10" s="224" customFormat="1" x14ac:dyDescent="0.2">
      <c r="A262" s="374" t="s">
        <v>236</v>
      </c>
      <c r="B262" s="385"/>
      <c r="C262" s="432"/>
      <c r="D262" s="432"/>
      <c r="E262" s="370"/>
      <c r="J262" s="323"/>
    </row>
    <row r="263" spans="1:10" s="224" customFormat="1" ht="12.75" thickBot="1" x14ac:dyDescent="0.25">
      <c r="A263" s="374" t="s">
        <v>237</v>
      </c>
      <c r="B263" s="385"/>
      <c r="C263" s="432"/>
      <c r="D263" s="432"/>
      <c r="E263" s="370"/>
      <c r="J263" s="323"/>
    </row>
    <row r="264" spans="1:10" s="224" customFormat="1" x14ac:dyDescent="0.2">
      <c r="A264" s="424" t="s">
        <v>5</v>
      </c>
      <c r="B264" s="425"/>
      <c r="C264" s="426">
        <f>SUM(C249:C263)</f>
        <v>0</v>
      </c>
      <c r="D264" s="426">
        <f>SUM(D249:D263)</f>
        <v>15000</v>
      </c>
      <c r="E264" s="427">
        <v>0</v>
      </c>
      <c r="J264" s="323">
        <v>15000</v>
      </c>
    </row>
    <row r="265" spans="1:10" s="224" customFormat="1" x14ac:dyDescent="0.2">
      <c r="B265" s="324"/>
      <c r="C265" s="216"/>
      <c r="D265" s="216"/>
      <c r="J265" s="323"/>
    </row>
    <row r="266" spans="1:10" s="225" customFormat="1" x14ac:dyDescent="0.2">
      <c r="A266" s="226"/>
      <c r="B266" s="384"/>
      <c r="C266" s="170"/>
      <c r="D266" s="170"/>
      <c r="J266" s="566"/>
    </row>
    <row r="267" spans="1:10" s="225" customFormat="1" x14ac:dyDescent="0.2">
      <c r="A267" s="233" t="s">
        <v>361</v>
      </c>
      <c r="B267" s="384"/>
      <c r="C267" s="170"/>
      <c r="D267" s="170"/>
      <c r="J267" s="566"/>
    </row>
    <row r="268" spans="1:10" s="224" customFormat="1" x14ac:dyDescent="0.2">
      <c r="A268" s="374" t="s">
        <v>13</v>
      </c>
      <c r="B268" s="385" t="s">
        <v>548</v>
      </c>
      <c r="C268" s="432">
        <v>0</v>
      </c>
      <c r="D268" s="432">
        <v>1400</v>
      </c>
      <c r="E268" s="370">
        <v>0</v>
      </c>
      <c r="J268" s="323"/>
    </row>
    <row r="269" spans="1:10" s="224" customFormat="1" x14ac:dyDescent="0.2">
      <c r="A269" s="374" t="s">
        <v>14</v>
      </c>
      <c r="B269" s="385" t="s">
        <v>551</v>
      </c>
      <c r="C269" s="432">
        <v>0</v>
      </c>
      <c r="D269" s="432">
        <v>10000</v>
      </c>
      <c r="E269" s="370">
        <v>0</v>
      </c>
      <c r="J269" s="323"/>
    </row>
    <row r="270" spans="1:10" s="224" customFormat="1" x14ac:dyDescent="0.2">
      <c r="A270" s="374" t="s">
        <v>15</v>
      </c>
      <c r="B270" s="385" t="s">
        <v>566</v>
      </c>
      <c r="C270" s="432">
        <v>0</v>
      </c>
      <c r="D270" s="432">
        <v>5000</v>
      </c>
      <c r="E270" s="370">
        <v>0</v>
      </c>
      <c r="J270" s="323"/>
    </row>
    <row r="271" spans="1:10" s="224" customFormat="1" x14ac:dyDescent="0.2">
      <c r="A271" s="374" t="s">
        <v>16</v>
      </c>
      <c r="B271" s="385" t="s">
        <v>597</v>
      </c>
      <c r="C271" s="432">
        <v>0</v>
      </c>
      <c r="D271" s="432">
        <v>24000</v>
      </c>
      <c r="E271" s="370">
        <v>0</v>
      </c>
      <c r="J271" s="323"/>
    </row>
    <row r="272" spans="1:10" s="224" customFormat="1" x14ac:dyDescent="0.2">
      <c r="A272" s="374" t="s">
        <v>17</v>
      </c>
      <c r="B272" s="385"/>
      <c r="C272" s="432"/>
      <c r="D272" s="432"/>
      <c r="E272" s="370"/>
      <c r="J272" s="323"/>
    </row>
    <row r="273" spans="1:10" s="224" customFormat="1" ht="12.75" thickBot="1" x14ac:dyDescent="0.25">
      <c r="A273" s="224" t="s">
        <v>18</v>
      </c>
      <c r="B273" s="324"/>
      <c r="C273" s="216"/>
      <c r="D273" s="216"/>
      <c r="E273" s="334"/>
      <c r="J273" s="323"/>
    </row>
    <row r="274" spans="1:10" s="224" customFormat="1" x14ac:dyDescent="0.2">
      <c r="A274" s="424" t="s">
        <v>5</v>
      </c>
      <c r="B274" s="425"/>
      <c r="C274" s="426">
        <f>SUM(C268:C273)</f>
        <v>0</v>
      </c>
      <c r="D274" s="426">
        <f>SUM(D268:D273)</f>
        <v>40400</v>
      </c>
      <c r="E274" s="427">
        <v>0</v>
      </c>
      <c r="J274" s="323"/>
    </row>
    <row r="275" spans="1:10" s="224" customFormat="1" x14ac:dyDescent="0.2">
      <c r="B275" s="173"/>
      <c r="C275" s="216"/>
      <c r="D275" s="216"/>
      <c r="J275" s="323"/>
    </row>
    <row r="276" spans="1:10" s="224" customFormat="1" x14ac:dyDescent="0.2">
      <c r="A276" s="414" t="s">
        <v>365</v>
      </c>
      <c r="B276" s="415"/>
      <c r="C276" s="416">
        <f>C32+C64+C133+C154+C173+C189+C209+C225+C245+C264+C274</f>
        <v>3828112</v>
      </c>
      <c r="D276" s="416">
        <f>D32+D64+D133+D154+D173+D189+D209+D225+D245+D264+D274</f>
        <v>3136659</v>
      </c>
      <c r="E276" s="417">
        <f t="shared" ref="E276" si="6">D276/C276</f>
        <v>0.81937492946914825</v>
      </c>
      <c r="J276" s="323"/>
    </row>
    <row r="277" spans="1:10" s="225" customFormat="1" x14ac:dyDescent="0.2">
      <c r="A277" s="226"/>
      <c r="B277" s="384"/>
      <c r="C277" s="170"/>
      <c r="D277" s="170"/>
      <c r="J277" s="566"/>
    </row>
    <row r="278" spans="1:10" s="224" customFormat="1" x14ac:dyDescent="0.2">
      <c r="A278" s="325" t="s">
        <v>203</v>
      </c>
      <c r="B278" s="324"/>
      <c r="C278" s="216"/>
      <c r="D278" s="216"/>
      <c r="J278" s="323"/>
    </row>
    <row r="279" spans="1:10" s="224" customFormat="1" ht="25.5" x14ac:dyDescent="0.2">
      <c r="A279" s="325"/>
      <c r="B279" s="324"/>
      <c r="C279" s="549" t="str">
        <f>C6</f>
        <v>2012. évi         terv</v>
      </c>
      <c r="D279" s="413" t="str">
        <f>D6</f>
        <v>2013. évi    terv</v>
      </c>
      <c r="E279" s="373" t="s">
        <v>334</v>
      </c>
      <c r="J279" s="323"/>
    </row>
    <row r="280" spans="1:10" s="224" customFormat="1" x14ac:dyDescent="0.2">
      <c r="A280" s="325" t="s">
        <v>366</v>
      </c>
      <c r="B280" s="324"/>
      <c r="C280" s="170"/>
      <c r="D280" s="170"/>
      <c r="E280" s="225"/>
      <c r="J280" s="323"/>
    </row>
    <row r="281" spans="1:10" s="224" customFormat="1" x14ac:dyDescent="0.2">
      <c r="A281" s="374" t="s">
        <v>13</v>
      </c>
      <c r="B281" s="385" t="s">
        <v>362</v>
      </c>
      <c r="C281" s="432">
        <v>3160</v>
      </c>
      <c r="D281" s="432">
        <v>0</v>
      </c>
      <c r="E281" s="370">
        <f>D281/C281</f>
        <v>0</v>
      </c>
      <c r="J281" s="323"/>
    </row>
    <row r="282" spans="1:10" s="224" customFormat="1" x14ac:dyDescent="0.2">
      <c r="A282" s="374" t="s">
        <v>14</v>
      </c>
      <c r="B282" s="285" t="s">
        <v>510</v>
      </c>
      <c r="C282" s="432">
        <v>0</v>
      </c>
      <c r="D282" s="432">
        <f>250000*1.27</f>
        <v>317500</v>
      </c>
      <c r="E282" s="370">
        <v>0</v>
      </c>
      <c r="J282" s="323"/>
    </row>
    <row r="283" spans="1:10" s="224" customFormat="1" x14ac:dyDescent="0.2">
      <c r="A283" s="374" t="s">
        <v>15</v>
      </c>
      <c r="B283" s="285" t="s">
        <v>511</v>
      </c>
      <c r="C283" s="432">
        <v>0</v>
      </c>
      <c r="D283" s="432">
        <v>6000</v>
      </c>
      <c r="E283" s="370">
        <v>0</v>
      </c>
      <c r="J283" s="323"/>
    </row>
    <row r="284" spans="1:10" s="224" customFormat="1" x14ac:dyDescent="0.2">
      <c r="A284" s="374" t="s">
        <v>16</v>
      </c>
      <c r="B284" s="385" t="s">
        <v>412</v>
      </c>
      <c r="C284" s="432">
        <v>4120</v>
      </c>
      <c r="D284" s="432">
        <v>4550</v>
      </c>
      <c r="E284" s="370">
        <f t="shared" ref="E284" si="7">D284/C284</f>
        <v>1.104368932038835</v>
      </c>
      <c r="J284" s="323"/>
    </row>
    <row r="285" spans="1:10" s="224" customFormat="1" x14ac:dyDescent="0.2">
      <c r="A285" s="374" t="s">
        <v>17</v>
      </c>
      <c r="B285" s="285"/>
      <c r="C285" s="432"/>
      <c r="D285" s="432"/>
      <c r="E285" s="370"/>
      <c r="J285" s="323"/>
    </row>
    <row r="286" spans="1:10" s="224" customFormat="1" ht="12.75" thickBot="1" x14ac:dyDescent="0.25">
      <c r="A286" s="224" t="s">
        <v>18</v>
      </c>
      <c r="B286" s="324"/>
      <c r="C286" s="216"/>
      <c r="D286" s="216"/>
      <c r="E286" s="370"/>
      <c r="J286" s="323"/>
    </row>
    <row r="287" spans="1:10" s="224" customFormat="1" x14ac:dyDescent="0.2">
      <c r="A287" s="424" t="s">
        <v>5</v>
      </c>
      <c r="B287" s="425"/>
      <c r="C287" s="426">
        <f>SUM(C281:C286)</f>
        <v>7280</v>
      </c>
      <c r="D287" s="426">
        <f>SUM(D281:D286)</f>
        <v>328050</v>
      </c>
      <c r="E287" s="427">
        <f t="shared" ref="E287" si="8">D287/C287</f>
        <v>45.06181318681319</v>
      </c>
      <c r="J287" s="323"/>
    </row>
    <row r="288" spans="1:10" s="224" customFormat="1" x14ac:dyDescent="0.2">
      <c r="A288" s="325"/>
      <c r="B288" s="324"/>
      <c r="C288" s="216"/>
      <c r="D288" s="216"/>
      <c r="J288" s="323"/>
    </row>
    <row r="289" spans="1:10" s="224" customFormat="1" x14ac:dyDescent="0.2">
      <c r="A289" s="325" t="s">
        <v>367</v>
      </c>
      <c r="B289" s="324"/>
      <c r="C289" s="170"/>
      <c r="D289" s="170"/>
      <c r="J289" s="323"/>
    </row>
    <row r="290" spans="1:10" s="224" customFormat="1" x14ac:dyDescent="0.2">
      <c r="A290" s="374" t="s">
        <v>13</v>
      </c>
      <c r="B290" s="385" t="s">
        <v>411</v>
      </c>
      <c r="C290" s="432">
        <v>10000</v>
      </c>
      <c r="D290" s="432">
        <v>0</v>
      </c>
      <c r="E290" s="370">
        <f>D290/C290</f>
        <v>0</v>
      </c>
      <c r="J290" s="323"/>
    </row>
    <row r="291" spans="1:10" s="224" customFormat="1" x14ac:dyDescent="0.2">
      <c r="A291" s="374" t="s">
        <v>14</v>
      </c>
      <c r="B291" s="285"/>
      <c r="C291" s="432"/>
      <c r="D291" s="432"/>
      <c r="E291" s="374"/>
      <c r="J291" s="323"/>
    </row>
    <row r="292" spans="1:10" s="224" customFormat="1" x14ac:dyDescent="0.2">
      <c r="A292" s="374" t="s">
        <v>15</v>
      </c>
      <c r="B292" s="285"/>
      <c r="C292" s="432"/>
      <c r="D292" s="432"/>
      <c r="E292" s="374"/>
      <c r="J292" s="323"/>
    </row>
    <row r="293" spans="1:10" s="224" customFormat="1" x14ac:dyDescent="0.2">
      <c r="A293" s="374" t="s">
        <v>16</v>
      </c>
      <c r="B293" s="285"/>
      <c r="C293" s="432"/>
      <c r="D293" s="432"/>
      <c r="E293" s="374"/>
      <c r="J293" s="323"/>
    </row>
    <row r="294" spans="1:10" s="224" customFormat="1" ht="12.75" thickBot="1" x14ac:dyDescent="0.25">
      <c r="A294" s="374" t="s">
        <v>17</v>
      </c>
      <c r="B294" s="285"/>
      <c r="C294" s="432"/>
      <c r="D294" s="432"/>
      <c r="E294" s="374"/>
      <c r="J294" s="323"/>
    </row>
    <row r="295" spans="1:10" s="224" customFormat="1" x14ac:dyDescent="0.2">
      <c r="A295" s="424" t="s">
        <v>5</v>
      </c>
      <c r="B295" s="425"/>
      <c r="C295" s="426">
        <f>SUM(C290:C294)</f>
        <v>10000</v>
      </c>
      <c r="D295" s="426">
        <f>SUM(D290:D294)</f>
        <v>0</v>
      </c>
      <c r="E295" s="427">
        <f t="shared" ref="E295" si="9">D295/C295</f>
        <v>0</v>
      </c>
      <c r="J295" s="323"/>
    </row>
    <row r="296" spans="1:10" s="224" customFormat="1" x14ac:dyDescent="0.2">
      <c r="B296" s="324"/>
      <c r="C296" s="216"/>
      <c r="D296" s="216"/>
      <c r="J296" s="323"/>
    </row>
    <row r="297" spans="1:10" s="224" customFormat="1" x14ac:dyDescent="0.2">
      <c r="A297" s="326" t="s">
        <v>368</v>
      </c>
      <c r="B297" s="324"/>
      <c r="C297" s="216"/>
      <c r="D297" s="216"/>
      <c r="J297" s="323"/>
    </row>
    <row r="298" spans="1:10" s="224" customFormat="1" x14ac:dyDescent="0.2">
      <c r="A298" s="374" t="s">
        <v>13</v>
      </c>
      <c r="B298" s="385" t="s">
        <v>400</v>
      </c>
      <c r="C298" s="431">
        <v>304</v>
      </c>
      <c r="D298" s="431">
        <v>0</v>
      </c>
      <c r="E298" s="370">
        <f>D298/C298</f>
        <v>0</v>
      </c>
      <c r="J298" s="323"/>
    </row>
    <row r="299" spans="1:10" s="224" customFormat="1" x14ac:dyDescent="0.2">
      <c r="A299" s="374" t="s">
        <v>14</v>
      </c>
      <c r="B299" s="385" t="s">
        <v>534</v>
      </c>
      <c r="C299" s="432">
        <v>0</v>
      </c>
      <c r="D299" s="432">
        <v>15000</v>
      </c>
      <c r="E299" s="370">
        <v>0</v>
      </c>
      <c r="J299" s="323"/>
    </row>
    <row r="300" spans="1:10" s="224" customFormat="1" x14ac:dyDescent="0.2">
      <c r="A300" s="431" t="s">
        <v>15</v>
      </c>
      <c r="B300" s="385" t="s">
        <v>420</v>
      </c>
      <c r="C300" s="432">
        <v>4000</v>
      </c>
      <c r="D300" s="432">
        <v>0</v>
      </c>
      <c r="E300" s="370">
        <f t="shared" ref="E300" si="10">D300/C300</f>
        <v>0</v>
      </c>
      <c r="J300" s="323"/>
    </row>
    <row r="301" spans="1:10" s="224" customFormat="1" x14ac:dyDescent="0.2">
      <c r="A301" s="374" t="s">
        <v>16</v>
      </c>
      <c r="B301" s="166" t="s">
        <v>514</v>
      </c>
      <c r="C301" s="369">
        <v>0</v>
      </c>
      <c r="D301" s="369">
        <v>11000</v>
      </c>
      <c r="E301" s="370">
        <v>0</v>
      </c>
      <c r="J301" s="323"/>
    </row>
    <row r="302" spans="1:10" s="224" customFormat="1" x14ac:dyDescent="0.2">
      <c r="A302" s="374" t="s">
        <v>17</v>
      </c>
      <c r="B302" s="385"/>
      <c r="C302" s="432"/>
      <c r="D302" s="432"/>
      <c r="E302" s="370"/>
      <c r="J302" s="323"/>
    </row>
    <row r="303" spans="1:10" s="224" customFormat="1" x14ac:dyDescent="0.2">
      <c r="A303" s="431" t="s">
        <v>18</v>
      </c>
      <c r="B303" s="385"/>
      <c r="C303" s="432"/>
      <c r="D303" s="432"/>
      <c r="E303" s="370"/>
      <c r="J303" s="323"/>
    </row>
    <row r="304" spans="1:10" s="224" customFormat="1" x14ac:dyDescent="0.2">
      <c r="A304" s="374" t="s">
        <v>20</v>
      </c>
      <c r="B304" s="385"/>
      <c r="C304" s="432"/>
      <c r="D304" s="432"/>
      <c r="E304" s="370"/>
      <c r="J304" s="323"/>
    </row>
    <row r="305" spans="1:10" s="224" customFormat="1" x14ac:dyDescent="0.2">
      <c r="A305" s="374" t="s">
        <v>21</v>
      </c>
      <c r="B305" s="385"/>
      <c r="C305" s="432"/>
      <c r="D305" s="432"/>
      <c r="E305" s="370"/>
      <c r="J305" s="323"/>
    </row>
    <row r="306" spans="1:10" s="224" customFormat="1" x14ac:dyDescent="0.2">
      <c r="A306" s="374" t="s">
        <v>232</v>
      </c>
      <c r="B306" s="385"/>
      <c r="C306" s="432"/>
      <c r="D306" s="432"/>
      <c r="E306" s="370"/>
      <c r="J306" s="323"/>
    </row>
    <row r="307" spans="1:10" s="224" customFormat="1" x14ac:dyDescent="0.2">
      <c r="A307" s="431" t="s">
        <v>233</v>
      </c>
      <c r="B307" s="385"/>
      <c r="C307" s="432"/>
      <c r="D307" s="432"/>
      <c r="E307" s="370"/>
      <c r="J307" s="323"/>
    </row>
    <row r="308" spans="1:10" s="224" customFormat="1" ht="12.75" thickBot="1" x14ac:dyDescent="0.25">
      <c r="A308" s="224" t="s">
        <v>234</v>
      </c>
      <c r="B308" s="324"/>
      <c r="C308" s="216"/>
      <c r="D308" s="216"/>
      <c r="E308" s="334"/>
      <c r="J308" s="323"/>
    </row>
    <row r="309" spans="1:10" s="168" customFormat="1" x14ac:dyDescent="0.2">
      <c r="A309" s="424" t="s">
        <v>5</v>
      </c>
      <c r="B309" s="425"/>
      <c r="C309" s="426">
        <f>SUM(C298:C308)</f>
        <v>4304</v>
      </c>
      <c r="D309" s="426">
        <f>SUM(D298:D308)</f>
        <v>26000</v>
      </c>
      <c r="E309" s="427">
        <f t="shared" ref="E309:E318" si="11">D309/C309</f>
        <v>6.04089219330855</v>
      </c>
      <c r="J309" s="216"/>
    </row>
    <row r="310" spans="1:10" s="168" customFormat="1" x14ac:dyDescent="0.2">
      <c r="B310" s="173"/>
      <c r="C310" s="216"/>
      <c r="D310" s="216"/>
      <c r="E310" s="216"/>
      <c r="J310" s="216"/>
    </row>
    <row r="311" spans="1:10" s="168" customFormat="1" x14ac:dyDescent="0.2">
      <c r="A311" s="414" t="s">
        <v>404</v>
      </c>
      <c r="B311" s="415"/>
      <c r="C311" s="416">
        <f>C287+C295+C309</f>
        <v>21584</v>
      </c>
      <c r="D311" s="416">
        <f>D287+D295+D309</f>
        <v>354050</v>
      </c>
      <c r="E311" s="418">
        <f>D311/C311</f>
        <v>16.40335433654559</v>
      </c>
      <c r="G311" s="216">
        <f>D276</f>
        <v>3136659</v>
      </c>
      <c r="J311" s="216"/>
    </row>
    <row r="312" spans="1:10" s="168" customFormat="1" ht="12.75" thickBot="1" x14ac:dyDescent="0.25">
      <c r="A312" s="328"/>
      <c r="B312" s="173"/>
      <c r="C312" s="327"/>
      <c r="D312" s="216"/>
      <c r="E312" s="350"/>
      <c r="J312" s="216"/>
    </row>
    <row r="313" spans="1:10" s="168" customFormat="1" ht="12.75" thickBot="1" x14ac:dyDescent="0.25">
      <c r="A313" s="419" t="s">
        <v>277</v>
      </c>
      <c r="B313" s="420"/>
      <c r="C313" s="421">
        <f>C276+C311</f>
        <v>3849696</v>
      </c>
      <c r="D313" s="422">
        <f>D276+D311</f>
        <v>3490709</v>
      </c>
      <c r="E313" s="423">
        <f t="shared" si="11"/>
        <v>0.90674926020132496</v>
      </c>
      <c r="J313" s="216"/>
    </row>
    <row r="314" spans="1:10" s="168" customFormat="1" x14ac:dyDescent="0.2">
      <c r="A314" s="326"/>
      <c r="B314" s="386"/>
      <c r="C314" s="170"/>
      <c r="D314" s="216"/>
      <c r="J314" s="216"/>
    </row>
    <row r="315" spans="1:10" s="168" customFormat="1" ht="12.75" x14ac:dyDescent="0.2">
      <c r="A315" s="1070" t="s">
        <v>394</v>
      </c>
      <c r="B315" s="1071"/>
      <c r="C315" s="377">
        <v>109713</v>
      </c>
      <c r="D315" s="377">
        <v>87327</v>
      </c>
      <c r="E315" s="370">
        <f t="shared" si="11"/>
        <v>0.79595854638921548</v>
      </c>
      <c r="H315" s="168">
        <v>105685</v>
      </c>
      <c r="I315" s="168">
        <f>H315*0.5</f>
        <v>52842.5</v>
      </c>
      <c r="J315" s="216">
        <v>84548</v>
      </c>
    </row>
    <row r="316" spans="1:10" s="168" customFormat="1" ht="12.75" x14ac:dyDescent="0.2">
      <c r="A316" s="1070" t="s">
        <v>395</v>
      </c>
      <c r="B316" s="1071"/>
      <c r="C316" s="377">
        <v>39127</v>
      </c>
      <c r="D316" s="377">
        <v>27432</v>
      </c>
      <c r="E316" s="370">
        <f t="shared" si="11"/>
        <v>0.70110154113527745</v>
      </c>
      <c r="H316" s="168">
        <v>30002</v>
      </c>
      <c r="I316" s="168">
        <f t="shared" ref="I316:I318" si="12">H316*0.5</f>
        <v>15001</v>
      </c>
      <c r="J316" s="216">
        <v>24002</v>
      </c>
    </row>
    <row r="317" spans="1:10" s="168" customFormat="1" ht="12.75" x14ac:dyDescent="0.2">
      <c r="A317" s="1070" t="s">
        <v>396</v>
      </c>
      <c r="B317" s="1071"/>
      <c r="C317" s="378">
        <v>152394</v>
      </c>
      <c r="D317" s="377">
        <v>124838</v>
      </c>
      <c r="E317" s="370">
        <f t="shared" si="11"/>
        <v>0.81917923277819338</v>
      </c>
      <c r="H317" s="168">
        <v>154717</v>
      </c>
      <c r="I317" s="168">
        <f t="shared" si="12"/>
        <v>77358.5</v>
      </c>
      <c r="J317" s="216">
        <v>123774</v>
      </c>
    </row>
    <row r="318" spans="1:10" s="224" customFormat="1" ht="12.75" x14ac:dyDescent="0.2">
      <c r="A318" s="1070" t="s">
        <v>397</v>
      </c>
      <c r="B318" s="1071"/>
      <c r="C318" s="378">
        <v>189016</v>
      </c>
      <c r="D318" s="377">
        <v>142983</v>
      </c>
      <c r="E318" s="370">
        <f t="shared" si="11"/>
        <v>0.75645977060143055</v>
      </c>
      <c r="H318" s="224">
        <v>178729</v>
      </c>
      <c r="I318" s="168">
        <f t="shared" si="12"/>
        <v>89364.5</v>
      </c>
      <c r="J318" s="323">
        <v>142983</v>
      </c>
    </row>
    <row r="319" spans="1:10" s="224" customFormat="1" ht="12.75" x14ac:dyDescent="0.2">
      <c r="A319" s="1070"/>
      <c r="B319" s="1071"/>
      <c r="C319" s="378"/>
      <c r="D319" s="378"/>
      <c r="E319" s="370"/>
      <c r="G319" s="323">
        <f>D313+D315+D316+D317+D318+D319</f>
        <v>3873289</v>
      </c>
      <c r="J319" s="323"/>
    </row>
    <row r="320" spans="1:10" s="224" customFormat="1" x14ac:dyDescent="0.2">
      <c r="A320" s="168"/>
      <c r="B320" s="388" t="s">
        <v>630</v>
      </c>
      <c r="C320" s="227">
        <f>SUM(C315:C319)</f>
        <v>490250</v>
      </c>
      <c r="D320" s="227">
        <f>SUM(D315:D319)</f>
        <v>382580</v>
      </c>
      <c r="E320" s="587">
        <f>D320/C320</f>
        <v>0.780377358490566</v>
      </c>
      <c r="G320" s="323">
        <f>D315+D316+D317+D318+D319</f>
        <v>382580</v>
      </c>
      <c r="J320" s="323">
        <f>SUM(J315:J319)</f>
        <v>375307</v>
      </c>
    </row>
    <row r="321" spans="1:10" s="224" customFormat="1" x14ac:dyDescent="0.2">
      <c r="A321" s="168"/>
      <c r="B321" s="324"/>
      <c r="C321" s="229"/>
      <c r="D321" s="229"/>
      <c r="J321" s="323"/>
    </row>
    <row r="322" spans="1:10" s="168" customFormat="1" x14ac:dyDescent="0.2">
      <c r="B322" s="173"/>
      <c r="C322" s="216"/>
      <c r="D322" s="216"/>
      <c r="J322" s="216"/>
    </row>
    <row r="323" spans="1:10" s="168" customFormat="1" x14ac:dyDescent="0.2">
      <c r="B323" s="173"/>
      <c r="C323" s="216"/>
      <c r="D323" s="216"/>
      <c r="J323" s="216"/>
    </row>
    <row r="324" spans="1:10" s="168" customFormat="1" x14ac:dyDescent="0.2">
      <c r="B324" s="173"/>
      <c r="C324" s="216"/>
      <c r="D324" s="216"/>
      <c r="J324" s="216"/>
    </row>
    <row r="325" spans="1:10" s="168" customFormat="1" x14ac:dyDescent="0.2">
      <c r="A325" s="428"/>
      <c r="B325" s="387"/>
      <c r="C325" s="170"/>
      <c r="D325" s="170"/>
      <c r="J325" s="216"/>
    </row>
    <row r="326" spans="1:10" s="168" customFormat="1" x14ac:dyDescent="0.2">
      <c r="A326" s="428"/>
      <c r="B326" s="387"/>
      <c r="C326" s="170"/>
      <c r="D326" s="216"/>
      <c r="J326" s="216"/>
    </row>
    <row r="327" spans="1:10" s="168" customFormat="1" x14ac:dyDescent="0.2">
      <c r="A327" s="326"/>
      <c r="B327" s="173"/>
      <c r="C327" s="216"/>
      <c r="D327" s="216"/>
      <c r="J327" s="216"/>
    </row>
    <row r="328" spans="1:10" s="168" customFormat="1" x14ac:dyDescent="0.2">
      <c r="B328" s="173"/>
      <c r="C328" s="216"/>
      <c r="D328" s="216"/>
      <c r="J328" s="216"/>
    </row>
    <row r="329" spans="1:10" s="224" customFormat="1" x14ac:dyDescent="0.2">
      <c r="B329" s="324"/>
      <c r="C329" s="168"/>
      <c r="D329" s="216"/>
      <c r="J329" s="323"/>
    </row>
    <row r="330" spans="1:10" s="224" customFormat="1" x14ac:dyDescent="0.2">
      <c r="A330" s="428"/>
      <c r="B330" s="387"/>
      <c r="C330" s="170"/>
      <c r="D330" s="170"/>
      <c r="J330" s="323"/>
    </row>
    <row r="331" spans="1:10" s="224" customFormat="1" x14ac:dyDescent="0.2">
      <c r="B331" s="324"/>
      <c r="C331" s="170"/>
      <c r="D331" s="216"/>
      <c r="J331" s="323"/>
    </row>
    <row r="332" spans="1:10" s="224" customFormat="1" x14ac:dyDescent="0.2">
      <c r="A332" s="325"/>
      <c r="B332" s="324"/>
      <c r="C332" s="170"/>
      <c r="D332" s="170"/>
      <c r="J332" s="323"/>
    </row>
    <row r="333" spans="1:10" s="224" customFormat="1" x14ac:dyDescent="0.2">
      <c r="B333" s="324"/>
      <c r="C333" s="216"/>
      <c r="D333" s="216"/>
      <c r="J333" s="323"/>
    </row>
    <row r="334" spans="1:10" s="224" customFormat="1" x14ac:dyDescent="0.2">
      <c r="A334" s="226"/>
      <c r="B334" s="384"/>
      <c r="C334" s="170"/>
      <c r="D334" s="170"/>
      <c r="J334" s="323"/>
    </row>
    <row r="335" spans="1:10" s="224" customFormat="1" x14ac:dyDescent="0.2">
      <c r="B335" s="388"/>
      <c r="C335" s="170"/>
      <c r="D335" s="216"/>
      <c r="J335" s="323"/>
    </row>
    <row r="336" spans="1:10" s="224" customFormat="1" x14ac:dyDescent="0.2">
      <c r="B336" s="389"/>
      <c r="C336" s="170"/>
      <c r="D336" s="170"/>
      <c r="J336" s="323"/>
    </row>
    <row r="337" spans="2:10" s="224" customFormat="1" x14ac:dyDescent="0.2">
      <c r="B337" s="387"/>
      <c r="C337" s="170"/>
      <c r="D337" s="170"/>
      <c r="J337" s="323"/>
    </row>
    <row r="338" spans="2:10" s="224" customFormat="1" x14ac:dyDescent="0.2">
      <c r="B338" s="387"/>
      <c r="C338" s="170"/>
      <c r="D338" s="170"/>
      <c r="J338" s="323"/>
    </row>
    <row r="339" spans="2:10" s="224" customFormat="1" x14ac:dyDescent="0.2">
      <c r="B339" s="387"/>
      <c r="C339" s="170"/>
      <c r="D339" s="170"/>
      <c r="E339" s="323"/>
      <c r="J339" s="323"/>
    </row>
    <row r="340" spans="2:10" s="224" customFormat="1" x14ac:dyDescent="0.2">
      <c r="B340" s="324"/>
      <c r="C340" s="170"/>
      <c r="D340" s="170"/>
      <c r="J340" s="323"/>
    </row>
    <row r="341" spans="2:10" s="224" customFormat="1" x14ac:dyDescent="0.2">
      <c r="B341" s="324"/>
      <c r="C341" s="168"/>
      <c r="D341" s="216"/>
      <c r="J341" s="323"/>
    </row>
    <row r="342" spans="2:10" s="224" customFormat="1" x14ac:dyDescent="0.2">
      <c r="B342" s="324"/>
      <c r="C342" s="168"/>
      <c r="D342" s="216"/>
      <c r="J342" s="323"/>
    </row>
  </sheetData>
  <mergeCells count="9">
    <mergeCell ref="A317:B317"/>
    <mergeCell ref="A318:B318"/>
    <mergeCell ref="A319:B319"/>
    <mergeCell ref="A1:E1"/>
    <mergeCell ref="A2:E2"/>
    <mergeCell ref="A3:E3"/>
    <mergeCell ref="A4:E4"/>
    <mergeCell ref="A315:B315"/>
    <mergeCell ref="A316:B316"/>
  </mergeCells>
  <pageMargins left="0.7" right="0.7" top="0.75" bottom="0.75" header="0.3" footer="0.3"/>
  <pageSetup paperSize="9" scale="87" orientation="portrait" r:id="rId1"/>
  <colBreaks count="1" manualBreakCount="1">
    <brk id="5" max="1048575" man="1"/>
  </col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6"/>
  <sheetViews>
    <sheetView tabSelected="1" view="pageBreakPreview" zoomScale="112" zoomScaleNormal="100" zoomScaleSheetLayoutView="112" workbookViewId="0">
      <selection activeCell="N7" sqref="N7"/>
    </sheetView>
  </sheetViews>
  <sheetFormatPr defaultRowHeight="15.75" x14ac:dyDescent="0.25"/>
  <cols>
    <col min="1" max="1" width="3.28515625" style="13" customWidth="1"/>
    <col min="2" max="2" width="35.7109375" style="13" customWidth="1"/>
    <col min="3" max="3" width="12.85546875" style="13" customWidth="1"/>
    <col min="4" max="4" width="0.28515625" style="13" customWidth="1"/>
    <col min="5" max="5" width="15.28515625" style="13" customWidth="1"/>
    <col min="6" max="6" width="3.5703125" style="13" customWidth="1"/>
    <col min="7" max="7" width="13.5703125" style="13" customWidth="1"/>
    <col min="8" max="16384" width="9.140625" style="13"/>
  </cols>
  <sheetData>
    <row r="1" spans="2:7" ht="30" customHeight="1" x14ac:dyDescent="0.25">
      <c r="B1" s="1078" t="s">
        <v>967</v>
      </c>
      <c r="C1" s="1026"/>
      <c r="D1" s="1026"/>
      <c r="E1" s="1026"/>
      <c r="F1" s="1026"/>
      <c r="G1" s="1026"/>
    </row>
    <row r="2" spans="2:7" ht="46.5" customHeight="1" x14ac:dyDescent="0.25"/>
    <row r="3" spans="2:7" x14ac:dyDescent="0.25">
      <c r="B3" s="1027" t="s">
        <v>441</v>
      </c>
      <c r="C3" s="1027"/>
      <c r="D3" s="1027"/>
      <c r="E3" s="1027"/>
      <c r="F3" s="1027"/>
      <c r="G3" s="1027"/>
    </row>
    <row r="4" spans="2:7" x14ac:dyDescent="0.25">
      <c r="B4" s="1027"/>
      <c r="C4" s="1027"/>
      <c r="D4" s="1027"/>
      <c r="E4" s="1027"/>
      <c r="F4" s="1027"/>
      <c r="G4" s="1027"/>
    </row>
    <row r="5" spans="2:7" ht="11.25" customHeight="1" x14ac:dyDescent="0.25"/>
    <row r="6" spans="2:7" x14ac:dyDescent="0.25">
      <c r="B6" s="724"/>
      <c r="C6" s="34"/>
      <c r="D6" s="34"/>
      <c r="E6" s="1074" t="s">
        <v>83</v>
      </c>
      <c r="F6" s="1074"/>
      <c r="G6" s="1074"/>
    </row>
    <row r="7" spans="2:7" s="21" customFormat="1" ht="45" customHeight="1" x14ac:dyDescent="0.2">
      <c r="B7" s="725"/>
      <c r="C7" s="725"/>
      <c r="D7" s="725"/>
      <c r="E7" s="726" t="s">
        <v>946</v>
      </c>
      <c r="F7" s="727"/>
      <c r="G7" s="726" t="s">
        <v>947</v>
      </c>
    </row>
    <row r="8" spans="2:7" ht="30" customHeight="1" x14ac:dyDescent="0.25">
      <c r="B8" s="728" t="s">
        <v>825</v>
      </c>
      <c r="C8" s="729"/>
      <c r="D8" s="729"/>
      <c r="E8" s="730">
        <v>0</v>
      </c>
      <c r="F8" s="730"/>
      <c r="G8" s="730">
        <v>0</v>
      </c>
    </row>
    <row r="9" spans="2:7" s="97" customFormat="1" ht="16.5" customHeight="1" x14ac:dyDescent="0.25">
      <c r="B9" s="728" t="s">
        <v>826</v>
      </c>
      <c r="C9" s="729"/>
      <c r="D9" s="729"/>
      <c r="E9" s="730">
        <v>3</v>
      </c>
      <c r="F9" s="730"/>
      <c r="G9" s="730">
        <v>3</v>
      </c>
    </row>
    <row r="10" spans="2:7" s="97" customFormat="1" ht="16.5" customHeight="1" thickBot="1" x14ac:dyDescent="0.3">
      <c r="B10" s="60"/>
      <c r="C10" s="213"/>
      <c r="D10" s="213"/>
      <c r="E10" s="178"/>
      <c r="F10" s="178"/>
      <c r="G10" s="178"/>
    </row>
    <row r="11" spans="2:7" s="10" customFormat="1" ht="16.5" customHeight="1" thickBot="1" x14ac:dyDescent="0.3">
      <c r="B11" s="62" t="s">
        <v>195</v>
      </c>
      <c r="C11" s="26"/>
      <c r="D11" s="26"/>
      <c r="E11" s="446">
        <f>SUM(E9)+E8</f>
        <v>3</v>
      </c>
      <c r="F11" s="446"/>
      <c r="G11" s="446">
        <f>SUM(G9)+G8</f>
        <v>3</v>
      </c>
    </row>
    <row r="12" spans="2:7" ht="10.5" customHeight="1" x14ac:dyDescent="0.25">
      <c r="E12" s="65"/>
      <c r="F12" s="65"/>
    </row>
    <row r="13" spans="2:7" x14ac:dyDescent="0.25">
      <c r="B13" s="63"/>
      <c r="E13" s="65"/>
      <c r="F13" s="65"/>
    </row>
    <row r="14" spans="2:7" x14ac:dyDescent="0.25">
      <c r="E14" s="65"/>
      <c r="F14" s="65"/>
    </row>
    <row r="15" spans="2:7" x14ac:dyDescent="0.25">
      <c r="E15" s="65"/>
      <c r="F15" s="65"/>
    </row>
    <row r="16" spans="2:7" x14ac:dyDescent="0.25">
      <c r="E16" s="66"/>
      <c r="F16" s="66"/>
    </row>
  </sheetData>
  <mergeCells count="4">
    <mergeCell ref="B4:G4"/>
    <mergeCell ref="B1:G1"/>
    <mergeCell ref="B3:G3"/>
    <mergeCell ref="E6:G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47"/>
  <sheetViews>
    <sheetView showWhiteSpace="0" view="pageBreakPreview" zoomScaleNormal="100" zoomScaleSheetLayoutView="100" workbookViewId="0">
      <selection sqref="A1:J1"/>
    </sheetView>
  </sheetViews>
  <sheetFormatPr defaultRowHeight="12.75" x14ac:dyDescent="0.2"/>
  <cols>
    <col min="1" max="1" width="3.85546875" style="784" customWidth="1"/>
    <col min="2" max="2" width="3.28515625" style="784" customWidth="1"/>
    <col min="3" max="3" width="4.28515625" style="784" customWidth="1"/>
    <col min="4" max="4" width="65.7109375" style="784" customWidth="1"/>
    <col min="5" max="5" width="11.42578125" style="784" customWidth="1"/>
    <col min="6" max="6" width="11.140625" style="784" customWidth="1"/>
    <col min="7" max="7" width="8.85546875" style="216" customWidth="1"/>
    <col min="8" max="8" width="12.28515625" style="784" customWidth="1"/>
    <col min="9" max="9" width="11.140625" style="784" customWidth="1"/>
    <col min="10" max="10" width="8.140625" style="648" customWidth="1"/>
    <col min="11" max="11" width="9.140625" style="298"/>
    <col min="12" max="16384" width="9.140625" style="131"/>
  </cols>
  <sheetData>
    <row r="1" spans="1:11" ht="15.75" x14ac:dyDescent="0.25">
      <c r="A1" s="1076" t="s">
        <v>960</v>
      </c>
      <c r="B1" s="925"/>
      <c r="C1" s="925"/>
      <c r="D1" s="925"/>
      <c r="E1" s="925"/>
      <c r="F1" s="925"/>
      <c r="G1" s="925"/>
      <c r="H1" s="925"/>
      <c r="I1" s="925"/>
      <c r="J1" s="925"/>
    </row>
    <row r="2" spans="1:11" ht="6" customHeight="1" x14ac:dyDescent="0.2">
      <c r="A2" s="776"/>
      <c r="B2" s="776"/>
      <c r="C2" s="776"/>
      <c r="D2" s="776"/>
      <c r="E2" s="776"/>
      <c r="F2" s="776"/>
      <c r="G2" s="227"/>
      <c r="H2" s="776"/>
      <c r="I2" s="776"/>
    </row>
    <row r="3" spans="1:11" ht="15.75" x14ac:dyDescent="0.25">
      <c r="A3" s="926" t="s">
        <v>902</v>
      </c>
      <c r="B3" s="926"/>
      <c r="C3" s="926"/>
      <c r="D3" s="926"/>
      <c r="E3" s="926"/>
      <c r="F3" s="926"/>
      <c r="G3" s="926"/>
      <c r="H3" s="926"/>
      <c r="I3" s="926"/>
      <c r="J3" s="926"/>
    </row>
    <row r="4" spans="1:11" ht="15.75" x14ac:dyDescent="0.25">
      <c r="A4" s="926" t="str">
        <f>'1'!A3:K3</f>
        <v>2018. ÉV</v>
      </c>
      <c r="B4" s="934"/>
      <c r="C4" s="934"/>
      <c r="D4" s="934"/>
      <c r="E4" s="934"/>
      <c r="F4" s="934"/>
      <c r="G4" s="934"/>
      <c r="H4" s="934"/>
      <c r="I4" s="934"/>
      <c r="J4" s="934"/>
    </row>
    <row r="5" spans="1:11" x14ac:dyDescent="0.2">
      <c r="A5" s="935" t="s">
        <v>874</v>
      </c>
      <c r="B5" s="935"/>
      <c r="C5" s="935"/>
      <c r="D5" s="935"/>
      <c r="E5" s="935"/>
      <c r="F5" s="935"/>
      <c r="G5" s="935"/>
      <c r="H5" s="935"/>
      <c r="I5" s="935"/>
      <c r="J5" s="935"/>
    </row>
    <row r="6" spans="1:11" x14ac:dyDescent="0.2">
      <c r="A6" s="777"/>
      <c r="B6" s="777"/>
      <c r="C6" s="777"/>
      <c r="D6" s="777"/>
      <c r="E6" s="777"/>
      <c r="F6" s="777"/>
      <c r="G6" s="733"/>
      <c r="H6" s="777"/>
      <c r="I6" s="777"/>
    </row>
    <row r="7" spans="1:11" s="168" customFormat="1" ht="12" x14ac:dyDescent="0.2">
      <c r="A7" s="677"/>
      <c r="B7" s="677"/>
      <c r="C7" s="677"/>
      <c r="D7" s="677"/>
      <c r="E7" s="936" t="s">
        <v>693</v>
      </c>
      <c r="F7" s="936"/>
      <c r="G7" s="936"/>
      <c r="H7" s="936" t="s">
        <v>694</v>
      </c>
      <c r="I7" s="936"/>
      <c r="J7" s="936"/>
      <c r="K7" s="216"/>
    </row>
    <row r="8" spans="1:11" s="168" customFormat="1" ht="12" x14ac:dyDescent="0.2">
      <c r="A8" s="677"/>
      <c r="B8" s="677"/>
      <c r="C8" s="677"/>
      <c r="D8" s="677"/>
      <c r="E8" s="678" t="s">
        <v>889</v>
      </c>
      <c r="F8" s="678" t="s">
        <v>889</v>
      </c>
      <c r="G8" s="932" t="s">
        <v>334</v>
      </c>
      <c r="H8" s="678" t="str">
        <f>E8</f>
        <v>2018. évi</v>
      </c>
      <c r="I8" s="678" t="str">
        <f>F8</f>
        <v>2018. évi</v>
      </c>
      <c r="J8" s="933" t="str">
        <f>G8</f>
        <v>%</v>
      </c>
      <c r="K8" s="216"/>
    </row>
    <row r="9" spans="1:11" s="168" customFormat="1" ht="12" x14ac:dyDescent="0.2">
      <c r="A9" s="677"/>
      <c r="B9" s="677"/>
      <c r="C9" s="677"/>
      <c r="D9" s="677"/>
      <c r="E9" s="678" t="s">
        <v>24</v>
      </c>
      <c r="F9" s="678" t="s">
        <v>944</v>
      </c>
      <c r="G9" s="932"/>
      <c r="H9" s="678" t="s">
        <v>24</v>
      </c>
      <c r="I9" s="678" t="str">
        <f>F9</f>
        <v>módosított</v>
      </c>
      <c r="J9" s="933"/>
      <c r="K9" s="216"/>
    </row>
    <row r="10" spans="1:11" s="168" customFormat="1" ht="12" x14ac:dyDescent="0.2">
      <c r="A10" s="778" t="s">
        <v>428</v>
      </c>
      <c r="B10" s="732" t="s">
        <v>779</v>
      </c>
      <c r="C10" s="732"/>
      <c r="D10" s="744"/>
      <c r="E10" s="745"/>
      <c r="F10" s="745"/>
      <c r="G10" s="748"/>
      <c r="H10" s="745">
        <f>H12+H33</f>
        <v>26737820</v>
      </c>
      <c r="I10" s="745">
        <f>I12+I33</f>
        <v>26933400</v>
      </c>
      <c r="J10" s="746">
        <f>I10/H10</f>
        <v>1.0073147324650999</v>
      </c>
      <c r="K10" s="216"/>
    </row>
    <row r="11" spans="1:11" s="168" customFormat="1" ht="12" x14ac:dyDescent="0.2">
      <c r="A11" s="167"/>
      <c r="B11" s="428"/>
      <c r="C11" s="428"/>
      <c r="D11" s="677"/>
      <c r="E11" s="733"/>
      <c r="F11" s="733"/>
      <c r="G11" s="649"/>
      <c r="H11" s="227"/>
      <c r="I11" s="227"/>
      <c r="J11" s="649"/>
      <c r="K11" s="216"/>
    </row>
    <row r="12" spans="1:11" s="168" customFormat="1" ht="12" x14ac:dyDescent="0.2">
      <c r="B12" s="792" t="s">
        <v>245</v>
      </c>
      <c r="C12" s="793" t="s">
        <v>780</v>
      </c>
      <c r="D12" s="794"/>
      <c r="E12" s="795"/>
      <c r="F12" s="795"/>
      <c r="G12" s="796"/>
      <c r="H12" s="797">
        <f>H14+H18+H21+H26+H29+H31</f>
        <v>23285320</v>
      </c>
      <c r="I12" s="797">
        <f>I21+I14+I26+I18+I29+I31</f>
        <v>23480900</v>
      </c>
      <c r="J12" s="796">
        <f>I12/H12</f>
        <v>1.0083992833252882</v>
      </c>
      <c r="K12" s="216"/>
    </row>
    <row r="13" spans="1:11" s="168" customFormat="1" ht="12" x14ac:dyDescent="0.2">
      <c r="B13" s="167"/>
      <c r="C13" s="428"/>
      <c r="D13" s="677"/>
      <c r="E13" s="733"/>
      <c r="F13" s="733"/>
      <c r="G13" s="649"/>
      <c r="H13" s="227"/>
      <c r="I13" s="227"/>
      <c r="J13" s="649"/>
      <c r="K13" s="216"/>
    </row>
    <row r="14" spans="1:11" s="168" customFormat="1" ht="12" x14ac:dyDescent="0.2">
      <c r="A14" s="167"/>
      <c r="B14" s="167"/>
      <c r="C14" s="167" t="s">
        <v>720</v>
      </c>
      <c r="D14" s="428" t="s">
        <v>781</v>
      </c>
      <c r="E14" s="170"/>
      <c r="F14" s="167"/>
      <c r="G14" s="649"/>
      <c r="H14" s="170">
        <f>H15+H16</f>
        <v>15971180</v>
      </c>
      <c r="I14" s="170">
        <f>I15+I16</f>
        <v>15971180</v>
      </c>
      <c r="J14" s="649">
        <f>I14/H14</f>
        <v>1</v>
      </c>
      <c r="K14" s="216"/>
    </row>
    <row r="15" spans="1:11" s="168" customFormat="1" ht="12" x14ac:dyDescent="0.2">
      <c r="A15" s="167"/>
      <c r="B15" s="167"/>
      <c r="C15" s="167"/>
      <c r="D15" s="693" t="s">
        <v>837</v>
      </c>
      <c r="E15" s="170"/>
      <c r="F15" s="167"/>
      <c r="G15" s="648"/>
      <c r="H15" s="216">
        <v>15385980</v>
      </c>
      <c r="I15" s="216">
        <v>15385980</v>
      </c>
      <c r="J15" s="648">
        <f t="shared" ref="J15" si="0">I15/H15</f>
        <v>1</v>
      </c>
      <c r="K15" s="216"/>
    </row>
    <row r="16" spans="1:11" s="168" customFormat="1" ht="12" x14ac:dyDescent="0.2">
      <c r="A16" s="167"/>
      <c r="B16" s="167"/>
      <c r="C16" s="167"/>
      <c r="D16" s="693" t="s">
        <v>892</v>
      </c>
      <c r="E16" s="170"/>
      <c r="F16" s="167"/>
      <c r="G16" s="648"/>
      <c r="H16" s="229">
        <v>585200</v>
      </c>
      <c r="I16" s="229">
        <v>585200</v>
      </c>
      <c r="J16" s="648">
        <v>0</v>
      </c>
      <c r="K16" s="216"/>
    </row>
    <row r="17" spans="1:11" s="168" customFormat="1" ht="12" x14ac:dyDescent="0.2">
      <c r="A17" s="167"/>
      <c r="B17" s="167"/>
      <c r="C17" s="167"/>
      <c r="D17" s="693"/>
      <c r="E17" s="170"/>
      <c r="F17" s="167"/>
      <c r="G17" s="648"/>
      <c r="H17" s="227"/>
      <c r="I17" s="227"/>
      <c r="J17" s="648"/>
      <c r="K17" s="216"/>
    </row>
    <row r="18" spans="1:11" s="168" customFormat="1" ht="12" x14ac:dyDescent="0.2">
      <c r="A18" s="167"/>
      <c r="B18" s="167"/>
      <c r="C18" s="167" t="s">
        <v>721</v>
      </c>
      <c r="D18" s="428" t="s">
        <v>782</v>
      </c>
      <c r="E18" s="170"/>
      <c r="F18" s="167"/>
      <c r="G18" s="649"/>
      <c r="H18" s="227">
        <f>H19</f>
        <v>0</v>
      </c>
      <c r="I18" s="227">
        <f>I19</f>
        <v>0</v>
      </c>
      <c r="J18" s="648">
        <v>0</v>
      </c>
      <c r="K18" s="216"/>
    </row>
    <row r="19" spans="1:11" s="168" customFormat="1" ht="12" x14ac:dyDescent="0.2">
      <c r="C19" s="167"/>
      <c r="D19" s="693"/>
      <c r="E19" s="216"/>
      <c r="G19" s="648"/>
      <c r="H19" s="229"/>
      <c r="I19" s="229"/>
      <c r="J19" s="648"/>
      <c r="K19" s="216"/>
    </row>
    <row r="20" spans="1:11" s="168" customFormat="1" ht="12" x14ac:dyDescent="0.2">
      <c r="C20" s="167"/>
      <c r="D20" s="693"/>
      <c r="E20" s="216"/>
      <c r="G20" s="648"/>
      <c r="H20" s="229"/>
      <c r="I20" s="229"/>
      <c r="J20" s="747"/>
      <c r="K20" s="216"/>
    </row>
    <row r="21" spans="1:11" s="168" customFormat="1" ht="12" x14ac:dyDescent="0.2">
      <c r="A21" s="167"/>
      <c r="B21" s="167"/>
      <c r="C21" s="167" t="s">
        <v>723</v>
      </c>
      <c r="D21" s="428" t="s">
        <v>783</v>
      </c>
      <c r="E21" s="170"/>
      <c r="F21" s="167"/>
      <c r="G21" s="649"/>
      <c r="H21" s="227">
        <f>H22+H23+H24</f>
        <v>5514140</v>
      </c>
      <c r="I21" s="227">
        <f>I22+I23+I24</f>
        <v>5514140</v>
      </c>
      <c r="J21" s="735">
        <f t="shared" ref="J21:J23" si="1">I21/H21</f>
        <v>1</v>
      </c>
      <c r="K21" s="216"/>
    </row>
    <row r="22" spans="1:11" s="168" customFormat="1" ht="12" x14ac:dyDescent="0.2">
      <c r="D22" s="693" t="s">
        <v>893</v>
      </c>
      <c r="E22" s="780"/>
      <c r="F22" s="781"/>
      <c r="G22" s="648"/>
      <c r="H22" s="229">
        <v>4715000</v>
      </c>
      <c r="I22" s="229">
        <v>4715000</v>
      </c>
      <c r="J22" s="747">
        <f t="shared" si="1"/>
        <v>1</v>
      </c>
      <c r="K22" s="216"/>
    </row>
    <row r="23" spans="1:11" s="168" customFormat="1" ht="12" x14ac:dyDescent="0.2">
      <c r="D23" s="693" t="s">
        <v>894</v>
      </c>
      <c r="E23" s="780"/>
      <c r="F23" s="781"/>
      <c r="G23" s="648"/>
      <c r="H23" s="229">
        <v>799140</v>
      </c>
      <c r="I23" s="229">
        <v>799140</v>
      </c>
      <c r="J23" s="747">
        <f t="shared" si="1"/>
        <v>1</v>
      </c>
      <c r="K23" s="216"/>
    </row>
    <row r="24" spans="1:11" s="168" customFormat="1" ht="12" x14ac:dyDescent="0.2">
      <c r="D24" s="693"/>
      <c r="E24" s="780"/>
      <c r="F24" s="781"/>
      <c r="G24" s="648"/>
      <c r="H24" s="229"/>
      <c r="I24" s="229"/>
      <c r="J24" s="747"/>
      <c r="K24" s="216"/>
    </row>
    <row r="25" spans="1:11" s="168" customFormat="1" ht="12" x14ac:dyDescent="0.2">
      <c r="D25" s="693"/>
      <c r="E25" s="780"/>
      <c r="F25" s="781"/>
      <c r="G25" s="648"/>
      <c r="H25" s="227"/>
      <c r="I25" s="227"/>
      <c r="J25" s="735"/>
      <c r="K25" s="216"/>
    </row>
    <row r="26" spans="1:11" s="168" customFormat="1" ht="12" x14ac:dyDescent="0.2">
      <c r="A26" s="167"/>
      <c r="B26" s="167"/>
      <c r="C26" s="167" t="s">
        <v>724</v>
      </c>
      <c r="D26" s="428" t="s">
        <v>784</v>
      </c>
      <c r="E26" s="170"/>
      <c r="F26" s="167"/>
      <c r="G26" s="649"/>
      <c r="H26" s="227">
        <f>H27</f>
        <v>1800000</v>
      </c>
      <c r="I26" s="227">
        <f>I27</f>
        <v>1800000</v>
      </c>
      <c r="J26" s="735">
        <f>I26/H26</f>
        <v>1</v>
      </c>
      <c r="K26" s="216"/>
    </row>
    <row r="27" spans="1:11" s="168" customFormat="1" ht="12" x14ac:dyDescent="0.2">
      <c r="D27" s="693" t="s">
        <v>749</v>
      </c>
      <c r="E27" s="780"/>
      <c r="F27" s="781"/>
      <c r="G27" s="648"/>
      <c r="H27" s="229">
        <v>1800000</v>
      </c>
      <c r="I27" s="229">
        <v>1800000</v>
      </c>
      <c r="J27" s="747">
        <f>I27/H27</f>
        <v>1</v>
      </c>
      <c r="K27" s="216"/>
    </row>
    <row r="28" spans="1:11" s="168" customFormat="1" ht="12" x14ac:dyDescent="0.2">
      <c r="D28" s="693"/>
      <c r="E28" s="780"/>
      <c r="F28" s="781"/>
      <c r="G28" s="648"/>
      <c r="H28" s="227"/>
      <c r="I28" s="227"/>
      <c r="J28" s="735"/>
      <c r="K28" s="216"/>
    </row>
    <row r="29" spans="1:11" s="168" customFormat="1" ht="12" x14ac:dyDescent="0.2">
      <c r="A29" s="167"/>
      <c r="B29" s="167"/>
      <c r="C29" s="167" t="s">
        <v>725</v>
      </c>
      <c r="D29" s="428" t="s">
        <v>859</v>
      </c>
      <c r="E29" s="170"/>
      <c r="F29" s="167"/>
      <c r="G29" s="649"/>
      <c r="H29" s="227">
        <f>H30</f>
        <v>0</v>
      </c>
      <c r="I29" s="227">
        <f>I30</f>
        <v>195580</v>
      </c>
      <c r="J29" s="735">
        <v>0</v>
      </c>
      <c r="K29" s="216"/>
    </row>
    <row r="30" spans="1:11" s="168" customFormat="1" ht="12" x14ac:dyDescent="0.2">
      <c r="A30" s="167"/>
      <c r="B30" s="167"/>
      <c r="C30" s="167"/>
      <c r="D30" s="900" t="s">
        <v>951</v>
      </c>
      <c r="E30" s="901"/>
      <c r="F30" s="902"/>
      <c r="G30" s="903"/>
      <c r="H30" s="904"/>
      <c r="I30" s="904">
        <v>195580</v>
      </c>
      <c r="J30" s="747"/>
      <c r="K30" s="216"/>
    </row>
    <row r="31" spans="1:11" s="168" customFormat="1" ht="12" x14ac:dyDescent="0.2">
      <c r="A31" s="167"/>
      <c r="B31" s="167"/>
      <c r="C31" s="167" t="s">
        <v>726</v>
      </c>
      <c r="D31" s="428" t="s">
        <v>847</v>
      </c>
      <c r="E31" s="170"/>
      <c r="F31" s="167"/>
      <c r="G31" s="649"/>
      <c r="H31" s="227">
        <f>H32</f>
        <v>0</v>
      </c>
      <c r="I31" s="227">
        <f>I32</f>
        <v>0</v>
      </c>
      <c r="J31" s="735">
        <v>0</v>
      </c>
      <c r="K31" s="216"/>
    </row>
    <row r="32" spans="1:11" s="168" customFormat="1" ht="12" x14ac:dyDescent="0.2">
      <c r="A32" s="167"/>
      <c r="B32" s="167"/>
      <c r="C32" s="167"/>
      <c r="D32" s="693"/>
      <c r="E32" s="170"/>
      <c r="F32" s="167"/>
      <c r="G32" s="648"/>
      <c r="H32" s="229"/>
      <c r="I32" s="229"/>
      <c r="J32" s="747"/>
      <c r="K32" s="216"/>
    </row>
    <row r="33" spans="1:11" s="168" customFormat="1" ht="12" x14ac:dyDescent="0.2">
      <c r="B33" s="792" t="s">
        <v>248</v>
      </c>
      <c r="C33" s="792" t="s">
        <v>785</v>
      </c>
      <c r="D33" s="793"/>
      <c r="E33" s="795"/>
      <c r="F33" s="795"/>
      <c r="G33" s="796"/>
      <c r="H33" s="797">
        <f>+H34+H35</f>
        <v>3452500</v>
      </c>
      <c r="I33" s="797">
        <f>+I34+I35</f>
        <v>3452500</v>
      </c>
      <c r="J33" s="889">
        <f>I33/H33</f>
        <v>1</v>
      </c>
      <c r="K33" s="216"/>
    </row>
    <row r="34" spans="1:11" s="168" customFormat="1" ht="12" x14ac:dyDescent="0.2">
      <c r="D34" s="734" t="s">
        <v>909</v>
      </c>
      <c r="E34" s="216"/>
      <c r="F34" s="216"/>
      <c r="G34" s="648"/>
      <c r="H34" s="229">
        <v>1200000</v>
      </c>
      <c r="I34" s="229">
        <v>1200000</v>
      </c>
      <c r="J34" s="747">
        <f t="shared" ref="J34" si="2">I34/H34</f>
        <v>1</v>
      </c>
      <c r="K34" s="216"/>
    </row>
    <row r="35" spans="1:11" s="168" customFormat="1" ht="12" x14ac:dyDescent="0.2">
      <c r="D35" s="734" t="s">
        <v>939</v>
      </c>
      <c r="E35" s="216"/>
      <c r="F35" s="216"/>
      <c r="G35" s="648"/>
      <c r="H35" s="229">
        <v>2252500</v>
      </c>
      <c r="I35" s="229">
        <v>2252500</v>
      </c>
      <c r="J35" s="747">
        <v>0</v>
      </c>
      <c r="K35" s="216"/>
    </row>
    <row r="36" spans="1:11" s="168" customFormat="1" ht="12" x14ac:dyDescent="0.2">
      <c r="D36" s="173"/>
      <c r="E36" s="216"/>
      <c r="F36" s="216"/>
      <c r="G36" s="648"/>
      <c r="H36" s="229"/>
      <c r="I36" s="229"/>
      <c r="J36" s="747"/>
      <c r="K36" s="216"/>
    </row>
    <row r="37" spans="1:11" s="168" customFormat="1" ht="12" x14ac:dyDescent="0.2">
      <c r="A37" s="778" t="s">
        <v>669</v>
      </c>
      <c r="B37" s="732" t="s">
        <v>786</v>
      </c>
      <c r="C37" s="732"/>
      <c r="D37" s="744"/>
      <c r="E37" s="745">
        <f>E39+E43</f>
        <v>0</v>
      </c>
      <c r="F37" s="745">
        <f>F39+F43</f>
        <v>0</v>
      </c>
      <c r="G37" s="748">
        <v>0</v>
      </c>
      <c r="H37" s="745"/>
      <c r="I37" s="745"/>
      <c r="J37" s="746"/>
      <c r="K37" s="216"/>
    </row>
    <row r="38" spans="1:11" s="168" customFormat="1" ht="12" x14ac:dyDescent="0.2">
      <c r="A38" s="167"/>
      <c r="B38" s="428"/>
      <c r="C38" s="428"/>
      <c r="D38" s="677"/>
      <c r="E38" s="227"/>
      <c r="F38" s="227"/>
      <c r="G38" s="735"/>
      <c r="H38" s="227"/>
      <c r="I38" s="227"/>
      <c r="J38" s="735"/>
      <c r="K38" s="216"/>
    </row>
    <row r="39" spans="1:11" s="168" customFormat="1" ht="12" x14ac:dyDescent="0.2">
      <c r="B39" s="792" t="s">
        <v>245</v>
      </c>
      <c r="C39" s="793" t="s">
        <v>787</v>
      </c>
      <c r="D39" s="794"/>
      <c r="E39" s="797">
        <f>SUM(E40:E41)</f>
        <v>0</v>
      </c>
      <c r="F39" s="797">
        <f>SUM(F40:F40)</f>
        <v>0</v>
      </c>
      <c r="G39" s="798">
        <v>0</v>
      </c>
      <c r="H39" s="799"/>
      <c r="I39" s="799"/>
      <c r="J39" s="801"/>
      <c r="K39" s="216"/>
    </row>
    <row r="40" spans="1:11" s="168" customFormat="1" ht="12" x14ac:dyDescent="0.2">
      <c r="A40" s="167"/>
      <c r="B40" s="167"/>
      <c r="C40" s="167"/>
      <c r="D40" s="693" t="s">
        <v>910</v>
      </c>
      <c r="E40" s="229">
        <v>0</v>
      </c>
      <c r="F40" s="229">
        <v>0</v>
      </c>
      <c r="G40" s="747">
        <v>0</v>
      </c>
      <c r="H40" s="227"/>
      <c r="I40" s="227"/>
      <c r="J40" s="735"/>
      <c r="K40" s="216"/>
    </row>
    <row r="41" spans="1:11" s="168" customFormat="1" ht="12" x14ac:dyDescent="0.2">
      <c r="A41" s="167"/>
      <c r="B41" s="167"/>
      <c r="C41" s="167"/>
      <c r="D41" s="693" t="s">
        <v>911</v>
      </c>
      <c r="E41" s="229">
        <v>0</v>
      </c>
      <c r="F41" s="229">
        <v>0</v>
      </c>
      <c r="G41" s="747">
        <v>0</v>
      </c>
      <c r="H41" s="227"/>
      <c r="I41" s="227"/>
      <c r="J41" s="735"/>
      <c r="K41" s="216"/>
    </row>
    <row r="42" spans="1:11" s="168" customFormat="1" ht="12" x14ac:dyDescent="0.2">
      <c r="A42" s="167"/>
      <c r="B42" s="167"/>
      <c r="C42" s="167"/>
      <c r="D42" s="693"/>
      <c r="E42" s="229"/>
      <c r="F42" s="229"/>
      <c r="G42" s="747"/>
      <c r="H42" s="227"/>
      <c r="I42" s="227"/>
      <c r="J42" s="735"/>
      <c r="K42" s="216"/>
    </row>
    <row r="43" spans="1:11" s="168" customFormat="1" ht="12" x14ac:dyDescent="0.2">
      <c r="B43" s="792" t="s">
        <v>248</v>
      </c>
      <c r="C43" s="793" t="s">
        <v>788</v>
      </c>
      <c r="D43" s="794"/>
      <c r="E43" s="797">
        <f>E44</f>
        <v>0</v>
      </c>
      <c r="F43" s="797">
        <f>F44</f>
        <v>0</v>
      </c>
      <c r="G43" s="798">
        <v>0</v>
      </c>
      <c r="H43" s="797"/>
      <c r="I43" s="803"/>
      <c r="J43" s="801"/>
      <c r="K43" s="216"/>
    </row>
    <row r="44" spans="1:11" s="168" customFormat="1" ht="12" x14ac:dyDescent="0.2">
      <c r="B44" s="167"/>
      <c r="C44" s="428"/>
      <c r="D44" s="791"/>
      <c r="E44" s="227"/>
      <c r="F44" s="227"/>
      <c r="G44" s="735"/>
      <c r="H44" s="227"/>
      <c r="I44" s="783"/>
      <c r="J44" s="747"/>
      <c r="K44" s="216"/>
    </row>
    <row r="45" spans="1:11" s="168" customFormat="1" ht="12" x14ac:dyDescent="0.2">
      <c r="A45" s="778" t="s">
        <v>672</v>
      </c>
      <c r="B45" s="732" t="s">
        <v>789</v>
      </c>
      <c r="C45" s="732"/>
      <c r="D45" s="744"/>
      <c r="E45" s="745"/>
      <c r="F45" s="745"/>
      <c r="G45" s="748"/>
      <c r="H45" s="745">
        <f>H47+H51+H56+H67</f>
        <v>21650000</v>
      </c>
      <c r="I45" s="745">
        <f>I47+I51+I56+I67</f>
        <v>21650000</v>
      </c>
      <c r="J45" s="746">
        <f>I45/H45</f>
        <v>1</v>
      </c>
      <c r="K45" s="216"/>
    </row>
    <row r="46" spans="1:11" s="168" customFormat="1" ht="12" x14ac:dyDescent="0.2">
      <c r="A46" s="167"/>
      <c r="B46" s="428"/>
      <c r="C46" s="428"/>
      <c r="D46" s="677"/>
      <c r="E46" s="733"/>
      <c r="F46" s="733"/>
      <c r="G46" s="649"/>
      <c r="H46" s="227"/>
      <c r="I46" s="227"/>
      <c r="J46" s="649"/>
      <c r="K46" s="216"/>
    </row>
    <row r="47" spans="1:11" s="168" customFormat="1" ht="12" x14ac:dyDescent="0.2">
      <c r="B47" s="792" t="s">
        <v>245</v>
      </c>
      <c r="C47" s="793" t="s">
        <v>790</v>
      </c>
      <c r="D47" s="794"/>
      <c r="E47" s="795"/>
      <c r="F47" s="795"/>
      <c r="G47" s="796"/>
      <c r="H47" s="797">
        <f>H48</f>
        <v>0</v>
      </c>
      <c r="I47" s="797">
        <f>I48</f>
        <v>0</v>
      </c>
      <c r="J47" s="796">
        <v>0</v>
      </c>
      <c r="K47" s="216"/>
    </row>
    <row r="48" spans="1:11" s="168" customFormat="1" ht="12" x14ac:dyDescent="0.2">
      <c r="A48" s="779"/>
      <c r="B48" s="779"/>
      <c r="C48" s="779" t="s">
        <v>720</v>
      </c>
      <c r="D48" s="428" t="s">
        <v>791</v>
      </c>
      <c r="E48" s="170"/>
      <c r="F48" s="167"/>
      <c r="G48" s="649"/>
      <c r="H48" s="227">
        <v>0</v>
      </c>
      <c r="I48" s="227">
        <v>0</v>
      </c>
      <c r="J48" s="649">
        <v>0</v>
      </c>
      <c r="K48" s="216"/>
    </row>
    <row r="49" spans="1:11" s="168" customFormat="1" ht="12" x14ac:dyDescent="0.2">
      <c r="A49" s="167"/>
      <c r="B49" s="167"/>
      <c r="C49" s="167"/>
      <c r="D49" s="173"/>
      <c r="E49" s="554"/>
      <c r="F49" s="216"/>
      <c r="G49" s="648"/>
      <c r="H49" s="229"/>
      <c r="I49" s="229"/>
      <c r="J49" s="648"/>
      <c r="K49" s="216"/>
    </row>
    <row r="50" spans="1:11" s="168" customFormat="1" ht="12" x14ac:dyDescent="0.2">
      <c r="A50" s="167"/>
      <c r="B50" s="167"/>
      <c r="C50" s="167"/>
      <c r="D50" s="173"/>
      <c r="E50" s="554"/>
      <c r="F50" s="216"/>
      <c r="G50" s="648"/>
      <c r="H50" s="227"/>
      <c r="I50" s="227"/>
      <c r="J50" s="649"/>
      <c r="K50" s="216"/>
    </row>
    <row r="51" spans="1:11" s="168" customFormat="1" ht="12" x14ac:dyDescent="0.2">
      <c r="B51" s="792" t="s">
        <v>248</v>
      </c>
      <c r="C51" s="793" t="s">
        <v>792</v>
      </c>
      <c r="D51" s="794"/>
      <c r="E51" s="795"/>
      <c r="F51" s="795"/>
      <c r="G51" s="796"/>
      <c r="H51" s="797">
        <f>H52+H53+H54</f>
        <v>10000000</v>
      </c>
      <c r="I51" s="797">
        <f>I52+I53+I54</f>
        <v>10000000</v>
      </c>
      <c r="J51" s="796">
        <f t="shared" ref="J51:J71" si="3">I51/H51</f>
        <v>1</v>
      </c>
      <c r="K51" s="216"/>
    </row>
    <row r="52" spans="1:11" s="168" customFormat="1" ht="12" x14ac:dyDescent="0.2">
      <c r="A52" s="167"/>
      <c r="B52" s="167"/>
      <c r="C52" s="167"/>
      <c r="D52" s="173" t="s">
        <v>819</v>
      </c>
      <c r="E52" s="554"/>
      <c r="F52" s="216"/>
      <c r="G52" s="648"/>
      <c r="H52" s="229">
        <v>3500000</v>
      </c>
      <c r="I52" s="229">
        <v>3500000</v>
      </c>
      <c r="J52" s="648">
        <f t="shared" si="3"/>
        <v>1</v>
      </c>
      <c r="K52" s="216"/>
    </row>
    <row r="53" spans="1:11" s="168" customFormat="1" ht="12" x14ac:dyDescent="0.2">
      <c r="A53" s="167"/>
      <c r="B53" s="167"/>
      <c r="C53" s="167"/>
      <c r="D53" s="173" t="s">
        <v>820</v>
      </c>
      <c r="E53" s="554"/>
      <c r="F53" s="216"/>
      <c r="G53" s="648"/>
      <c r="H53" s="229">
        <v>500000</v>
      </c>
      <c r="I53" s="229">
        <v>500000</v>
      </c>
      <c r="J53" s="648">
        <f t="shared" si="3"/>
        <v>1</v>
      </c>
      <c r="K53" s="216"/>
    </row>
    <row r="54" spans="1:11" s="168" customFormat="1" ht="12" x14ac:dyDescent="0.2">
      <c r="A54" s="167"/>
      <c r="B54" s="167"/>
      <c r="C54" s="167"/>
      <c r="D54" s="173" t="s">
        <v>298</v>
      </c>
      <c r="E54" s="554"/>
      <c r="F54" s="216"/>
      <c r="G54" s="648"/>
      <c r="H54" s="229">
        <v>6000000</v>
      </c>
      <c r="I54" s="229">
        <v>6000000</v>
      </c>
      <c r="J54" s="648">
        <f t="shared" si="3"/>
        <v>1</v>
      </c>
      <c r="K54" s="216"/>
    </row>
    <row r="55" spans="1:11" s="168" customFormat="1" ht="12" x14ac:dyDescent="0.2">
      <c r="A55" s="167"/>
      <c r="B55" s="167"/>
      <c r="C55" s="167"/>
      <c r="D55" s="173"/>
      <c r="E55" s="554"/>
      <c r="F55" s="216"/>
      <c r="G55" s="648"/>
      <c r="H55" s="227"/>
      <c r="I55" s="227"/>
      <c r="J55" s="649"/>
      <c r="K55" s="216"/>
    </row>
    <row r="56" spans="1:11" s="168" customFormat="1" ht="12" x14ac:dyDescent="0.2">
      <c r="B56" s="792" t="s">
        <v>252</v>
      </c>
      <c r="C56" s="793" t="s">
        <v>793</v>
      </c>
      <c r="D56" s="794"/>
      <c r="E56" s="795"/>
      <c r="F56" s="795"/>
      <c r="G56" s="796"/>
      <c r="H56" s="797">
        <f>H58+H61+H64</f>
        <v>11500000</v>
      </c>
      <c r="I56" s="797">
        <f>I58+I61+I64</f>
        <v>11500000</v>
      </c>
      <c r="J56" s="796">
        <f t="shared" si="3"/>
        <v>1</v>
      </c>
      <c r="K56" s="216"/>
    </row>
    <row r="57" spans="1:11" s="168" customFormat="1" ht="12" x14ac:dyDescent="0.2">
      <c r="B57" s="167"/>
      <c r="C57" s="428"/>
      <c r="D57" s="677"/>
      <c r="E57" s="733"/>
      <c r="F57" s="733"/>
      <c r="G57" s="649"/>
      <c r="H57" s="227"/>
      <c r="I57" s="227"/>
      <c r="J57" s="649"/>
      <c r="K57" s="216"/>
    </row>
    <row r="58" spans="1:11" s="168" customFormat="1" ht="12" x14ac:dyDescent="0.2">
      <c r="A58" s="779"/>
      <c r="B58" s="779"/>
      <c r="C58" s="779" t="s">
        <v>720</v>
      </c>
      <c r="D58" s="428" t="s">
        <v>794</v>
      </c>
      <c r="E58" s="170"/>
      <c r="F58" s="167"/>
      <c r="G58" s="649"/>
      <c r="H58" s="227">
        <f>H59</f>
        <v>10000000</v>
      </c>
      <c r="I58" s="227">
        <f>I59</f>
        <v>10000000</v>
      </c>
      <c r="J58" s="649">
        <f t="shared" si="3"/>
        <v>1</v>
      </c>
      <c r="K58" s="216"/>
    </row>
    <row r="59" spans="1:11" s="168" customFormat="1" ht="12" x14ac:dyDescent="0.2">
      <c r="A59" s="167"/>
      <c r="B59" s="167"/>
      <c r="C59" s="167"/>
      <c r="D59" s="173" t="s">
        <v>765</v>
      </c>
      <c r="E59" s="554"/>
      <c r="F59" s="216"/>
      <c r="G59" s="648"/>
      <c r="H59" s="229">
        <v>10000000</v>
      </c>
      <c r="I59" s="229">
        <v>10000000</v>
      </c>
      <c r="J59" s="648">
        <f t="shared" si="3"/>
        <v>1</v>
      </c>
      <c r="K59" s="216"/>
    </row>
    <row r="60" spans="1:11" s="168" customFormat="1" ht="12" x14ac:dyDescent="0.2">
      <c r="A60" s="167"/>
      <c r="B60" s="167"/>
      <c r="C60" s="167"/>
      <c r="D60" s="173"/>
      <c r="E60" s="554"/>
      <c r="F60" s="216"/>
      <c r="G60" s="648"/>
      <c r="H60" s="227"/>
      <c r="I60" s="227"/>
      <c r="J60" s="649"/>
      <c r="K60" s="216"/>
    </row>
    <row r="61" spans="1:11" s="168" customFormat="1" ht="12" x14ac:dyDescent="0.2">
      <c r="A61" s="779"/>
      <c r="B61" s="779"/>
      <c r="C61" s="779" t="s">
        <v>721</v>
      </c>
      <c r="D61" s="428" t="s">
        <v>795</v>
      </c>
      <c r="E61" s="170"/>
      <c r="F61" s="167"/>
      <c r="G61" s="649"/>
      <c r="H61" s="227">
        <f>H62</f>
        <v>1500000</v>
      </c>
      <c r="I61" s="227">
        <f>I62</f>
        <v>1500000</v>
      </c>
      <c r="J61" s="649">
        <f t="shared" si="3"/>
        <v>1</v>
      </c>
      <c r="K61" s="216"/>
    </row>
    <row r="62" spans="1:11" s="168" customFormat="1" ht="12" x14ac:dyDescent="0.2">
      <c r="A62" s="167"/>
      <c r="B62" s="167"/>
      <c r="C62" s="167"/>
      <c r="D62" s="173" t="s">
        <v>842</v>
      </c>
      <c r="E62" s="554"/>
      <c r="F62" s="216"/>
      <c r="G62" s="648"/>
      <c r="H62" s="229">
        <v>1500000</v>
      </c>
      <c r="I62" s="229">
        <v>1500000</v>
      </c>
      <c r="J62" s="648">
        <f t="shared" si="3"/>
        <v>1</v>
      </c>
      <c r="K62" s="216"/>
    </row>
    <row r="63" spans="1:11" s="168" customFormat="1" ht="12" x14ac:dyDescent="0.2">
      <c r="A63" s="167"/>
      <c r="B63" s="167"/>
      <c r="C63" s="167"/>
      <c r="D63" s="173"/>
      <c r="E63" s="554"/>
      <c r="F63" s="216"/>
      <c r="G63" s="648"/>
      <c r="H63" s="227"/>
      <c r="I63" s="227"/>
      <c r="J63" s="649"/>
      <c r="K63" s="216"/>
    </row>
    <row r="64" spans="1:11" s="168" customFormat="1" ht="12" x14ac:dyDescent="0.2">
      <c r="A64" s="779"/>
      <c r="B64" s="779"/>
      <c r="C64" s="779" t="s">
        <v>723</v>
      </c>
      <c r="D64" s="428" t="s">
        <v>796</v>
      </c>
      <c r="E64" s="170"/>
      <c r="F64" s="167"/>
      <c r="G64" s="649"/>
      <c r="H64" s="227">
        <f>H65</f>
        <v>0</v>
      </c>
      <c r="I64" s="227">
        <f>I65</f>
        <v>0</v>
      </c>
      <c r="J64" s="649">
        <v>0</v>
      </c>
      <c r="K64" s="216"/>
    </row>
    <row r="65" spans="1:11" s="168" customFormat="1" ht="12" x14ac:dyDescent="0.2">
      <c r="A65" s="167"/>
      <c r="B65" s="167"/>
      <c r="C65" s="167"/>
      <c r="D65" s="173"/>
      <c r="E65" s="554"/>
      <c r="F65" s="216"/>
      <c r="G65" s="648"/>
      <c r="H65" s="229"/>
      <c r="I65" s="229"/>
      <c r="J65" s="648"/>
      <c r="K65" s="216"/>
    </row>
    <row r="66" spans="1:11" s="168" customFormat="1" ht="12" x14ac:dyDescent="0.2">
      <c r="A66" s="167"/>
      <c r="B66" s="167"/>
      <c r="C66" s="167"/>
      <c r="D66" s="173"/>
      <c r="E66" s="554"/>
      <c r="F66" s="216"/>
      <c r="G66" s="648"/>
      <c r="H66" s="227"/>
      <c r="I66" s="227"/>
      <c r="J66" s="649"/>
      <c r="K66" s="216"/>
    </row>
    <row r="67" spans="1:11" s="168" customFormat="1" ht="12" x14ac:dyDescent="0.2">
      <c r="B67" s="792" t="s">
        <v>254</v>
      </c>
      <c r="C67" s="793" t="s">
        <v>797</v>
      </c>
      <c r="D67" s="794"/>
      <c r="E67" s="795"/>
      <c r="F67" s="795"/>
      <c r="G67" s="796"/>
      <c r="H67" s="797">
        <f>H68+H69+H70+H71</f>
        <v>150000</v>
      </c>
      <c r="I67" s="797">
        <f>I68+I69+I70+I71</f>
        <v>150000</v>
      </c>
      <c r="J67" s="796">
        <f t="shared" si="3"/>
        <v>1</v>
      </c>
      <c r="K67" s="216"/>
    </row>
    <row r="68" spans="1:11" s="168" customFormat="1" ht="12" x14ac:dyDescent="0.2">
      <c r="A68" s="167"/>
      <c r="B68" s="167"/>
      <c r="C68" s="167"/>
      <c r="D68" s="173" t="s">
        <v>766</v>
      </c>
      <c r="E68" s="554"/>
      <c r="F68" s="216"/>
      <c r="G68" s="648"/>
      <c r="H68" s="229">
        <v>0</v>
      </c>
      <c r="I68" s="229">
        <v>0</v>
      </c>
      <c r="J68" s="648">
        <v>0</v>
      </c>
      <c r="K68" s="216"/>
    </row>
    <row r="69" spans="1:11" s="168" customFormat="1" ht="12" x14ac:dyDescent="0.2">
      <c r="A69" s="167"/>
      <c r="B69" s="167"/>
      <c r="C69" s="167"/>
      <c r="D69" s="173" t="s">
        <v>261</v>
      </c>
      <c r="E69" s="554"/>
      <c r="F69" s="216"/>
      <c r="G69" s="648"/>
      <c r="H69" s="229">
        <v>50000</v>
      </c>
      <c r="I69" s="229">
        <v>50000</v>
      </c>
      <c r="J69" s="648">
        <f t="shared" si="3"/>
        <v>1</v>
      </c>
      <c r="K69" s="216"/>
    </row>
    <row r="70" spans="1:11" s="168" customFormat="1" ht="12" x14ac:dyDescent="0.2">
      <c r="A70" s="167"/>
      <c r="B70" s="167"/>
      <c r="C70" s="167"/>
      <c r="D70" s="173" t="s">
        <v>838</v>
      </c>
      <c r="E70" s="554"/>
      <c r="F70" s="216"/>
      <c r="G70" s="648"/>
      <c r="H70" s="229">
        <v>0</v>
      </c>
      <c r="I70" s="229">
        <v>0</v>
      </c>
      <c r="J70" s="648">
        <v>0</v>
      </c>
      <c r="K70" s="216"/>
    </row>
    <row r="71" spans="1:11" s="168" customFormat="1" ht="12" x14ac:dyDescent="0.2">
      <c r="A71" s="779"/>
      <c r="B71" s="779"/>
      <c r="C71" s="779"/>
      <c r="D71" s="168" t="s">
        <v>282</v>
      </c>
      <c r="E71" s="779"/>
      <c r="F71" s="779"/>
      <c r="G71" s="779"/>
      <c r="H71" s="229">
        <v>100000</v>
      </c>
      <c r="I71" s="229">
        <v>100000</v>
      </c>
      <c r="J71" s="648">
        <f t="shared" si="3"/>
        <v>1</v>
      </c>
      <c r="K71" s="216"/>
    </row>
    <row r="72" spans="1:11" s="168" customFormat="1" ht="12" x14ac:dyDescent="0.2">
      <c r="A72" s="778" t="s">
        <v>680</v>
      </c>
      <c r="B72" s="732" t="s">
        <v>798</v>
      </c>
      <c r="C72" s="732"/>
      <c r="D72" s="744"/>
      <c r="E72" s="745"/>
      <c r="F72" s="745"/>
      <c r="G72" s="748"/>
      <c r="H72" s="745">
        <f>H74+H76+H81+H86+H93+H96+H98+H100+H104+H108</f>
        <v>1364000</v>
      </c>
      <c r="I72" s="745">
        <f>I74+I76+I81+I86+I93+I96+I98+I100+I104+I108</f>
        <v>1364000</v>
      </c>
      <c r="J72" s="746">
        <f>I72/H72</f>
        <v>1</v>
      </c>
      <c r="K72" s="216"/>
    </row>
    <row r="73" spans="1:11" s="168" customFormat="1" ht="12" x14ac:dyDescent="0.2">
      <c r="A73" s="167"/>
      <c r="B73" s="428"/>
      <c r="C73" s="428"/>
      <c r="D73" s="677"/>
      <c r="E73" s="733"/>
      <c r="F73" s="733"/>
      <c r="G73" s="649"/>
      <c r="H73" s="227"/>
      <c r="I73" s="227"/>
      <c r="J73" s="649"/>
      <c r="K73" s="216"/>
    </row>
    <row r="74" spans="1:11" s="168" customFormat="1" ht="12" x14ac:dyDescent="0.2">
      <c r="A74" s="779"/>
      <c r="B74" s="779"/>
      <c r="C74" s="779" t="s">
        <v>720</v>
      </c>
      <c r="D74" s="428" t="s">
        <v>799</v>
      </c>
      <c r="E74" s="170"/>
      <c r="F74" s="167"/>
      <c r="G74" s="649"/>
      <c r="H74" s="227">
        <v>0</v>
      </c>
      <c r="I74" s="227">
        <v>0</v>
      </c>
      <c r="J74" s="649">
        <v>0</v>
      </c>
      <c r="K74" s="216"/>
    </row>
    <row r="75" spans="1:11" s="168" customFormat="1" ht="12" x14ac:dyDescent="0.2">
      <c r="A75" s="779"/>
      <c r="B75" s="779"/>
      <c r="C75" s="779"/>
      <c r="D75" s="428"/>
      <c r="E75" s="170"/>
      <c r="F75" s="167"/>
      <c r="G75" s="649"/>
      <c r="H75" s="227"/>
      <c r="I75" s="227"/>
      <c r="J75" s="649"/>
      <c r="K75" s="216"/>
    </row>
    <row r="76" spans="1:11" s="168" customFormat="1" ht="12" x14ac:dyDescent="0.2">
      <c r="A76" s="779"/>
      <c r="B76" s="779"/>
      <c r="C76" s="779" t="s">
        <v>721</v>
      </c>
      <c r="D76" s="428" t="s">
        <v>800</v>
      </c>
      <c r="E76" s="170"/>
      <c r="F76" s="167"/>
      <c r="G76" s="649"/>
      <c r="H76" s="227">
        <f>SUM(H77:H79)</f>
        <v>120000</v>
      </c>
      <c r="I76" s="227">
        <f>SUM(I77:I79)</f>
        <v>120000</v>
      </c>
      <c r="J76" s="649">
        <f>I76/H76</f>
        <v>1</v>
      </c>
      <c r="K76" s="216"/>
    </row>
    <row r="77" spans="1:11" s="168" customFormat="1" ht="12" x14ac:dyDescent="0.2">
      <c r="A77" s="167"/>
      <c r="B77" s="167"/>
      <c r="C77" s="167"/>
      <c r="D77" s="693" t="s">
        <v>895</v>
      </c>
      <c r="E77" s="216"/>
      <c r="G77" s="648"/>
      <c r="H77" s="229">
        <v>30000</v>
      </c>
      <c r="I77" s="229">
        <v>30000</v>
      </c>
      <c r="J77" s="648">
        <f t="shared" ref="J77:J100" si="4">I77/H77</f>
        <v>1</v>
      </c>
      <c r="K77" s="216"/>
    </row>
    <row r="78" spans="1:11" s="168" customFormat="1" ht="12" x14ac:dyDescent="0.2">
      <c r="A78" s="167"/>
      <c r="B78" s="167"/>
      <c r="C78" s="167"/>
      <c r="D78" s="693" t="s">
        <v>896</v>
      </c>
      <c r="E78" s="216"/>
      <c r="G78" s="648"/>
      <c r="H78" s="229">
        <v>90000</v>
      </c>
      <c r="I78" s="229">
        <v>90000</v>
      </c>
      <c r="J78" s="648"/>
      <c r="K78" s="216"/>
    </row>
    <row r="79" spans="1:11" s="168" customFormat="1" ht="12" x14ac:dyDescent="0.2">
      <c r="A79" s="167"/>
      <c r="B79" s="167"/>
      <c r="C79" s="167"/>
      <c r="D79" s="693"/>
      <c r="E79" s="216"/>
      <c r="G79" s="648"/>
      <c r="H79" s="229"/>
      <c r="I79" s="229"/>
      <c r="J79" s="648"/>
      <c r="K79" s="216"/>
    </row>
    <row r="80" spans="1:11" s="168" customFormat="1" ht="12" x14ac:dyDescent="0.2">
      <c r="A80" s="167"/>
      <c r="B80" s="167"/>
      <c r="C80" s="167"/>
      <c r="D80" s="693"/>
      <c r="E80" s="216"/>
      <c r="G80" s="648"/>
      <c r="H80" s="229"/>
      <c r="I80" s="229"/>
      <c r="J80" s="648"/>
      <c r="K80" s="216"/>
    </row>
    <row r="81" spans="1:11" s="168" customFormat="1" ht="12" x14ac:dyDescent="0.2">
      <c r="A81" s="779"/>
      <c r="B81" s="779"/>
      <c r="C81" s="779" t="s">
        <v>723</v>
      </c>
      <c r="D81" s="428" t="s">
        <v>801</v>
      </c>
      <c r="E81" s="170"/>
      <c r="F81" s="167"/>
      <c r="G81" s="649"/>
      <c r="H81" s="227">
        <f>H82+H83+H84</f>
        <v>386000</v>
      </c>
      <c r="I81" s="227">
        <f>I82+I83+I84</f>
        <v>386000</v>
      </c>
      <c r="J81" s="649">
        <f>I81/H81</f>
        <v>1</v>
      </c>
      <c r="K81" s="216"/>
    </row>
    <row r="82" spans="1:11" s="168" customFormat="1" ht="12" x14ac:dyDescent="0.2">
      <c r="A82" s="779"/>
      <c r="B82" s="779"/>
      <c r="C82" s="779"/>
      <c r="D82" s="173" t="s">
        <v>903</v>
      </c>
      <c r="E82" s="170"/>
      <c r="F82" s="167"/>
      <c r="G82" s="649"/>
      <c r="H82" s="229">
        <v>300000</v>
      </c>
      <c r="I82" s="229">
        <v>300000</v>
      </c>
      <c r="J82" s="648">
        <f>I82/H82</f>
        <v>1</v>
      </c>
      <c r="K82" s="216"/>
    </row>
    <row r="83" spans="1:11" s="168" customFormat="1" ht="12" x14ac:dyDescent="0.2">
      <c r="A83" s="779"/>
      <c r="B83" s="779"/>
      <c r="C83" s="779"/>
      <c r="D83" s="173" t="s">
        <v>904</v>
      </c>
      <c r="E83" s="170"/>
      <c r="F83" s="167"/>
      <c r="G83" s="649"/>
      <c r="H83" s="229">
        <v>50000</v>
      </c>
      <c r="I83" s="229">
        <v>50000</v>
      </c>
      <c r="J83" s="648">
        <f t="shared" ref="J83" si="5">I83/H83</f>
        <v>1</v>
      </c>
      <c r="K83" s="216"/>
    </row>
    <row r="84" spans="1:11" s="168" customFormat="1" ht="12" x14ac:dyDescent="0.2">
      <c r="A84" s="779"/>
      <c r="B84" s="779"/>
      <c r="C84" s="779"/>
      <c r="D84" s="173" t="s">
        <v>905</v>
      </c>
      <c r="E84" s="170"/>
      <c r="F84" s="167"/>
      <c r="G84" s="649"/>
      <c r="H84" s="229">
        <v>36000</v>
      </c>
      <c r="I84" s="229">
        <v>36000</v>
      </c>
      <c r="J84" s="648">
        <v>0</v>
      </c>
      <c r="K84" s="216"/>
    </row>
    <row r="85" spans="1:11" s="168" customFormat="1" ht="12" x14ac:dyDescent="0.2">
      <c r="A85" s="779"/>
      <c r="B85" s="779"/>
      <c r="C85" s="779"/>
      <c r="D85" s="173"/>
      <c r="E85" s="170"/>
      <c r="F85" s="167"/>
      <c r="G85" s="649"/>
      <c r="H85" s="229"/>
      <c r="I85" s="229"/>
      <c r="J85" s="648"/>
      <c r="K85" s="216"/>
    </row>
    <row r="86" spans="1:11" s="168" customFormat="1" ht="12" x14ac:dyDescent="0.2">
      <c r="A86" s="779"/>
      <c r="B86" s="779"/>
      <c r="C86" s="779" t="s">
        <v>724</v>
      </c>
      <c r="D86" s="428" t="s">
        <v>802</v>
      </c>
      <c r="E86" s="227"/>
      <c r="F86" s="227"/>
      <c r="G86" s="317"/>
      <c r="H86" s="227">
        <f>SUM(H87:H92)</f>
        <v>832000</v>
      </c>
      <c r="I86" s="227">
        <f>SUM(I87:I92)</f>
        <v>832000</v>
      </c>
      <c r="J86" s="649">
        <f>I86/H86</f>
        <v>1</v>
      </c>
      <c r="K86" s="216"/>
    </row>
    <row r="87" spans="1:11" s="168" customFormat="1" ht="12" x14ac:dyDescent="0.2">
      <c r="A87" s="779"/>
      <c r="B87" s="779"/>
      <c r="C87" s="779"/>
      <c r="D87" s="693" t="s">
        <v>771</v>
      </c>
      <c r="E87" s="216"/>
      <c r="G87" s="649"/>
      <c r="H87" s="229">
        <v>350000</v>
      </c>
      <c r="I87" s="229">
        <v>350000</v>
      </c>
      <c r="J87" s="648">
        <f t="shared" ref="J87:J88" si="6">I87/H87</f>
        <v>1</v>
      </c>
      <c r="K87" s="216"/>
    </row>
    <row r="88" spans="1:11" s="168" customFormat="1" ht="12" x14ac:dyDescent="0.2">
      <c r="A88" s="779"/>
      <c r="B88" s="779"/>
      <c r="C88" s="779"/>
      <c r="D88" s="693" t="s">
        <v>906</v>
      </c>
      <c r="E88" s="216"/>
      <c r="G88" s="649"/>
      <c r="H88" s="229">
        <v>360000</v>
      </c>
      <c r="I88" s="229">
        <v>360000</v>
      </c>
      <c r="J88" s="648">
        <f t="shared" si="6"/>
        <v>1</v>
      </c>
      <c r="K88" s="216"/>
    </row>
    <row r="89" spans="1:11" s="168" customFormat="1" ht="12" x14ac:dyDescent="0.2">
      <c r="A89" s="779"/>
      <c r="B89" s="779"/>
      <c r="C89" s="779"/>
      <c r="D89" s="693" t="s">
        <v>907</v>
      </c>
      <c r="E89" s="216"/>
      <c r="G89" s="649"/>
      <c r="H89" s="229">
        <v>80000</v>
      </c>
      <c r="I89" s="229">
        <v>80000</v>
      </c>
      <c r="J89" s="648">
        <v>0</v>
      </c>
      <c r="K89" s="216"/>
    </row>
    <row r="90" spans="1:11" s="168" customFormat="1" ht="12" x14ac:dyDescent="0.2">
      <c r="A90" s="779"/>
      <c r="B90" s="779"/>
      <c r="C90" s="779"/>
      <c r="D90" s="693" t="s">
        <v>897</v>
      </c>
      <c r="E90" s="170"/>
      <c r="F90" s="167"/>
      <c r="G90" s="649"/>
      <c r="H90" s="229">
        <v>30000</v>
      </c>
      <c r="I90" s="229">
        <v>30000</v>
      </c>
      <c r="J90" s="648">
        <v>0</v>
      </c>
      <c r="K90" s="216"/>
    </row>
    <row r="91" spans="1:11" s="168" customFormat="1" ht="12" x14ac:dyDescent="0.2">
      <c r="A91" s="779"/>
      <c r="B91" s="779"/>
      <c r="C91" s="779"/>
      <c r="D91" s="693" t="s">
        <v>936</v>
      </c>
      <c r="E91" s="170"/>
      <c r="F91" s="167"/>
      <c r="G91" s="649"/>
      <c r="H91" s="229">
        <v>12000</v>
      </c>
      <c r="I91" s="229">
        <v>12000</v>
      </c>
      <c r="J91" s="648">
        <v>0</v>
      </c>
      <c r="K91" s="216"/>
    </row>
    <row r="92" spans="1:11" s="168" customFormat="1" ht="12" x14ac:dyDescent="0.2">
      <c r="A92" s="779"/>
      <c r="B92" s="779"/>
      <c r="C92" s="779"/>
      <c r="D92" s="693"/>
      <c r="E92" s="170"/>
      <c r="F92" s="167"/>
      <c r="G92" s="649"/>
      <c r="H92" s="229"/>
      <c r="I92" s="229"/>
      <c r="J92" s="648"/>
      <c r="K92" s="216"/>
    </row>
    <row r="93" spans="1:11" s="168" customFormat="1" ht="12" x14ac:dyDescent="0.2">
      <c r="A93" s="779"/>
      <c r="B93" s="779"/>
      <c r="C93" s="779" t="s">
        <v>725</v>
      </c>
      <c r="D93" s="428" t="s">
        <v>803</v>
      </c>
      <c r="E93" s="170"/>
      <c r="F93" s="167"/>
      <c r="G93" s="649"/>
      <c r="H93" s="227">
        <f>SUM(H94:H94)</f>
        <v>0</v>
      </c>
      <c r="I93" s="227">
        <f>SUM(I94:I94)</f>
        <v>0</v>
      </c>
      <c r="J93" s="649">
        <v>0</v>
      </c>
      <c r="K93" s="216"/>
    </row>
    <row r="94" spans="1:11" s="168" customFormat="1" ht="12" x14ac:dyDescent="0.2">
      <c r="A94" s="779"/>
      <c r="B94" s="779"/>
      <c r="C94" s="779"/>
      <c r="D94" s="693"/>
      <c r="E94" s="216"/>
      <c r="G94" s="648"/>
      <c r="H94" s="229"/>
      <c r="I94" s="229"/>
      <c r="J94" s="648"/>
      <c r="K94" s="216"/>
    </row>
    <row r="95" spans="1:11" s="168" customFormat="1" ht="12" x14ac:dyDescent="0.2">
      <c r="A95" s="779"/>
      <c r="B95" s="779"/>
      <c r="C95" s="779"/>
      <c r="D95" s="693"/>
      <c r="E95" s="216"/>
      <c r="G95" s="648"/>
      <c r="H95" s="229"/>
      <c r="I95" s="229"/>
      <c r="J95" s="648"/>
      <c r="K95" s="216"/>
    </row>
    <row r="96" spans="1:11" s="168" customFormat="1" ht="12" x14ac:dyDescent="0.2">
      <c r="A96" s="779"/>
      <c r="B96" s="779"/>
      <c r="C96" s="779" t="s">
        <v>726</v>
      </c>
      <c r="D96" s="428" t="s">
        <v>804</v>
      </c>
      <c r="E96" s="170"/>
      <c r="F96" s="167"/>
      <c r="G96" s="649"/>
      <c r="H96" s="227">
        <v>0</v>
      </c>
      <c r="I96" s="227">
        <v>0</v>
      </c>
      <c r="J96" s="649">
        <v>0</v>
      </c>
      <c r="K96" s="216"/>
    </row>
    <row r="97" spans="1:11" s="168" customFormat="1" ht="12" x14ac:dyDescent="0.2">
      <c r="A97" s="779"/>
      <c r="B97" s="779"/>
      <c r="C97" s="779"/>
      <c r="D97" s="428"/>
      <c r="E97" s="170"/>
      <c r="F97" s="167"/>
      <c r="G97" s="649"/>
      <c r="H97" s="227"/>
      <c r="I97" s="227"/>
      <c r="J97" s="649"/>
      <c r="K97" s="216"/>
    </row>
    <row r="98" spans="1:11" s="168" customFormat="1" ht="12" x14ac:dyDescent="0.2">
      <c r="A98" s="779"/>
      <c r="B98" s="779"/>
      <c r="C98" s="779" t="s">
        <v>728</v>
      </c>
      <c r="D98" s="428" t="s">
        <v>805</v>
      </c>
      <c r="E98" s="170"/>
      <c r="F98" s="167"/>
      <c r="G98" s="649"/>
      <c r="H98" s="227">
        <v>0</v>
      </c>
      <c r="I98" s="227">
        <v>0</v>
      </c>
      <c r="J98" s="649">
        <v>0</v>
      </c>
      <c r="K98" s="216"/>
    </row>
    <row r="99" spans="1:11" s="168" customFormat="1" ht="12" x14ac:dyDescent="0.2">
      <c r="A99" s="779"/>
      <c r="B99" s="779"/>
      <c r="C99" s="779"/>
      <c r="D99" s="428"/>
      <c r="E99" s="170"/>
      <c r="F99" s="167"/>
      <c r="G99" s="649"/>
      <c r="H99" s="227"/>
      <c r="I99" s="227"/>
      <c r="J99" s="649"/>
      <c r="K99" s="216"/>
    </row>
    <row r="100" spans="1:11" s="168" customFormat="1" ht="12" x14ac:dyDescent="0.2">
      <c r="A100" s="779"/>
      <c r="B100" s="779"/>
      <c r="C100" s="779" t="s">
        <v>775</v>
      </c>
      <c r="D100" s="428" t="s">
        <v>806</v>
      </c>
      <c r="E100" s="170"/>
      <c r="F100" s="167"/>
      <c r="G100" s="649"/>
      <c r="H100" s="227">
        <f>SUM(H101:H102)</f>
        <v>25000</v>
      </c>
      <c r="I100" s="227">
        <f>SUM(I101:I102)</f>
        <v>25000</v>
      </c>
      <c r="J100" s="649">
        <f t="shared" si="4"/>
        <v>1</v>
      </c>
      <c r="K100" s="216"/>
    </row>
    <row r="101" spans="1:11" s="168" customFormat="1" ht="12" x14ac:dyDescent="0.2">
      <c r="A101" s="779"/>
      <c r="B101" s="779"/>
      <c r="C101" s="779"/>
      <c r="D101" s="693" t="s">
        <v>828</v>
      </c>
      <c r="E101" s="216"/>
      <c r="F101" s="216"/>
      <c r="G101" s="649"/>
      <c r="H101" s="229">
        <v>25000</v>
      </c>
      <c r="I101" s="229">
        <v>25000</v>
      </c>
      <c r="J101" s="648">
        <v>0</v>
      </c>
      <c r="K101" s="216"/>
    </row>
    <row r="102" spans="1:11" s="168" customFormat="1" ht="12" x14ac:dyDescent="0.2">
      <c r="A102" s="779"/>
      <c r="B102" s="779"/>
      <c r="C102" s="779"/>
      <c r="D102" s="693" t="s">
        <v>839</v>
      </c>
      <c r="E102" s="216"/>
      <c r="F102" s="216"/>
      <c r="G102" s="649"/>
      <c r="H102" s="229">
        <v>0</v>
      </c>
      <c r="I102" s="229">
        <v>0</v>
      </c>
      <c r="J102" s="648">
        <v>0</v>
      </c>
      <c r="K102" s="216"/>
    </row>
    <row r="103" spans="1:11" s="168" customFormat="1" ht="12" x14ac:dyDescent="0.2">
      <c r="A103" s="779"/>
      <c r="B103" s="779"/>
      <c r="C103" s="779"/>
      <c r="D103" s="693"/>
      <c r="E103" s="216"/>
      <c r="F103" s="216"/>
      <c r="G103" s="649"/>
      <c r="H103" s="229"/>
      <c r="I103" s="229"/>
      <c r="J103" s="648"/>
      <c r="K103" s="216"/>
    </row>
    <row r="104" spans="1:11" s="168" customFormat="1" ht="12" x14ac:dyDescent="0.2">
      <c r="A104" s="779"/>
      <c r="B104" s="779"/>
      <c r="C104" s="779" t="s">
        <v>776</v>
      </c>
      <c r="D104" s="428" t="s">
        <v>807</v>
      </c>
      <c r="E104" s="170"/>
      <c r="F104" s="167"/>
      <c r="G104" s="649"/>
      <c r="H104" s="227">
        <v>0</v>
      </c>
      <c r="I104" s="227">
        <v>0</v>
      </c>
      <c r="J104" s="649">
        <v>0</v>
      </c>
      <c r="K104" s="216"/>
    </row>
    <row r="105" spans="1:11" s="168" customFormat="1" ht="12" x14ac:dyDescent="0.2">
      <c r="A105" s="779"/>
      <c r="B105" s="779"/>
      <c r="C105" s="779"/>
      <c r="D105" s="428"/>
      <c r="E105" s="170"/>
      <c r="F105" s="167"/>
      <c r="G105" s="649"/>
      <c r="H105" s="733"/>
      <c r="I105" s="733"/>
      <c r="J105" s="649"/>
      <c r="K105" s="216"/>
    </row>
    <row r="106" spans="1:11" s="168" customFormat="1" ht="12" x14ac:dyDescent="0.2">
      <c r="A106" s="779"/>
      <c r="B106" s="779"/>
      <c r="C106" s="779" t="s">
        <v>777</v>
      </c>
      <c r="D106" s="428" t="s">
        <v>849</v>
      </c>
      <c r="E106" s="170"/>
      <c r="F106" s="167"/>
      <c r="G106" s="649"/>
      <c r="H106" s="227">
        <v>0</v>
      </c>
      <c r="I106" s="227">
        <v>0</v>
      </c>
      <c r="J106" s="649">
        <v>0</v>
      </c>
      <c r="K106" s="216"/>
    </row>
    <row r="107" spans="1:11" s="168" customFormat="1" ht="12" x14ac:dyDescent="0.2">
      <c r="A107" s="779"/>
      <c r="B107" s="779"/>
      <c r="C107" s="779"/>
      <c r="D107" s="428"/>
      <c r="E107" s="170"/>
      <c r="F107" s="167"/>
      <c r="G107" s="649"/>
      <c r="H107" s="733"/>
      <c r="I107" s="733"/>
      <c r="J107" s="649"/>
      <c r="K107" s="216"/>
    </row>
    <row r="108" spans="1:11" s="168" customFormat="1" ht="12" x14ac:dyDescent="0.2">
      <c r="A108" s="779"/>
      <c r="B108" s="779"/>
      <c r="C108" s="779" t="s">
        <v>850</v>
      </c>
      <c r="D108" s="428" t="s">
        <v>848</v>
      </c>
      <c r="E108" s="170"/>
      <c r="F108" s="167"/>
      <c r="G108" s="649"/>
      <c r="H108" s="227">
        <f>H109+H110</f>
        <v>1000</v>
      </c>
      <c r="I108" s="227">
        <f>I109+I110</f>
        <v>1000</v>
      </c>
      <c r="J108" s="649">
        <f>I108/H108</f>
        <v>1</v>
      </c>
      <c r="K108" s="216"/>
    </row>
    <row r="109" spans="1:11" s="168" customFormat="1" ht="12" x14ac:dyDescent="0.2">
      <c r="A109" s="779"/>
      <c r="B109" s="779"/>
      <c r="C109" s="779"/>
      <c r="D109" s="693" t="s">
        <v>898</v>
      </c>
      <c r="E109" s="216"/>
      <c r="F109" s="216"/>
      <c r="G109" s="649"/>
      <c r="H109" s="229">
        <v>0</v>
      </c>
      <c r="I109" s="229">
        <v>0</v>
      </c>
      <c r="J109" s="648">
        <v>0</v>
      </c>
      <c r="K109" s="216"/>
    </row>
    <row r="110" spans="1:11" s="168" customFormat="1" ht="12" x14ac:dyDescent="0.2">
      <c r="A110" s="779"/>
      <c r="B110" s="779"/>
      <c r="C110" s="779"/>
      <c r="D110" s="693" t="s">
        <v>908</v>
      </c>
      <c r="E110" s="216"/>
      <c r="F110" s="216"/>
      <c r="G110" s="649"/>
      <c r="H110" s="229">
        <v>1000</v>
      </c>
      <c r="I110" s="229">
        <v>1000</v>
      </c>
      <c r="J110" s="648">
        <v>0</v>
      </c>
      <c r="K110" s="216"/>
    </row>
    <row r="111" spans="1:11" s="168" customFormat="1" ht="12" x14ac:dyDescent="0.2">
      <c r="A111" s="779"/>
      <c r="B111" s="779"/>
      <c r="C111" s="779"/>
      <c r="D111" s="693"/>
      <c r="E111" s="216"/>
      <c r="F111" s="216"/>
      <c r="G111" s="649"/>
      <c r="H111" s="229"/>
      <c r="I111" s="229"/>
      <c r="J111" s="648"/>
      <c r="K111" s="216"/>
    </row>
    <row r="112" spans="1:11" s="168" customFormat="1" ht="12" x14ac:dyDescent="0.2">
      <c r="A112" s="778" t="s">
        <v>688</v>
      </c>
      <c r="B112" s="732" t="s">
        <v>808</v>
      </c>
      <c r="C112" s="732"/>
      <c r="D112" s="744"/>
      <c r="E112" s="745">
        <f>E113</f>
        <v>0</v>
      </c>
      <c r="F112" s="745">
        <f>F113</f>
        <v>0</v>
      </c>
      <c r="G112" s="748">
        <v>0</v>
      </c>
      <c r="H112" s="745"/>
      <c r="I112" s="745"/>
      <c r="J112" s="746"/>
      <c r="K112" s="216"/>
    </row>
    <row r="113" spans="1:16384" s="168" customFormat="1" ht="12" x14ac:dyDescent="0.2">
      <c r="B113" s="792" t="s">
        <v>245</v>
      </c>
      <c r="C113" s="793" t="s">
        <v>809</v>
      </c>
      <c r="D113" s="794"/>
      <c r="E113" s="797">
        <f>E114</f>
        <v>0</v>
      </c>
      <c r="F113" s="797">
        <f>F114</f>
        <v>0</v>
      </c>
      <c r="G113" s="798">
        <v>0</v>
      </c>
      <c r="H113" s="799"/>
      <c r="I113" s="799"/>
      <c r="J113" s="798"/>
      <c r="K113" s="216"/>
    </row>
    <row r="114" spans="1:16384" s="168" customFormat="1" ht="12" x14ac:dyDescent="0.2">
      <c r="A114" s="167"/>
      <c r="B114" s="167"/>
      <c r="C114" s="167"/>
      <c r="D114" s="693"/>
      <c r="E114" s="229"/>
      <c r="F114" s="229"/>
      <c r="G114" s="747"/>
      <c r="H114" s="227"/>
      <c r="I114" s="227"/>
      <c r="J114" s="735"/>
      <c r="K114" s="216"/>
    </row>
    <row r="115" spans="1:16384" s="779" customFormat="1" ht="12" x14ac:dyDescent="0.2">
      <c r="A115" s="167"/>
      <c r="B115" s="792" t="s">
        <v>248</v>
      </c>
      <c r="C115" s="792" t="s">
        <v>843</v>
      </c>
      <c r="D115" s="800"/>
      <c r="E115" s="799">
        <v>0</v>
      </c>
      <c r="F115" s="799">
        <v>0</v>
      </c>
      <c r="G115" s="801">
        <v>0</v>
      </c>
      <c r="H115" s="797"/>
      <c r="I115" s="797"/>
      <c r="J115" s="798"/>
      <c r="K115" s="782"/>
    </row>
    <row r="116" spans="1:16384" s="779" customFormat="1" ht="12" x14ac:dyDescent="0.2">
      <c r="A116" s="167"/>
      <c r="B116" s="167"/>
      <c r="C116" s="167"/>
      <c r="D116" s="693"/>
      <c r="E116" s="229"/>
      <c r="F116" s="229"/>
      <c r="G116" s="747"/>
      <c r="H116" s="227"/>
      <c r="I116" s="227"/>
      <c r="J116" s="735"/>
      <c r="K116" s="782"/>
    </row>
    <row r="117" spans="1:16384" s="779" customFormat="1" ht="12" x14ac:dyDescent="0.2">
      <c r="A117" s="778" t="s">
        <v>773</v>
      </c>
      <c r="B117" s="732" t="s">
        <v>810</v>
      </c>
      <c r="C117" s="732"/>
      <c r="D117" s="744"/>
      <c r="E117" s="745"/>
      <c r="F117" s="745"/>
      <c r="G117" s="748"/>
      <c r="H117" s="745">
        <f>H119+H121+H123</f>
        <v>690000</v>
      </c>
      <c r="I117" s="745">
        <f>I119+I121+I123</f>
        <v>690000</v>
      </c>
      <c r="J117" s="746">
        <v>0</v>
      </c>
      <c r="K117" s="782"/>
    </row>
    <row r="118" spans="1:16384" s="779" customFormat="1" x14ac:dyDescent="0.2">
      <c r="A118" s="131"/>
      <c r="B118" s="131"/>
      <c r="C118" s="131"/>
      <c r="D118" s="131"/>
      <c r="E118" s="131"/>
      <c r="F118" s="131"/>
      <c r="G118" s="131"/>
      <c r="H118" s="131"/>
      <c r="I118" s="131"/>
      <c r="J118" s="131"/>
      <c r="K118" s="131"/>
      <c r="L118" s="131"/>
      <c r="M118" s="131"/>
      <c r="N118" s="131"/>
      <c r="O118" s="131"/>
      <c r="P118" s="131"/>
      <c r="Q118" s="131"/>
      <c r="R118" s="131"/>
      <c r="S118" s="131"/>
      <c r="T118" s="131"/>
      <c r="U118" s="131"/>
      <c r="V118" s="131"/>
      <c r="W118" s="131"/>
      <c r="X118" s="131"/>
      <c r="Y118" s="131"/>
      <c r="Z118" s="131"/>
      <c r="AA118" s="131"/>
      <c r="AB118" s="131"/>
      <c r="AC118" s="131"/>
      <c r="AD118" s="131"/>
      <c r="AE118" s="131"/>
      <c r="AF118" s="131"/>
      <c r="AG118" s="131"/>
      <c r="AH118" s="131"/>
      <c r="AI118" s="131"/>
      <c r="AJ118" s="131"/>
      <c r="AK118" s="131"/>
      <c r="AL118" s="131"/>
      <c r="AM118" s="131"/>
      <c r="AN118" s="131"/>
      <c r="AO118" s="131"/>
      <c r="AP118" s="131"/>
      <c r="AQ118" s="131"/>
      <c r="AR118" s="131"/>
      <c r="AS118" s="131"/>
      <c r="AT118" s="131"/>
      <c r="AU118" s="131"/>
      <c r="AV118" s="131"/>
      <c r="AW118" s="131"/>
      <c r="AX118" s="131"/>
      <c r="AY118" s="131"/>
      <c r="AZ118" s="131"/>
      <c r="BA118" s="131"/>
      <c r="BB118" s="131"/>
      <c r="BC118" s="131"/>
      <c r="BD118" s="131"/>
      <c r="BE118" s="131"/>
      <c r="BF118" s="131"/>
      <c r="BG118" s="131"/>
      <c r="BH118" s="131"/>
      <c r="BI118" s="131"/>
      <c r="BJ118" s="131"/>
      <c r="BK118" s="131"/>
      <c r="BL118" s="131"/>
      <c r="BM118" s="131"/>
      <c r="BN118" s="131"/>
      <c r="BO118" s="131"/>
      <c r="BP118" s="131"/>
      <c r="BQ118" s="131"/>
      <c r="BR118" s="131"/>
      <c r="BS118" s="131"/>
      <c r="BT118" s="131"/>
      <c r="BU118" s="131"/>
      <c r="BV118" s="131"/>
      <c r="BW118" s="131"/>
      <c r="BX118" s="131"/>
      <c r="BY118" s="131"/>
      <c r="BZ118" s="131"/>
      <c r="CA118" s="131"/>
      <c r="CB118" s="131"/>
      <c r="CC118" s="131"/>
      <c r="CD118" s="131"/>
      <c r="CE118" s="131"/>
      <c r="CF118" s="131"/>
      <c r="CG118" s="131"/>
      <c r="CH118" s="131"/>
      <c r="CI118" s="131"/>
      <c r="CJ118" s="131"/>
      <c r="CK118" s="131"/>
      <c r="CL118" s="131"/>
      <c r="CM118" s="131"/>
      <c r="CN118" s="131"/>
      <c r="CO118" s="131"/>
      <c r="CP118" s="131"/>
      <c r="CQ118" s="131"/>
      <c r="CR118" s="131"/>
      <c r="CS118" s="131"/>
      <c r="CT118" s="131"/>
      <c r="CU118" s="131"/>
      <c r="CV118" s="131"/>
      <c r="CW118" s="131"/>
      <c r="CX118" s="131"/>
      <c r="CY118" s="131"/>
      <c r="CZ118" s="131"/>
      <c r="DA118" s="131"/>
      <c r="DB118" s="131"/>
      <c r="DC118" s="131"/>
      <c r="DD118" s="131"/>
      <c r="DE118" s="131"/>
      <c r="DF118" s="131"/>
      <c r="DG118" s="131"/>
      <c r="DH118" s="131"/>
      <c r="DI118" s="131"/>
      <c r="DJ118" s="131"/>
      <c r="DK118" s="131"/>
      <c r="DL118" s="131"/>
      <c r="DM118" s="131"/>
      <c r="DN118" s="131"/>
      <c r="DO118" s="131"/>
      <c r="DP118" s="131"/>
      <c r="DQ118" s="131"/>
      <c r="DR118" s="131"/>
      <c r="DS118" s="131"/>
      <c r="DT118" s="131"/>
      <c r="DU118" s="131"/>
      <c r="DV118" s="131"/>
      <c r="DW118" s="131"/>
      <c r="DX118" s="131"/>
      <c r="DY118" s="131"/>
      <c r="DZ118" s="131"/>
      <c r="EA118" s="131"/>
      <c r="EB118" s="131"/>
      <c r="EC118" s="131"/>
      <c r="ED118" s="131"/>
      <c r="EE118" s="131"/>
      <c r="EF118" s="131"/>
      <c r="EG118" s="131"/>
      <c r="EH118" s="131"/>
      <c r="EI118" s="131"/>
      <c r="EJ118" s="131"/>
      <c r="EK118" s="131"/>
      <c r="EL118" s="131"/>
      <c r="EM118" s="131"/>
      <c r="EN118" s="131"/>
      <c r="EO118" s="131"/>
      <c r="EP118" s="131"/>
      <c r="EQ118" s="131"/>
      <c r="ER118" s="131"/>
      <c r="ES118" s="131"/>
      <c r="ET118" s="131"/>
      <c r="EU118" s="131"/>
      <c r="EV118" s="131"/>
      <c r="EW118" s="131"/>
      <c r="EX118" s="131"/>
      <c r="EY118" s="131"/>
      <c r="EZ118" s="131"/>
      <c r="FA118" s="131"/>
      <c r="FB118" s="131"/>
      <c r="FC118" s="131"/>
      <c r="FD118" s="131"/>
      <c r="FE118" s="131"/>
      <c r="FF118" s="131"/>
      <c r="FG118" s="131"/>
      <c r="FH118" s="131"/>
      <c r="FI118" s="131"/>
      <c r="FJ118" s="131"/>
      <c r="FK118" s="131"/>
      <c r="FL118" s="131"/>
      <c r="FM118" s="131"/>
      <c r="FN118" s="131"/>
      <c r="FO118" s="131"/>
      <c r="FP118" s="131"/>
      <c r="FQ118" s="131"/>
      <c r="FR118" s="131"/>
      <c r="FS118" s="131"/>
      <c r="FT118" s="131"/>
      <c r="FU118" s="131"/>
      <c r="FV118" s="131"/>
      <c r="FW118" s="131"/>
      <c r="FX118" s="131"/>
      <c r="FY118" s="131"/>
      <c r="FZ118" s="131"/>
      <c r="GA118" s="131"/>
      <c r="GB118" s="131"/>
      <c r="GC118" s="131"/>
      <c r="GD118" s="131"/>
      <c r="GE118" s="131"/>
      <c r="GF118" s="131"/>
      <c r="GG118" s="131"/>
      <c r="GH118" s="131"/>
      <c r="GI118" s="131"/>
      <c r="GJ118" s="131"/>
      <c r="GK118" s="131"/>
      <c r="GL118" s="131"/>
      <c r="GM118" s="131"/>
      <c r="GN118" s="131"/>
      <c r="GO118" s="131"/>
      <c r="GP118" s="131"/>
      <c r="GQ118" s="131"/>
      <c r="GR118" s="131"/>
      <c r="GS118" s="131"/>
      <c r="GT118" s="131"/>
      <c r="GU118" s="131"/>
      <c r="GV118" s="131"/>
      <c r="GW118" s="131"/>
      <c r="GX118" s="131"/>
      <c r="GY118" s="131"/>
      <c r="GZ118" s="131"/>
      <c r="HA118" s="131"/>
      <c r="HB118" s="131"/>
      <c r="HC118" s="131"/>
      <c r="HD118" s="131"/>
      <c r="HE118" s="131"/>
      <c r="HF118" s="131"/>
      <c r="HG118" s="131"/>
      <c r="HH118" s="131"/>
      <c r="HI118" s="131"/>
      <c r="HJ118" s="131"/>
      <c r="HK118" s="131"/>
      <c r="HL118" s="131"/>
      <c r="HM118" s="131"/>
      <c r="HN118" s="131"/>
      <c r="HO118" s="131"/>
      <c r="HP118" s="131"/>
      <c r="HQ118" s="131"/>
      <c r="HR118" s="131"/>
      <c r="HS118" s="131"/>
      <c r="HT118" s="131"/>
      <c r="HU118" s="131"/>
      <c r="HV118" s="131"/>
      <c r="HW118" s="131"/>
      <c r="HX118" s="131"/>
      <c r="HY118" s="131"/>
      <c r="HZ118" s="131"/>
      <c r="IA118" s="131"/>
      <c r="IB118" s="131"/>
      <c r="IC118" s="131"/>
      <c r="ID118" s="131"/>
      <c r="IE118" s="131"/>
      <c r="IF118" s="131"/>
      <c r="IG118" s="131"/>
      <c r="IH118" s="131"/>
      <c r="II118" s="131"/>
      <c r="IJ118" s="131"/>
      <c r="IK118" s="131"/>
      <c r="IL118" s="131"/>
      <c r="IM118" s="131"/>
      <c r="IN118" s="131"/>
      <c r="IO118" s="131"/>
      <c r="IP118" s="131"/>
      <c r="IQ118" s="131"/>
      <c r="IR118" s="131"/>
      <c r="IS118" s="131"/>
      <c r="IT118" s="131"/>
      <c r="IU118" s="131"/>
      <c r="IV118" s="131"/>
      <c r="IW118" s="131"/>
      <c r="IX118" s="131"/>
      <c r="IY118" s="131"/>
      <c r="IZ118" s="131"/>
      <c r="JA118" s="131"/>
      <c r="JB118" s="131"/>
      <c r="JC118" s="131"/>
      <c r="JD118" s="131"/>
      <c r="JE118" s="131"/>
      <c r="JF118" s="131"/>
      <c r="JG118" s="131"/>
      <c r="JH118" s="131"/>
      <c r="JI118" s="131"/>
      <c r="JJ118" s="131"/>
      <c r="JK118" s="131"/>
      <c r="JL118" s="131"/>
      <c r="JM118" s="131"/>
      <c r="JN118" s="131"/>
      <c r="JO118" s="131"/>
      <c r="JP118" s="131"/>
      <c r="JQ118" s="131"/>
      <c r="JR118" s="131"/>
      <c r="JS118" s="131"/>
      <c r="JT118" s="131"/>
      <c r="JU118" s="131"/>
      <c r="JV118" s="131"/>
      <c r="JW118" s="131"/>
      <c r="JX118" s="131"/>
      <c r="JY118" s="131"/>
      <c r="JZ118" s="131"/>
      <c r="KA118" s="131"/>
      <c r="KB118" s="131"/>
      <c r="KC118" s="131"/>
      <c r="KD118" s="131"/>
      <c r="KE118" s="131"/>
      <c r="KF118" s="131"/>
      <c r="KG118" s="131"/>
      <c r="KH118" s="131"/>
      <c r="KI118" s="131"/>
      <c r="KJ118" s="131"/>
      <c r="KK118" s="131"/>
      <c r="KL118" s="131"/>
      <c r="KM118" s="131"/>
      <c r="KN118" s="131"/>
      <c r="KO118" s="131"/>
      <c r="KP118" s="131"/>
      <c r="KQ118" s="131"/>
      <c r="KR118" s="131"/>
      <c r="KS118" s="131"/>
      <c r="KT118" s="131"/>
      <c r="KU118" s="131"/>
      <c r="KV118" s="131"/>
      <c r="KW118" s="131"/>
      <c r="KX118" s="131"/>
      <c r="KY118" s="131"/>
      <c r="KZ118" s="131"/>
      <c r="LA118" s="131"/>
      <c r="LB118" s="131"/>
      <c r="LC118" s="131"/>
      <c r="LD118" s="131"/>
      <c r="LE118" s="131"/>
      <c r="LF118" s="131"/>
      <c r="LG118" s="131"/>
      <c r="LH118" s="131"/>
      <c r="LI118" s="131"/>
      <c r="LJ118" s="131"/>
      <c r="LK118" s="131"/>
      <c r="LL118" s="131"/>
      <c r="LM118" s="131"/>
      <c r="LN118" s="131"/>
      <c r="LO118" s="131"/>
      <c r="LP118" s="131"/>
      <c r="LQ118" s="131"/>
      <c r="LR118" s="131"/>
      <c r="LS118" s="131"/>
      <c r="LT118" s="131"/>
      <c r="LU118" s="131"/>
      <c r="LV118" s="131"/>
      <c r="LW118" s="131"/>
      <c r="LX118" s="131"/>
      <c r="LY118" s="131"/>
      <c r="LZ118" s="131"/>
      <c r="MA118" s="131"/>
      <c r="MB118" s="131"/>
      <c r="MC118" s="131"/>
      <c r="MD118" s="131"/>
      <c r="ME118" s="131"/>
      <c r="MF118" s="131"/>
      <c r="MG118" s="131"/>
      <c r="MH118" s="131"/>
      <c r="MI118" s="131"/>
      <c r="MJ118" s="131"/>
      <c r="MK118" s="131"/>
      <c r="ML118" s="131"/>
      <c r="MM118" s="131"/>
      <c r="MN118" s="131"/>
      <c r="MO118" s="131"/>
      <c r="MP118" s="131"/>
      <c r="MQ118" s="131"/>
      <c r="MR118" s="131"/>
      <c r="MS118" s="131"/>
      <c r="MT118" s="131"/>
      <c r="MU118" s="131"/>
      <c r="MV118" s="131"/>
      <c r="MW118" s="131"/>
      <c r="MX118" s="131"/>
      <c r="MY118" s="131"/>
      <c r="MZ118" s="131"/>
      <c r="NA118" s="131"/>
      <c r="NB118" s="131"/>
      <c r="NC118" s="131"/>
      <c r="ND118" s="131"/>
      <c r="NE118" s="131"/>
      <c r="NF118" s="131"/>
      <c r="NG118" s="131"/>
      <c r="NH118" s="131"/>
      <c r="NI118" s="131"/>
      <c r="NJ118" s="131"/>
      <c r="NK118" s="131"/>
      <c r="NL118" s="131"/>
      <c r="NM118" s="131"/>
      <c r="NN118" s="131"/>
      <c r="NO118" s="131"/>
      <c r="NP118" s="131"/>
      <c r="NQ118" s="131"/>
      <c r="NR118" s="131"/>
      <c r="NS118" s="131"/>
      <c r="NT118" s="131"/>
      <c r="NU118" s="131"/>
      <c r="NV118" s="131"/>
      <c r="NW118" s="131"/>
      <c r="NX118" s="131"/>
      <c r="NY118" s="131"/>
      <c r="NZ118" s="131"/>
      <c r="OA118" s="131"/>
      <c r="OB118" s="131"/>
      <c r="OC118" s="131"/>
      <c r="OD118" s="131"/>
      <c r="OE118" s="131"/>
      <c r="OF118" s="131"/>
      <c r="OG118" s="131"/>
      <c r="OH118" s="131"/>
      <c r="OI118" s="131"/>
      <c r="OJ118" s="131"/>
      <c r="OK118" s="131"/>
      <c r="OL118" s="131"/>
      <c r="OM118" s="131"/>
      <c r="ON118" s="131"/>
      <c r="OO118" s="131"/>
      <c r="OP118" s="131"/>
      <c r="OQ118" s="131"/>
      <c r="OR118" s="131"/>
      <c r="OS118" s="131"/>
      <c r="OT118" s="131"/>
      <c r="OU118" s="131"/>
      <c r="OV118" s="131"/>
      <c r="OW118" s="131"/>
      <c r="OX118" s="131"/>
      <c r="OY118" s="131"/>
      <c r="OZ118" s="131"/>
      <c r="PA118" s="131"/>
      <c r="PB118" s="131"/>
      <c r="PC118" s="131"/>
      <c r="PD118" s="131"/>
      <c r="PE118" s="131"/>
      <c r="PF118" s="131"/>
      <c r="PG118" s="131"/>
      <c r="PH118" s="131"/>
      <c r="PI118" s="131"/>
      <c r="PJ118" s="131"/>
      <c r="PK118" s="131"/>
      <c r="PL118" s="131"/>
      <c r="PM118" s="131"/>
      <c r="PN118" s="131"/>
      <c r="PO118" s="131"/>
      <c r="PP118" s="131"/>
      <c r="PQ118" s="131"/>
      <c r="PR118" s="131"/>
      <c r="PS118" s="131"/>
      <c r="PT118" s="131"/>
      <c r="PU118" s="131"/>
      <c r="PV118" s="131"/>
      <c r="PW118" s="131"/>
      <c r="PX118" s="131"/>
      <c r="PY118" s="131"/>
      <c r="PZ118" s="131"/>
      <c r="QA118" s="131"/>
      <c r="QB118" s="131"/>
      <c r="QC118" s="131"/>
      <c r="QD118" s="131"/>
      <c r="QE118" s="131"/>
      <c r="QF118" s="131"/>
      <c r="QG118" s="131"/>
      <c r="QH118" s="131"/>
      <c r="QI118" s="131"/>
      <c r="QJ118" s="131"/>
      <c r="QK118" s="131"/>
      <c r="QL118" s="131"/>
      <c r="QM118" s="131"/>
      <c r="QN118" s="131"/>
      <c r="QO118" s="131"/>
      <c r="QP118" s="131"/>
      <c r="QQ118" s="131"/>
      <c r="QR118" s="131"/>
      <c r="QS118" s="131"/>
      <c r="QT118" s="131"/>
      <c r="QU118" s="131"/>
      <c r="QV118" s="131"/>
      <c r="QW118" s="131"/>
      <c r="QX118" s="131"/>
      <c r="QY118" s="131"/>
      <c r="QZ118" s="131"/>
      <c r="RA118" s="131"/>
      <c r="RB118" s="131"/>
      <c r="RC118" s="131"/>
      <c r="RD118" s="131"/>
      <c r="RE118" s="131"/>
      <c r="RF118" s="131"/>
      <c r="RG118" s="131"/>
      <c r="RH118" s="131"/>
      <c r="RI118" s="131"/>
      <c r="RJ118" s="131"/>
      <c r="RK118" s="131"/>
      <c r="RL118" s="131"/>
      <c r="RM118" s="131"/>
      <c r="RN118" s="131"/>
      <c r="RO118" s="131"/>
      <c r="RP118" s="131"/>
      <c r="RQ118" s="131"/>
      <c r="RR118" s="131"/>
      <c r="RS118" s="131"/>
      <c r="RT118" s="131"/>
      <c r="RU118" s="131"/>
      <c r="RV118" s="131"/>
      <c r="RW118" s="131"/>
      <c r="RX118" s="131"/>
      <c r="RY118" s="131"/>
      <c r="RZ118" s="131"/>
      <c r="SA118" s="131"/>
      <c r="SB118" s="131"/>
      <c r="SC118" s="131"/>
      <c r="SD118" s="131"/>
      <c r="SE118" s="131"/>
      <c r="SF118" s="131"/>
      <c r="SG118" s="131"/>
      <c r="SH118" s="131"/>
      <c r="SI118" s="131"/>
      <c r="SJ118" s="131"/>
      <c r="SK118" s="131"/>
      <c r="SL118" s="131"/>
      <c r="SM118" s="131"/>
      <c r="SN118" s="131"/>
      <c r="SO118" s="131"/>
      <c r="SP118" s="131"/>
      <c r="SQ118" s="131"/>
      <c r="SR118" s="131"/>
      <c r="SS118" s="131"/>
      <c r="ST118" s="131"/>
      <c r="SU118" s="131"/>
      <c r="SV118" s="131"/>
      <c r="SW118" s="131"/>
      <c r="SX118" s="131"/>
      <c r="SY118" s="131"/>
      <c r="SZ118" s="131"/>
      <c r="TA118" s="131"/>
      <c r="TB118" s="131"/>
      <c r="TC118" s="131"/>
      <c r="TD118" s="131"/>
      <c r="TE118" s="131"/>
      <c r="TF118" s="131"/>
      <c r="TG118" s="131"/>
      <c r="TH118" s="131"/>
      <c r="TI118" s="131"/>
      <c r="TJ118" s="131"/>
      <c r="TK118" s="131"/>
      <c r="TL118" s="131"/>
      <c r="TM118" s="131"/>
      <c r="TN118" s="131"/>
      <c r="TO118" s="131"/>
      <c r="TP118" s="131"/>
      <c r="TQ118" s="131"/>
      <c r="TR118" s="131"/>
      <c r="TS118" s="131"/>
      <c r="TT118" s="131"/>
      <c r="TU118" s="131"/>
      <c r="TV118" s="131"/>
      <c r="TW118" s="131"/>
      <c r="TX118" s="131"/>
      <c r="TY118" s="131"/>
      <c r="TZ118" s="131"/>
      <c r="UA118" s="131"/>
      <c r="UB118" s="131"/>
      <c r="UC118" s="131"/>
      <c r="UD118" s="131"/>
      <c r="UE118" s="131"/>
      <c r="UF118" s="131"/>
      <c r="UG118" s="131"/>
      <c r="UH118" s="131"/>
      <c r="UI118" s="131"/>
      <c r="UJ118" s="131"/>
      <c r="UK118" s="131"/>
      <c r="UL118" s="131"/>
      <c r="UM118" s="131"/>
      <c r="UN118" s="131"/>
      <c r="UO118" s="131"/>
      <c r="UP118" s="131"/>
      <c r="UQ118" s="131"/>
      <c r="UR118" s="131"/>
      <c r="US118" s="131"/>
      <c r="UT118" s="131"/>
      <c r="UU118" s="131"/>
      <c r="UV118" s="131"/>
      <c r="UW118" s="131"/>
      <c r="UX118" s="131"/>
      <c r="UY118" s="131"/>
      <c r="UZ118" s="131"/>
      <c r="VA118" s="131"/>
      <c r="VB118" s="131"/>
      <c r="VC118" s="131"/>
      <c r="VD118" s="131"/>
      <c r="VE118" s="131"/>
      <c r="VF118" s="131"/>
      <c r="VG118" s="131"/>
      <c r="VH118" s="131"/>
      <c r="VI118" s="131"/>
      <c r="VJ118" s="131"/>
      <c r="VK118" s="131"/>
      <c r="VL118" s="131"/>
      <c r="VM118" s="131"/>
      <c r="VN118" s="131"/>
      <c r="VO118" s="131"/>
      <c r="VP118" s="131"/>
      <c r="VQ118" s="131"/>
      <c r="VR118" s="131"/>
      <c r="VS118" s="131"/>
      <c r="VT118" s="131"/>
      <c r="VU118" s="131"/>
      <c r="VV118" s="131"/>
      <c r="VW118" s="131"/>
      <c r="VX118" s="131"/>
      <c r="VY118" s="131"/>
      <c r="VZ118" s="131"/>
      <c r="WA118" s="131"/>
      <c r="WB118" s="131"/>
      <c r="WC118" s="131"/>
      <c r="WD118" s="131"/>
      <c r="WE118" s="131"/>
      <c r="WF118" s="131"/>
      <c r="WG118" s="131"/>
      <c r="WH118" s="131"/>
      <c r="WI118" s="131"/>
      <c r="WJ118" s="131"/>
      <c r="WK118" s="131"/>
      <c r="WL118" s="131"/>
      <c r="WM118" s="131"/>
      <c r="WN118" s="131"/>
      <c r="WO118" s="131"/>
      <c r="WP118" s="131"/>
      <c r="WQ118" s="131"/>
      <c r="WR118" s="131"/>
      <c r="WS118" s="131"/>
      <c r="WT118" s="131"/>
      <c r="WU118" s="131"/>
      <c r="WV118" s="131"/>
      <c r="WW118" s="131"/>
      <c r="WX118" s="131"/>
      <c r="WY118" s="131"/>
      <c r="WZ118" s="131"/>
      <c r="XA118" s="131"/>
      <c r="XB118" s="131"/>
      <c r="XC118" s="131"/>
      <c r="XD118" s="131"/>
      <c r="XE118" s="131"/>
      <c r="XF118" s="131"/>
      <c r="XG118" s="131"/>
      <c r="XH118" s="131"/>
      <c r="XI118" s="131"/>
      <c r="XJ118" s="131"/>
      <c r="XK118" s="131"/>
      <c r="XL118" s="131"/>
      <c r="XM118" s="131"/>
      <c r="XN118" s="131"/>
      <c r="XO118" s="131"/>
      <c r="XP118" s="131"/>
      <c r="XQ118" s="131"/>
      <c r="XR118" s="131"/>
      <c r="XS118" s="131"/>
      <c r="XT118" s="131"/>
      <c r="XU118" s="131"/>
      <c r="XV118" s="131"/>
      <c r="XW118" s="131"/>
      <c r="XX118" s="131"/>
      <c r="XY118" s="131"/>
      <c r="XZ118" s="131"/>
      <c r="YA118" s="131"/>
      <c r="YB118" s="131"/>
      <c r="YC118" s="131"/>
      <c r="YD118" s="131"/>
      <c r="YE118" s="131"/>
      <c r="YF118" s="131"/>
      <c r="YG118" s="131"/>
      <c r="YH118" s="131"/>
      <c r="YI118" s="131"/>
      <c r="YJ118" s="131"/>
      <c r="YK118" s="131"/>
      <c r="YL118" s="131"/>
      <c r="YM118" s="131"/>
      <c r="YN118" s="131"/>
      <c r="YO118" s="131"/>
      <c r="YP118" s="131"/>
      <c r="YQ118" s="131"/>
      <c r="YR118" s="131"/>
      <c r="YS118" s="131"/>
      <c r="YT118" s="131"/>
      <c r="YU118" s="131"/>
      <c r="YV118" s="131"/>
      <c r="YW118" s="131"/>
      <c r="YX118" s="131"/>
      <c r="YY118" s="131"/>
      <c r="YZ118" s="131"/>
      <c r="ZA118" s="131"/>
      <c r="ZB118" s="131"/>
      <c r="ZC118" s="131"/>
      <c r="ZD118" s="131"/>
      <c r="ZE118" s="131"/>
      <c r="ZF118" s="131"/>
      <c r="ZG118" s="131"/>
      <c r="ZH118" s="131"/>
      <c r="ZI118" s="131"/>
      <c r="ZJ118" s="131"/>
      <c r="ZK118" s="131"/>
      <c r="ZL118" s="131"/>
      <c r="ZM118" s="131"/>
      <c r="ZN118" s="131"/>
      <c r="ZO118" s="131"/>
      <c r="ZP118" s="131"/>
      <c r="ZQ118" s="131"/>
      <c r="ZR118" s="131"/>
      <c r="ZS118" s="131"/>
      <c r="ZT118" s="131"/>
      <c r="ZU118" s="131"/>
      <c r="ZV118" s="131"/>
      <c r="ZW118" s="131"/>
      <c r="ZX118" s="131"/>
      <c r="ZY118" s="131"/>
      <c r="ZZ118" s="131"/>
      <c r="AAA118" s="131"/>
      <c r="AAB118" s="131"/>
      <c r="AAC118" s="131"/>
      <c r="AAD118" s="131"/>
      <c r="AAE118" s="131"/>
      <c r="AAF118" s="131"/>
      <c r="AAG118" s="131"/>
      <c r="AAH118" s="131"/>
      <c r="AAI118" s="131"/>
      <c r="AAJ118" s="131"/>
      <c r="AAK118" s="131"/>
      <c r="AAL118" s="131"/>
      <c r="AAM118" s="131"/>
      <c r="AAN118" s="131"/>
      <c r="AAO118" s="131"/>
      <c r="AAP118" s="131"/>
      <c r="AAQ118" s="131"/>
      <c r="AAR118" s="131"/>
      <c r="AAS118" s="131"/>
      <c r="AAT118" s="131"/>
      <c r="AAU118" s="131"/>
      <c r="AAV118" s="131"/>
      <c r="AAW118" s="131"/>
      <c r="AAX118" s="131"/>
      <c r="AAY118" s="131"/>
      <c r="AAZ118" s="131"/>
      <c r="ABA118" s="131"/>
      <c r="ABB118" s="131"/>
      <c r="ABC118" s="131"/>
      <c r="ABD118" s="131"/>
      <c r="ABE118" s="131"/>
      <c r="ABF118" s="131"/>
      <c r="ABG118" s="131"/>
      <c r="ABH118" s="131"/>
      <c r="ABI118" s="131"/>
      <c r="ABJ118" s="131"/>
      <c r="ABK118" s="131"/>
      <c r="ABL118" s="131"/>
      <c r="ABM118" s="131"/>
      <c r="ABN118" s="131"/>
      <c r="ABO118" s="131"/>
      <c r="ABP118" s="131"/>
      <c r="ABQ118" s="131"/>
      <c r="ABR118" s="131"/>
      <c r="ABS118" s="131"/>
      <c r="ABT118" s="131"/>
      <c r="ABU118" s="131"/>
      <c r="ABV118" s="131"/>
      <c r="ABW118" s="131"/>
      <c r="ABX118" s="131"/>
      <c r="ABY118" s="131"/>
      <c r="ABZ118" s="131"/>
      <c r="ACA118" s="131"/>
      <c r="ACB118" s="131"/>
      <c r="ACC118" s="131"/>
      <c r="ACD118" s="131"/>
      <c r="ACE118" s="131"/>
      <c r="ACF118" s="131"/>
      <c r="ACG118" s="131"/>
      <c r="ACH118" s="131"/>
      <c r="ACI118" s="131"/>
      <c r="ACJ118" s="131"/>
      <c r="ACK118" s="131"/>
      <c r="ACL118" s="131"/>
      <c r="ACM118" s="131"/>
      <c r="ACN118" s="131"/>
      <c r="ACO118" s="131"/>
      <c r="ACP118" s="131"/>
      <c r="ACQ118" s="131"/>
      <c r="ACR118" s="131"/>
      <c r="ACS118" s="131"/>
      <c r="ACT118" s="131"/>
      <c r="ACU118" s="131"/>
      <c r="ACV118" s="131"/>
      <c r="ACW118" s="131"/>
      <c r="ACX118" s="131"/>
      <c r="ACY118" s="131"/>
      <c r="ACZ118" s="131"/>
      <c r="ADA118" s="131"/>
      <c r="ADB118" s="131"/>
      <c r="ADC118" s="131"/>
      <c r="ADD118" s="131"/>
      <c r="ADE118" s="131"/>
      <c r="ADF118" s="131"/>
      <c r="ADG118" s="131"/>
      <c r="ADH118" s="131"/>
      <c r="ADI118" s="131"/>
      <c r="ADJ118" s="131"/>
      <c r="ADK118" s="131"/>
      <c r="ADL118" s="131"/>
      <c r="ADM118" s="131"/>
      <c r="ADN118" s="131"/>
      <c r="ADO118" s="131"/>
      <c r="ADP118" s="131"/>
      <c r="ADQ118" s="131"/>
      <c r="ADR118" s="131"/>
      <c r="ADS118" s="131"/>
      <c r="ADT118" s="131"/>
      <c r="ADU118" s="131"/>
      <c r="ADV118" s="131"/>
      <c r="ADW118" s="131"/>
      <c r="ADX118" s="131"/>
      <c r="ADY118" s="131"/>
      <c r="ADZ118" s="131"/>
      <c r="AEA118" s="131"/>
      <c r="AEB118" s="131"/>
      <c r="AEC118" s="131"/>
      <c r="AED118" s="131"/>
      <c r="AEE118" s="131"/>
      <c r="AEF118" s="131"/>
      <c r="AEG118" s="131"/>
      <c r="AEH118" s="131"/>
      <c r="AEI118" s="131"/>
      <c r="AEJ118" s="131"/>
      <c r="AEK118" s="131"/>
      <c r="AEL118" s="131"/>
      <c r="AEM118" s="131"/>
      <c r="AEN118" s="131"/>
      <c r="AEO118" s="131"/>
      <c r="AEP118" s="131"/>
      <c r="AEQ118" s="131"/>
      <c r="AER118" s="131"/>
      <c r="AES118" s="131"/>
      <c r="AET118" s="131"/>
      <c r="AEU118" s="131"/>
      <c r="AEV118" s="131"/>
      <c r="AEW118" s="131"/>
      <c r="AEX118" s="131"/>
      <c r="AEY118" s="131"/>
      <c r="AEZ118" s="131"/>
      <c r="AFA118" s="131"/>
      <c r="AFB118" s="131"/>
      <c r="AFC118" s="131"/>
      <c r="AFD118" s="131"/>
      <c r="AFE118" s="131"/>
      <c r="AFF118" s="131"/>
      <c r="AFG118" s="131"/>
      <c r="AFH118" s="131"/>
      <c r="AFI118" s="131"/>
      <c r="AFJ118" s="131"/>
      <c r="AFK118" s="131"/>
      <c r="AFL118" s="131"/>
      <c r="AFM118" s="131"/>
      <c r="AFN118" s="131"/>
      <c r="AFO118" s="131"/>
      <c r="AFP118" s="131"/>
      <c r="AFQ118" s="131"/>
      <c r="AFR118" s="131"/>
      <c r="AFS118" s="131"/>
      <c r="AFT118" s="131"/>
      <c r="AFU118" s="131"/>
      <c r="AFV118" s="131"/>
      <c r="AFW118" s="131"/>
      <c r="AFX118" s="131"/>
      <c r="AFY118" s="131"/>
      <c r="AFZ118" s="131"/>
      <c r="AGA118" s="131"/>
      <c r="AGB118" s="131"/>
      <c r="AGC118" s="131"/>
      <c r="AGD118" s="131"/>
      <c r="AGE118" s="131"/>
      <c r="AGF118" s="131"/>
      <c r="AGG118" s="131"/>
      <c r="AGH118" s="131"/>
      <c r="AGI118" s="131"/>
      <c r="AGJ118" s="131"/>
      <c r="AGK118" s="131"/>
      <c r="AGL118" s="131"/>
      <c r="AGM118" s="131"/>
      <c r="AGN118" s="131"/>
      <c r="AGO118" s="131"/>
      <c r="AGP118" s="131"/>
      <c r="AGQ118" s="131"/>
      <c r="AGR118" s="131"/>
      <c r="AGS118" s="131"/>
      <c r="AGT118" s="131"/>
      <c r="AGU118" s="131"/>
      <c r="AGV118" s="131"/>
      <c r="AGW118" s="131"/>
      <c r="AGX118" s="131"/>
      <c r="AGY118" s="131"/>
      <c r="AGZ118" s="131"/>
      <c r="AHA118" s="131"/>
      <c r="AHB118" s="131"/>
      <c r="AHC118" s="131"/>
      <c r="AHD118" s="131"/>
      <c r="AHE118" s="131"/>
      <c r="AHF118" s="131"/>
      <c r="AHG118" s="131"/>
      <c r="AHH118" s="131"/>
      <c r="AHI118" s="131"/>
      <c r="AHJ118" s="131"/>
      <c r="AHK118" s="131"/>
      <c r="AHL118" s="131"/>
      <c r="AHM118" s="131"/>
      <c r="AHN118" s="131"/>
      <c r="AHO118" s="131"/>
      <c r="AHP118" s="131"/>
      <c r="AHQ118" s="131"/>
      <c r="AHR118" s="131"/>
      <c r="AHS118" s="131"/>
      <c r="AHT118" s="131"/>
      <c r="AHU118" s="131"/>
      <c r="AHV118" s="131"/>
      <c r="AHW118" s="131"/>
      <c r="AHX118" s="131"/>
      <c r="AHY118" s="131"/>
      <c r="AHZ118" s="131"/>
      <c r="AIA118" s="131"/>
      <c r="AIB118" s="131"/>
      <c r="AIC118" s="131"/>
      <c r="AID118" s="131"/>
      <c r="AIE118" s="131"/>
      <c r="AIF118" s="131"/>
      <c r="AIG118" s="131"/>
      <c r="AIH118" s="131"/>
      <c r="AII118" s="131"/>
      <c r="AIJ118" s="131"/>
      <c r="AIK118" s="131"/>
      <c r="AIL118" s="131"/>
      <c r="AIM118" s="131"/>
      <c r="AIN118" s="131"/>
      <c r="AIO118" s="131"/>
      <c r="AIP118" s="131"/>
      <c r="AIQ118" s="131"/>
      <c r="AIR118" s="131"/>
      <c r="AIS118" s="131"/>
      <c r="AIT118" s="131"/>
      <c r="AIU118" s="131"/>
      <c r="AIV118" s="131"/>
      <c r="AIW118" s="131"/>
      <c r="AIX118" s="131"/>
      <c r="AIY118" s="131"/>
      <c r="AIZ118" s="131"/>
      <c r="AJA118" s="131"/>
      <c r="AJB118" s="131"/>
      <c r="AJC118" s="131"/>
      <c r="AJD118" s="131"/>
      <c r="AJE118" s="131"/>
      <c r="AJF118" s="131"/>
      <c r="AJG118" s="131"/>
      <c r="AJH118" s="131"/>
      <c r="AJI118" s="131"/>
      <c r="AJJ118" s="131"/>
      <c r="AJK118" s="131"/>
      <c r="AJL118" s="131"/>
      <c r="AJM118" s="131"/>
      <c r="AJN118" s="131"/>
      <c r="AJO118" s="131"/>
      <c r="AJP118" s="131"/>
      <c r="AJQ118" s="131"/>
      <c r="AJR118" s="131"/>
      <c r="AJS118" s="131"/>
      <c r="AJT118" s="131"/>
      <c r="AJU118" s="131"/>
      <c r="AJV118" s="131"/>
      <c r="AJW118" s="131"/>
      <c r="AJX118" s="131"/>
      <c r="AJY118" s="131"/>
      <c r="AJZ118" s="131"/>
      <c r="AKA118" s="131"/>
      <c r="AKB118" s="131"/>
      <c r="AKC118" s="131"/>
      <c r="AKD118" s="131"/>
      <c r="AKE118" s="131"/>
      <c r="AKF118" s="131"/>
      <c r="AKG118" s="131"/>
      <c r="AKH118" s="131"/>
      <c r="AKI118" s="131"/>
      <c r="AKJ118" s="131"/>
      <c r="AKK118" s="131"/>
      <c r="AKL118" s="131"/>
      <c r="AKM118" s="131"/>
      <c r="AKN118" s="131"/>
      <c r="AKO118" s="131"/>
      <c r="AKP118" s="131"/>
      <c r="AKQ118" s="131"/>
      <c r="AKR118" s="131"/>
      <c r="AKS118" s="131"/>
      <c r="AKT118" s="131"/>
      <c r="AKU118" s="131"/>
      <c r="AKV118" s="131"/>
      <c r="AKW118" s="131"/>
      <c r="AKX118" s="131"/>
      <c r="AKY118" s="131"/>
      <c r="AKZ118" s="131"/>
      <c r="ALA118" s="131"/>
      <c r="ALB118" s="131"/>
      <c r="ALC118" s="131"/>
      <c r="ALD118" s="131"/>
      <c r="ALE118" s="131"/>
      <c r="ALF118" s="131"/>
      <c r="ALG118" s="131"/>
      <c r="ALH118" s="131"/>
      <c r="ALI118" s="131"/>
      <c r="ALJ118" s="131"/>
      <c r="ALK118" s="131"/>
      <c r="ALL118" s="131"/>
      <c r="ALM118" s="131"/>
      <c r="ALN118" s="131"/>
      <c r="ALO118" s="131"/>
      <c r="ALP118" s="131"/>
      <c r="ALQ118" s="131"/>
      <c r="ALR118" s="131"/>
      <c r="ALS118" s="131"/>
      <c r="ALT118" s="131"/>
      <c r="ALU118" s="131"/>
      <c r="ALV118" s="131"/>
      <c r="ALW118" s="131"/>
      <c r="ALX118" s="131"/>
      <c r="ALY118" s="131"/>
      <c r="ALZ118" s="131"/>
      <c r="AMA118" s="131"/>
      <c r="AMB118" s="131"/>
      <c r="AMC118" s="131"/>
      <c r="AMD118" s="131"/>
      <c r="AME118" s="131"/>
      <c r="AMF118" s="131"/>
      <c r="AMG118" s="131"/>
      <c r="AMH118" s="131"/>
      <c r="AMI118" s="131"/>
      <c r="AMJ118" s="131"/>
      <c r="AMK118" s="131"/>
      <c r="AML118" s="131"/>
      <c r="AMM118" s="131"/>
      <c r="AMN118" s="131"/>
      <c r="AMO118" s="131"/>
      <c r="AMP118" s="131"/>
      <c r="AMQ118" s="131"/>
      <c r="AMR118" s="131"/>
      <c r="AMS118" s="131"/>
      <c r="AMT118" s="131"/>
      <c r="AMU118" s="131"/>
      <c r="AMV118" s="131"/>
      <c r="AMW118" s="131"/>
      <c r="AMX118" s="131"/>
      <c r="AMY118" s="131"/>
      <c r="AMZ118" s="131"/>
      <c r="ANA118" s="131"/>
      <c r="ANB118" s="131"/>
      <c r="ANC118" s="131"/>
      <c r="AND118" s="131"/>
      <c r="ANE118" s="131"/>
      <c r="ANF118" s="131"/>
      <c r="ANG118" s="131"/>
      <c r="ANH118" s="131"/>
      <c r="ANI118" s="131"/>
      <c r="ANJ118" s="131"/>
      <c r="ANK118" s="131"/>
      <c r="ANL118" s="131"/>
      <c r="ANM118" s="131"/>
      <c r="ANN118" s="131"/>
      <c r="ANO118" s="131"/>
      <c r="ANP118" s="131"/>
      <c r="ANQ118" s="131"/>
      <c r="ANR118" s="131"/>
      <c r="ANS118" s="131"/>
      <c r="ANT118" s="131"/>
      <c r="ANU118" s="131"/>
      <c r="ANV118" s="131"/>
      <c r="ANW118" s="131"/>
      <c r="ANX118" s="131"/>
      <c r="ANY118" s="131"/>
      <c r="ANZ118" s="131"/>
      <c r="AOA118" s="131"/>
      <c r="AOB118" s="131"/>
      <c r="AOC118" s="131"/>
      <c r="AOD118" s="131"/>
      <c r="AOE118" s="131"/>
      <c r="AOF118" s="131"/>
      <c r="AOG118" s="131"/>
      <c r="AOH118" s="131"/>
      <c r="AOI118" s="131"/>
      <c r="AOJ118" s="131"/>
      <c r="AOK118" s="131"/>
      <c r="AOL118" s="131"/>
      <c r="AOM118" s="131"/>
      <c r="AON118" s="131"/>
      <c r="AOO118" s="131"/>
      <c r="AOP118" s="131"/>
      <c r="AOQ118" s="131"/>
      <c r="AOR118" s="131"/>
      <c r="AOS118" s="131"/>
      <c r="AOT118" s="131"/>
      <c r="AOU118" s="131"/>
      <c r="AOV118" s="131"/>
      <c r="AOW118" s="131"/>
      <c r="AOX118" s="131"/>
      <c r="AOY118" s="131"/>
      <c r="AOZ118" s="131"/>
      <c r="APA118" s="131"/>
      <c r="APB118" s="131"/>
      <c r="APC118" s="131"/>
      <c r="APD118" s="131"/>
      <c r="APE118" s="131"/>
      <c r="APF118" s="131"/>
      <c r="APG118" s="131"/>
      <c r="APH118" s="131"/>
      <c r="API118" s="131"/>
      <c r="APJ118" s="131"/>
      <c r="APK118" s="131"/>
      <c r="APL118" s="131"/>
      <c r="APM118" s="131"/>
      <c r="APN118" s="131"/>
      <c r="APO118" s="131"/>
      <c r="APP118" s="131"/>
      <c r="APQ118" s="131"/>
      <c r="APR118" s="131"/>
      <c r="APS118" s="131"/>
      <c r="APT118" s="131"/>
      <c r="APU118" s="131"/>
      <c r="APV118" s="131"/>
      <c r="APW118" s="131"/>
      <c r="APX118" s="131"/>
      <c r="APY118" s="131"/>
      <c r="APZ118" s="131"/>
      <c r="AQA118" s="131"/>
      <c r="AQB118" s="131"/>
      <c r="AQC118" s="131"/>
      <c r="AQD118" s="131"/>
      <c r="AQE118" s="131"/>
      <c r="AQF118" s="131"/>
      <c r="AQG118" s="131"/>
      <c r="AQH118" s="131"/>
      <c r="AQI118" s="131"/>
      <c r="AQJ118" s="131"/>
      <c r="AQK118" s="131"/>
      <c r="AQL118" s="131"/>
      <c r="AQM118" s="131"/>
      <c r="AQN118" s="131"/>
      <c r="AQO118" s="131"/>
      <c r="AQP118" s="131"/>
      <c r="AQQ118" s="131"/>
      <c r="AQR118" s="131"/>
      <c r="AQS118" s="131"/>
      <c r="AQT118" s="131"/>
      <c r="AQU118" s="131"/>
      <c r="AQV118" s="131"/>
      <c r="AQW118" s="131"/>
      <c r="AQX118" s="131"/>
      <c r="AQY118" s="131"/>
      <c r="AQZ118" s="131"/>
      <c r="ARA118" s="131"/>
      <c r="ARB118" s="131"/>
      <c r="ARC118" s="131"/>
      <c r="ARD118" s="131"/>
      <c r="ARE118" s="131"/>
      <c r="ARF118" s="131"/>
      <c r="ARG118" s="131"/>
      <c r="ARH118" s="131"/>
      <c r="ARI118" s="131"/>
      <c r="ARJ118" s="131"/>
      <c r="ARK118" s="131"/>
      <c r="ARL118" s="131"/>
      <c r="ARM118" s="131"/>
      <c r="ARN118" s="131"/>
      <c r="ARO118" s="131"/>
      <c r="ARP118" s="131"/>
      <c r="ARQ118" s="131"/>
      <c r="ARR118" s="131"/>
      <c r="ARS118" s="131"/>
      <c r="ART118" s="131"/>
      <c r="ARU118" s="131"/>
      <c r="ARV118" s="131"/>
      <c r="ARW118" s="131"/>
      <c r="ARX118" s="131"/>
      <c r="ARY118" s="131"/>
      <c r="ARZ118" s="131"/>
      <c r="ASA118" s="131"/>
      <c r="ASB118" s="131"/>
      <c r="ASC118" s="131"/>
      <c r="ASD118" s="131"/>
      <c r="ASE118" s="131"/>
      <c r="ASF118" s="131"/>
      <c r="ASG118" s="131"/>
      <c r="ASH118" s="131"/>
      <c r="ASI118" s="131"/>
      <c r="ASJ118" s="131"/>
      <c r="ASK118" s="131"/>
      <c r="ASL118" s="131"/>
      <c r="ASM118" s="131"/>
      <c r="ASN118" s="131"/>
      <c r="ASO118" s="131"/>
      <c r="ASP118" s="131"/>
      <c r="ASQ118" s="131"/>
      <c r="ASR118" s="131"/>
      <c r="ASS118" s="131"/>
      <c r="AST118" s="131"/>
      <c r="ASU118" s="131"/>
      <c r="ASV118" s="131"/>
      <c r="ASW118" s="131"/>
      <c r="ASX118" s="131"/>
      <c r="ASY118" s="131"/>
      <c r="ASZ118" s="131"/>
      <c r="ATA118" s="131"/>
      <c r="ATB118" s="131"/>
      <c r="ATC118" s="131"/>
      <c r="ATD118" s="131"/>
      <c r="ATE118" s="131"/>
      <c r="ATF118" s="131"/>
      <c r="ATG118" s="131"/>
      <c r="ATH118" s="131"/>
      <c r="ATI118" s="131"/>
      <c r="ATJ118" s="131"/>
      <c r="ATK118" s="131"/>
      <c r="ATL118" s="131"/>
      <c r="ATM118" s="131"/>
      <c r="ATN118" s="131"/>
      <c r="ATO118" s="131"/>
      <c r="ATP118" s="131"/>
      <c r="ATQ118" s="131"/>
      <c r="ATR118" s="131"/>
      <c r="ATS118" s="131"/>
      <c r="ATT118" s="131"/>
      <c r="ATU118" s="131"/>
      <c r="ATV118" s="131"/>
      <c r="ATW118" s="131"/>
      <c r="ATX118" s="131"/>
      <c r="ATY118" s="131"/>
      <c r="ATZ118" s="131"/>
      <c r="AUA118" s="131"/>
      <c r="AUB118" s="131"/>
      <c r="AUC118" s="131"/>
      <c r="AUD118" s="131"/>
      <c r="AUE118" s="131"/>
      <c r="AUF118" s="131"/>
      <c r="AUG118" s="131"/>
      <c r="AUH118" s="131"/>
      <c r="AUI118" s="131"/>
      <c r="AUJ118" s="131"/>
      <c r="AUK118" s="131"/>
      <c r="AUL118" s="131"/>
      <c r="AUM118" s="131"/>
      <c r="AUN118" s="131"/>
      <c r="AUO118" s="131"/>
      <c r="AUP118" s="131"/>
      <c r="AUQ118" s="131"/>
      <c r="AUR118" s="131"/>
      <c r="AUS118" s="131"/>
      <c r="AUT118" s="131"/>
      <c r="AUU118" s="131"/>
      <c r="AUV118" s="131"/>
      <c r="AUW118" s="131"/>
      <c r="AUX118" s="131"/>
      <c r="AUY118" s="131"/>
      <c r="AUZ118" s="131"/>
      <c r="AVA118" s="131"/>
      <c r="AVB118" s="131"/>
      <c r="AVC118" s="131"/>
      <c r="AVD118" s="131"/>
      <c r="AVE118" s="131"/>
      <c r="AVF118" s="131"/>
      <c r="AVG118" s="131"/>
      <c r="AVH118" s="131"/>
      <c r="AVI118" s="131"/>
      <c r="AVJ118" s="131"/>
      <c r="AVK118" s="131"/>
      <c r="AVL118" s="131"/>
      <c r="AVM118" s="131"/>
      <c r="AVN118" s="131"/>
      <c r="AVO118" s="131"/>
      <c r="AVP118" s="131"/>
      <c r="AVQ118" s="131"/>
      <c r="AVR118" s="131"/>
      <c r="AVS118" s="131"/>
      <c r="AVT118" s="131"/>
      <c r="AVU118" s="131"/>
      <c r="AVV118" s="131"/>
      <c r="AVW118" s="131"/>
      <c r="AVX118" s="131"/>
      <c r="AVY118" s="131"/>
      <c r="AVZ118" s="131"/>
      <c r="AWA118" s="131"/>
      <c r="AWB118" s="131"/>
      <c r="AWC118" s="131"/>
      <c r="AWD118" s="131"/>
      <c r="AWE118" s="131"/>
      <c r="AWF118" s="131"/>
      <c r="AWG118" s="131"/>
      <c r="AWH118" s="131"/>
      <c r="AWI118" s="131"/>
      <c r="AWJ118" s="131"/>
      <c r="AWK118" s="131"/>
      <c r="AWL118" s="131"/>
      <c r="AWM118" s="131"/>
      <c r="AWN118" s="131"/>
      <c r="AWO118" s="131"/>
      <c r="AWP118" s="131"/>
      <c r="AWQ118" s="131"/>
      <c r="AWR118" s="131"/>
      <c r="AWS118" s="131"/>
      <c r="AWT118" s="131"/>
      <c r="AWU118" s="131"/>
      <c r="AWV118" s="131"/>
      <c r="AWW118" s="131"/>
      <c r="AWX118" s="131"/>
      <c r="AWY118" s="131"/>
      <c r="AWZ118" s="131"/>
      <c r="AXA118" s="131"/>
      <c r="AXB118" s="131"/>
      <c r="AXC118" s="131"/>
      <c r="AXD118" s="131"/>
      <c r="AXE118" s="131"/>
      <c r="AXF118" s="131"/>
      <c r="AXG118" s="131"/>
      <c r="AXH118" s="131"/>
      <c r="AXI118" s="131"/>
      <c r="AXJ118" s="131"/>
      <c r="AXK118" s="131"/>
      <c r="AXL118" s="131"/>
      <c r="AXM118" s="131"/>
      <c r="AXN118" s="131"/>
      <c r="AXO118" s="131"/>
      <c r="AXP118" s="131"/>
      <c r="AXQ118" s="131"/>
      <c r="AXR118" s="131"/>
      <c r="AXS118" s="131"/>
      <c r="AXT118" s="131"/>
      <c r="AXU118" s="131"/>
      <c r="AXV118" s="131"/>
      <c r="AXW118" s="131"/>
      <c r="AXX118" s="131"/>
      <c r="AXY118" s="131"/>
      <c r="AXZ118" s="131"/>
      <c r="AYA118" s="131"/>
      <c r="AYB118" s="131"/>
      <c r="AYC118" s="131"/>
      <c r="AYD118" s="131"/>
      <c r="AYE118" s="131"/>
      <c r="AYF118" s="131"/>
      <c r="AYG118" s="131"/>
      <c r="AYH118" s="131"/>
      <c r="AYI118" s="131"/>
      <c r="AYJ118" s="131"/>
      <c r="AYK118" s="131"/>
      <c r="AYL118" s="131"/>
      <c r="AYM118" s="131"/>
      <c r="AYN118" s="131"/>
      <c r="AYO118" s="131"/>
      <c r="AYP118" s="131"/>
      <c r="AYQ118" s="131"/>
      <c r="AYR118" s="131"/>
      <c r="AYS118" s="131"/>
      <c r="AYT118" s="131"/>
      <c r="AYU118" s="131"/>
      <c r="AYV118" s="131"/>
      <c r="AYW118" s="131"/>
      <c r="AYX118" s="131"/>
      <c r="AYY118" s="131"/>
      <c r="AYZ118" s="131"/>
      <c r="AZA118" s="131"/>
      <c r="AZB118" s="131"/>
      <c r="AZC118" s="131"/>
      <c r="AZD118" s="131"/>
      <c r="AZE118" s="131"/>
      <c r="AZF118" s="131"/>
      <c r="AZG118" s="131"/>
      <c r="AZH118" s="131"/>
      <c r="AZI118" s="131"/>
      <c r="AZJ118" s="131"/>
      <c r="AZK118" s="131"/>
      <c r="AZL118" s="131"/>
      <c r="AZM118" s="131"/>
      <c r="AZN118" s="131"/>
      <c r="AZO118" s="131"/>
      <c r="AZP118" s="131"/>
      <c r="AZQ118" s="131"/>
      <c r="AZR118" s="131"/>
      <c r="AZS118" s="131"/>
      <c r="AZT118" s="131"/>
      <c r="AZU118" s="131"/>
      <c r="AZV118" s="131"/>
      <c r="AZW118" s="131"/>
      <c r="AZX118" s="131"/>
      <c r="AZY118" s="131"/>
      <c r="AZZ118" s="131"/>
      <c r="BAA118" s="131"/>
      <c r="BAB118" s="131"/>
      <c r="BAC118" s="131"/>
      <c r="BAD118" s="131"/>
      <c r="BAE118" s="131"/>
      <c r="BAF118" s="131"/>
      <c r="BAG118" s="131"/>
      <c r="BAH118" s="131"/>
      <c r="BAI118" s="131"/>
      <c r="BAJ118" s="131"/>
      <c r="BAK118" s="131"/>
      <c r="BAL118" s="131"/>
      <c r="BAM118" s="131"/>
      <c r="BAN118" s="131"/>
      <c r="BAO118" s="131"/>
      <c r="BAP118" s="131"/>
      <c r="BAQ118" s="131"/>
      <c r="BAR118" s="131"/>
      <c r="BAS118" s="131"/>
      <c r="BAT118" s="131"/>
      <c r="BAU118" s="131"/>
      <c r="BAV118" s="131"/>
      <c r="BAW118" s="131"/>
      <c r="BAX118" s="131"/>
      <c r="BAY118" s="131"/>
      <c r="BAZ118" s="131"/>
      <c r="BBA118" s="131"/>
      <c r="BBB118" s="131"/>
      <c r="BBC118" s="131"/>
      <c r="BBD118" s="131"/>
      <c r="BBE118" s="131"/>
      <c r="BBF118" s="131"/>
      <c r="BBG118" s="131"/>
      <c r="BBH118" s="131"/>
      <c r="BBI118" s="131"/>
      <c r="BBJ118" s="131"/>
      <c r="BBK118" s="131"/>
      <c r="BBL118" s="131"/>
      <c r="BBM118" s="131"/>
      <c r="BBN118" s="131"/>
      <c r="BBO118" s="131"/>
      <c r="BBP118" s="131"/>
      <c r="BBQ118" s="131"/>
      <c r="BBR118" s="131"/>
      <c r="BBS118" s="131"/>
      <c r="BBT118" s="131"/>
      <c r="BBU118" s="131"/>
      <c r="BBV118" s="131"/>
      <c r="BBW118" s="131"/>
      <c r="BBX118" s="131"/>
      <c r="BBY118" s="131"/>
      <c r="BBZ118" s="131"/>
      <c r="BCA118" s="131"/>
      <c r="BCB118" s="131"/>
      <c r="BCC118" s="131"/>
      <c r="BCD118" s="131"/>
      <c r="BCE118" s="131"/>
      <c r="BCF118" s="131"/>
      <c r="BCG118" s="131"/>
      <c r="BCH118" s="131"/>
      <c r="BCI118" s="131"/>
      <c r="BCJ118" s="131"/>
      <c r="BCK118" s="131"/>
      <c r="BCL118" s="131"/>
      <c r="BCM118" s="131"/>
      <c r="BCN118" s="131"/>
      <c r="BCO118" s="131"/>
      <c r="BCP118" s="131"/>
      <c r="BCQ118" s="131"/>
      <c r="BCR118" s="131"/>
      <c r="BCS118" s="131"/>
      <c r="BCT118" s="131"/>
      <c r="BCU118" s="131"/>
      <c r="BCV118" s="131"/>
      <c r="BCW118" s="131"/>
      <c r="BCX118" s="131"/>
      <c r="BCY118" s="131"/>
      <c r="BCZ118" s="131"/>
      <c r="BDA118" s="131"/>
      <c r="BDB118" s="131"/>
      <c r="BDC118" s="131"/>
      <c r="BDD118" s="131"/>
      <c r="BDE118" s="131"/>
      <c r="BDF118" s="131"/>
      <c r="BDG118" s="131"/>
      <c r="BDH118" s="131"/>
      <c r="BDI118" s="131"/>
      <c r="BDJ118" s="131"/>
      <c r="BDK118" s="131"/>
      <c r="BDL118" s="131"/>
      <c r="BDM118" s="131"/>
      <c r="BDN118" s="131"/>
      <c r="BDO118" s="131"/>
      <c r="BDP118" s="131"/>
      <c r="BDQ118" s="131"/>
      <c r="BDR118" s="131"/>
      <c r="BDS118" s="131"/>
      <c r="BDT118" s="131"/>
      <c r="BDU118" s="131"/>
      <c r="BDV118" s="131"/>
      <c r="BDW118" s="131"/>
      <c r="BDX118" s="131"/>
      <c r="BDY118" s="131"/>
      <c r="BDZ118" s="131"/>
      <c r="BEA118" s="131"/>
      <c r="BEB118" s="131"/>
      <c r="BEC118" s="131"/>
      <c r="BED118" s="131"/>
      <c r="BEE118" s="131"/>
      <c r="BEF118" s="131"/>
      <c r="BEG118" s="131"/>
      <c r="BEH118" s="131"/>
      <c r="BEI118" s="131"/>
      <c r="BEJ118" s="131"/>
      <c r="BEK118" s="131"/>
      <c r="BEL118" s="131"/>
      <c r="BEM118" s="131"/>
      <c r="BEN118" s="131"/>
      <c r="BEO118" s="131"/>
      <c r="BEP118" s="131"/>
      <c r="BEQ118" s="131"/>
      <c r="BER118" s="131"/>
      <c r="BES118" s="131"/>
      <c r="BET118" s="131"/>
      <c r="BEU118" s="131"/>
      <c r="BEV118" s="131"/>
      <c r="BEW118" s="131"/>
      <c r="BEX118" s="131"/>
      <c r="BEY118" s="131"/>
      <c r="BEZ118" s="131"/>
      <c r="BFA118" s="131"/>
      <c r="BFB118" s="131"/>
      <c r="BFC118" s="131"/>
      <c r="BFD118" s="131"/>
      <c r="BFE118" s="131"/>
      <c r="BFF118" s="131"/>
      <c r="BFG118" s="131"/>
      <c r="BFH118" s="131"/>
      <c r="BFI118" s="131"/>
      <c r="BFJ118" s="131"/>
      <c r="BFK118" s="131"/>
      <c r="BFL118" s="131"/>
      <c r="BFM118" s="131"/>
      <c r="BFN118" s="131"/>
      <c r="BFO118" s="131"/>
      <c r="BFP118" s="131"/>
      <c r="BFQ118" s="131"/>
      <c r="BFR118" s="131"/>
      <c r="BFS118" s="131"/>
      <c r="BFT118" s="131"/>
      <c r="BFU118" s="131"/>
      <c r="BFV118" s="131"/>
      <c r="BFW118" s="131"/>
      <c r="BFX118" s="131"/>
      <c r="BFY118" s="131"/>
      <c r="BFZ118" s="131"/>
      <c r="BGA118" s="131"/>
      <c r="BGB118" s="131"/>
      <c r="BGC118" s="131"/>
      <c r="BGD118" s="131"/>
      <c r="BGE118" s="131"/>
      <c r="BGF118" s="131"/>
      <c r="BGG118" s="131"/>
      <c r="BGH118" s="131"/>
      <c r="BGI118" s="131"/>
      <c r="BGJ118" s="131"/>
      <c r="BGK118" s="131"/>
      <c r="BGL118" s="131"/>
      <c r="BGM118" s="131"/>
      <c r="BGN118" s="131"/>
      <c r="BGO118" s="131"/>
      <c r="BGP118" s="131"/>
      <c r="BGQ118" s="131"/>
      <c r="BGR118" s="131"/>
      <c r="BGS118" s="131"/>
      <c r="BGT118" s="131"/>
      <c r="BGU118" s="131"/>
      <c r="BGV118" s="131"/>
      <c r="BGW118" s="131"/>
      <c r="BGX118" s="131"/>
      <c r="BGY118" s="131"/>
      <c r="BGZ118" s="131"/>
      <c r="BHA118" s="131"/>
      <c r="BHB118" s="131"/>
      <c r="BHC118" s="131"/>
      <c r="BHD118" s="131"/>
      <c r="BHE118" s="131"/>
      <c r="BHF118" s="131"/>
      <c r="BHG118" s="131"/>
      <c r="BHH118" s="131"/>
      <c r="BHI118" s="131"/>
      <c r="BHJ118" s="131"/>
      <c r="BHK118" s="131"/>
      <c r="BHL118" s="131"/>
      <c r="BHM118" s="131"/>
      <c r="BHN118" s="131"/>
      <c r="BHO118" s="131"/>
      <c r="BHP118" s="131"/>
      <c r="BHQ118" s="131"/>
      <c r="BHR118" s="131"/>
      <c r="BHS118" s="131"/>
      <c r="BHT118" s="131"/>
      <c r="BHU118" s="131"/>
      <c r="BHV118" s="131"/>
      <c r="BHW118" s="131"/>
      <c r="BHX118" s="131"/>
      <c r="BHY118" s="131"/>
      <c r="BHZ118" s="131"/>
      <c r="BIA118" s="131"/>
      <c r="BIB118" s="131"/>
      <c r="BIC118" s="131"/>
      <c r="BID118" s="131"/>
      <c r="BIE118" s="131"/>
      <c r="BIF118" s="131"/>
      <c r="BIG118" s="131"/>
      <c r="BIH118" s="131"/>
      <c r="BII118" s="131"/>
      <c r="BIJ118" s="131"/>
      <c r="BIK118" s="131"/>
      <c r="BIL118" s="131"/>
      <c r="BIM118" s="131"/>
      <c r="BIN118" s="131"/>
      <c r="BIO118" s="131"/>
      <c r="BIP118" s="131"/>
      <c r="BIQ118" s="131"/>
      <c r="BIR118" s="131"/>
      <c r="BIS118" s="131"/>
      <c r="BIT118" s="131"/>
      <c r="BIU118" s="131"/>
      <c r="BIV118" s="131"/>
      <c r="BIW118" s="131"/>
      <c r="BIX118" s="131"/>
      <c r="BIY118" s="131"/>
      <c r="BIZ118" s="131"/>
      <c r="BJA118" s="131"/>
      <c r="BJB118" s="131"/>
      <c r="BJC118" s="131"/>
      <c r="BJD118" s="131"/>
      <c r="BJE118" s="131"/>
      <c r="BJF118" s="131"/>
      <c r="BJG118" s="131"/>
      <c r="BJH118" s="131"/>
      <c r="BJI118" s="131"/>
      <c r="BJJ118" s="131"/>
      <c r="BJK118" s="131"/>
      <c r="BJL118" s="131"/>
      <c r="BJM118" s="131"/>
      <c r="BJN118" s="131"/>
      <c r="BJO118" s="131"/>
      <c r="BJP118" s="131"/>
      <c r="BJQ118" s="131"/>
      <c r="BJR118" s="131"/>
      <c r="BJS118" s="131"/>
      <c r="BJT118" s="131"/>
      <c r="BJU118" s="131"/>
      <c r="BJV118" s="131"/>
      <c r="BJW118" s="131"/>
      <c r="BJX118" s="131"/>
      <c r="BJY118" s="131"/>
      <c r="BJZ118" s="131"/>
      <c r="BKA118" s="131"/>
      <c r="BKB118" s="131"/>
      <c r="BKC118" s="131"/>
      <c r="BKD118" s="131"/>
      <c r="BKE118" s="131"/>
      <c r="BKF118" s="131"/>
      <c r="BKG118" s="131"/>
      <c r="BKH118" s="131"/>
      <c r="BKI118" s="131"/>
      <c r="BKJ118" s="131"/>
      <c r="BKK118" s="131"/>
      <c r="BKL118" s="131"/>
      <c r="BKM118" s="131"/>
      <c r="BKN118" s="131"/>
      <c r="BKO118" s="131"/>
      <c r="BKP118" s="131"/>
      <c r="BKQ118" s="131"/>
      <c r="BKR118" s="131"/>
      <c r="BKS118" s="131"/>
      <c r="BKT118" s="131"/>
      <c r="BKU118" s="131"/>
      <c r="BKV118" s="131"/>
      <c r="BKW118" s="131"/>
      <c r="BKX118" s="131"/>
      <c r="BKY118" s="131"/>
      <c r="BKZ118" s="131"/>
      <c r="BLA118" s="131"/>
      <c r="BLB118" s="131"/>
      <c r="BLC118" s="131"/>
      <c r="BLD118" s="131"/>
      <c r="BLE118" s="131"/>
      <c r="BLF118" s="131"/>
      <c r="BLG118" s="131"/>
      <c r="BLH118" s="131"/>
      <c r="BLI118" s="131"/>
      <c r="BLJ118" s="131"/>
      <c r="BLK118" s="131"/>
      <c r="BLL118" s="131"/>
      <c r="BLM118" s="131"/>
      <c r="BLN118" s="131"/>
      <c r="BLO118" s="131"/>
      <c r="BLP118" s="131"/>
      <c r="BLQ118" s="131"/>
      <c r="BLR118" s="131"/>
      <c r="BLS118" s="131"/>
      <c r="BLT118" s="131"/>
      <c r="BLU118" s="131"/>
      <c r="BLV118" s="131"/>
      <c r="BLW118" s="131"/>
      <c r="BLX118" s="131"/>
      <c r="BLY118" s="131"/>
      <c r="BLZ118" s="131"/>
      <c r="BMA118" s="131"/>
      <c r="BMB118" s="131"/>
      <c r="BMC118" s="131"/>
      <c r="BMD118" s="131"/>
      <c r="BME118" s="131"/>
      <c r="BMF118" s="131"/>
      <c r="BMG118" s="131"/>
      <c r="BMH118" s="131"/>
      <c r="BMI118" s="131"/>
      <c r="BMJ118" s="131"/>
      <c r="BMK118" s="131"/>
      <c r="BML118" s="131"/>
      <c r="BMM118" s="131"/>
      <c r="BMN118" s="131"/>
      <c r="BMO118" s="131"/>
      <c r="BMP118" s="131"/>
      <c r="BMQ118" s="131"/>
      <c r="BMR118" s="131"/>
      <c r="BMS118" s="131"/>
      <c r="BMT118" s="131"/>
      <c r="BMU118" s="131"/>
      <c r="BMV118" s="131"/>
      <c r="BMW118" s="131"/>
      <c r="BMX118" s="131"/>
      <c r="BMY118" s="131"/>
      <c r="BMZ118" s="131"/>
      <c r="BNA118" s="131"/>
      <c r="BNB118" s="131"/>
      <c r="BNC118" s="131"/>
      <c r="BND118" s="131"/>
      <c r="BNE118" s="131"/>
      <c r="BNF118" s="131"/>
      <c r="BNG118" s="131"/>
      <c r="BNH118" s="131"/>
      <c r="BNI118" s="131"/>
      <c r="BNJ118" s="131"/>
      <c r="BNK118" s="131"/>
      <c r="BNL118" s="131"/>
      <c r="BNM118" s="131"/>
      <c r="BNN118" s="131"/>
      <c r="BNO118" s="131"/>
      <c r="BNP118" s="131"/>
      <c r="BNQ118" s="131"/>
      <c r="BNR118" s="131"/>
      <c r="BNS118" s="131"/>
      <c r="BNT118" s="131"/>
      <c r="BNU118" s="131"/>
      <c r="BNV118" s="131"/>
      <c r="BNW118" s="131"/>
      <c r="BNX118" s="131"/>
      <c r="BNY118" s="131"/>
      <c r="BNZ118" s="131"/>
      <c r="BOA118" s="131"/>
      <c r="BOB118" s="131"/>
      <c r="BOC118" s="131"/>
      <c r="BOD118" s="131"/>
      <c r="BOE118" s="131"/>
      <c r="BOF118" s="131"/>
      <c r="BOG118" s="131"/>
      <c r="BOH118" s="131"/>
      <c r="BOI118" s="131"/>
      <c r="BOJ118" s="131"/>
      <c r="BOK118" s="131"/>
      <c r="BOL118" s="131"/>
      <c r="BOM118" s="131"/>
      <c r="BON118" s="131"/>
      <c r="BOO118" s="131"/>
      <c r="BOP118" s="131"/>
      <c r="BOQ118" s="131"/>
      <c r="BOR118" s="131"/>
      <c r="BOS118" s="131"/>
      <c r="BOT118" s="131"/>
      <c r="BOU118" s="131"/>
      <c r="BOV118" s="131"/>
      <c r="BOW118" s="131"/>
      <c r="BOX118" s="131"/>
      <c r="BOY118" s="131"/>
      <c r="BOZ118" s="131"/>
      <c r="BPA118" s="131"/>
      <c r="BPB118" s="131"/>
      <c r="BPC118" s="131"/>
      <c r="BPD118" s="131"/>
      <c r="BPE118" s="131"/>
      <c r="BPF118" s="131"/>
      <c r="BPG118" s="131"/>
      <c r="BPH118" s="131"/>
      <c r="BPI118" s="131"/>
      <c r="BPJ118" s="131"/>
      <c r="BPK118" s="131"/>
      <c r="BPL118" s="131"/>
      <c r="BPM118" s="131"/>
      <c r="BPN118" s="131"/>
      <c r="BPO118" s="131"/>
      <c r="BPP118" s="131"/>
      <c r="BPQ118" s="131"/>
      <c r="BPR118" s="131"/>
      <c r="BPS118" s="131"/>
      <c r="BPT118" s="131"/>
      <c r="BPU118" s="131"/>
      <c r="BPV118" s="131"/>
      <c r="BPW118" s="131"/>
      <c r="BPX118" s="131"/>
      <c r="BPY118" s="131"/>
      <c r="BPZ118" s="131"/>
      <c r="BQA118" s="131"/>
      <c r="BQB118" s="131"/>
      <c r="BQC118" s="131"/>
      <c r="BQD118" s="131"/>
      <c r="BQE118" s="131"/>
      <c r="BQF118" s="131"/>
      <c r="BQG118" s="131"/>
      <c r="BQH118" s="131"/>
      <c r="BQI118" s="131"/>
      <c r="BQJ118" s="131"/>
      <c r="BQK118" s="131"/>
      <c r="BQL118" s="131"/>
      <c r="BQM118" s="131"/>
      <c r="BQN118" s="131"/>
      <c r="BQO118" s="131"/>
      <c r="BQP118" s="131"/>
      <c r="BQQ118" s="131"/>
      <c r="BQR118" s="131"/>
      <c r="BQS118" s="131"/>
      <c r="BQT118" s="131"/>
      <c r="BQU118" s="131"/>
      <c r="BQV118" s="131"/>
      <c r="BQW118" s="131"/>
      <c r="BQX118" s="131"/>
      <c r="BQY118" s="131"/>
      <c r="BQZ118" s="131"/>
      <c r="BRA118" s="131"/>
      <c r="BRB118" s="131"/>
      <c r="BRC118" s="131"/>
      <c r="BRD118" s="131"/>
      <c r="BRE118" s="131"/>
      <c r="BRF118" s="131"/>
      <c r="BRG118" s="131"/>
      <c r="BRH118" s="131"/>
      <c r="BRI118" s="131"/>
      <c r="BRJ118" s="131"/>
      <c r="BRK118" s="131"/>
      <c r="BRL118" s="131"/>
      <c r="BRM118" s="131"/>
      <c r="BRN118" s="131"/>
      <c r="BRO118" s="131"/>
      <c r="BRP118" s="131"/>
      <c r="BRQ118" s="131"/>
      <c r="BRR118" s="131"/>
      <c r="BRS118" s="131"/>
      <c r="BRT118" s="131"/>
      <c r="BRU118" s="131"/>
      <c r="BRV118" s="131"/>
      <c r="BRW118" s="131"/>
      <c r="BRX118" s="131"/>
      <c r="BRY118" s="131"/>
      <c r="BRZ118" s="131"/>
      <c r="BSA118" s="131"/>
      <c r="BSB118" s="131"/>
      <c r="BSC118" s="131"/>
      <c r="BSD118" s="131"/>
      <c r="BSE118" s="131"/>
      <c r="BSF118" s="131"/>
      <c r="BSG118" s="131"/>
      <c r="BSH118" s="131"/>
      <c r="BSI118" s="131"/>
      <c r="BSJ118" s="131"/>
      <c r="BSK118" s="131"/>
      <c r="BSL118" s="131"/>
      <c r="BSM118" s="131"/>
      <c r="BSN118" s="131"/>
      <c r="BSO118" s="131"/>
      <c r="BSP118" s="131"/>
      <c r="BSQ118" s="131"/>
      <c r="BSR118" s="131"/>
      <c r="BSS118" s="131"/>
      <c r="BST118" s="131"/>
      <c r="BSU118" s="131"/>
      <c r="BSV118" s="131"/>
      <c r="BSW118" s="131"/>
      <c r="BSX118" s="131"/>
      <c r="BSY118" s="131"/>
      <c r="BSZ118" s="131"/>
      <c r="BTA118" s="131"/>
      <c r="BTB118" s="131"/>
      <c r="BTC118" s="131"/>
      <c r="BTD118" s="131"/>
      <c r="BTE118" s="131"/>
      <c r="BTF118" s="131"/>
      <c r="BTG118" s="131"/>
      <c r="BTH118" s="131"/>
      <c r="BTI118" s="131"/>
      <c r="BTJ118" s="131"/>
      <c r="BTK118" s="131"/>
      <c r="BTL118" s="131"/>
      <c r="BTM118" s="131"/>
      <c r="BTN118" s="131"/>
      <c r="BTO118" s="131"/>
      <c r="BTP118" s="131"/>
      <c r="BTQ118" s="131"/>
      <c r="BTR118" s="131"/>
      <c r="BTS118" s="131"/>
      <c r="BTT118" s="131"/>
      <c r="BTU118" s="131"/>
      <c r="BTV118" s="131"/>
      <c r="BTW118" s="131"/>
      <c r="BTX118" s="131"/>
      <c r="BTY118" s="131"/>
      <c r="BTZ118" s="131"/>
      <c r="BUA118" s="131"/>
      <c r="BUB118" s="131"/>
      <c r="BUC118" s="131"/>
      <c r="BUD118" s="131"/>
      <c r="BUE118" s="131"/>
      <c r="BUF118" s="131"/>
      <c r="BUG118" s="131"/>
      <c r="BUH118" s="131"/>
      <c r="BUI118" s="131"/>
      <c r="BUJ118" s="131"/>
      <c r="BUK118" s="131"/>
      <c r="BUL118" s="131"/>
      <c r="BUM118" s="131"/>
      <c r="BUN118" s="131"/>
      <c r="BUO118" s="131"/>
      <c r="BUP118" s="131"/>
      <c r="BUQ118" s="131"/>
      <c r="BUR118" s="131"/>
      <c r="BUS118" s="131"/>
      <c r="BUT118" s="131"/>
      <c r="BUU118" s="131"/>
      <c r="BUV118" s="131"/>
      <c r="BUW118" s="131"/>
      <c r="BUX118" s="131"/>
      <c r="BUY118" s="131"/>
      <c r="BUZ118" s="131"/>
      <c r="BVA118" s="131"/>
      <c r="BVB118" s="131"/>
      <c r="BVC118" s="131"/>
      <c r="BVD118" s="131"/>
      <c r="BVE118" s="131"/>
      <c r="BVF118" s="131"/>
      <c r="BVG118" s="131"/>
      <c r="BVH118" s="131"/>
      <c r="BVI118" s="131"/>
      <c r="BVJ118" s="131"/>
      <c r="BVK118" s="131"/>
      <c r="BVL118" s="131"/>
      <c r="BVM118" s="131"/>
      <c r="BVN118" s="131"/>
      <c r="BVO118" s="131"/>
      <c r="BVP118" s="131"/>
      <c r="BVQ118" s="131"/>
      <c r="BVR118" s="131"/>
      <c r="BVS118" s="131"/>
      <c r="BVT118" s="131"/>
      <c r="BVU118" s="131"/>
      <c r="BVV118" s="131"/>
      <c r="BVW118" s="131"/>
      <c r="BVX118" s="131"/>
      <c r="BVY118" s="131"/>
      <c r="BVZ118" s="131"/>
      <c r="BWA118" s="131"/>
      <c r="BWB118" s="131"/>
      <c r="BWC118" s="131"/>
      <c r="BWD118" s="131"/>
      <c r="BWE118" s="131"/>
      <c r="BWF118" s="131"/>
      <c r="BWG118" s="131"/>
      <c r="BWH118" s="131"/>
      <c r="BWI118" s="131"/>
      <c r="BWJ118" s="131"/>
      <c r="BWK118" s="131"/>
      <c r="BWL118" s="131"/>
      <c r="BWM118" s="131"/>
      <c r="BWN118" s="131"/>
      <c r="BWO118" s="131"/>
      <c r="BWP118" s="131"/>
      <c r="BWQ118" s="131"/>
      <c r="BWR118" s="131"/>
      <c r="BWS118" s="131"/>
      <c r="BWT118" s="131"/>
      <c r="BWU118" s="131"/>
      <c r="BWV118" s="131"/>
      <c r="BWW118" s="131"/>
      <c r="BWX118" s="131"/>
      <c r="BWY118" s="131"/>
      <c r="BWZ118" s="131"/>
      <c r="BXA118" s="131"/>
      <c r="BXB118" s="131"/>
      <c r="BXC118" s="131"/>
      <c r="BXD118" s="131"/>
      <c r="BXE118" s="131"/>
      <c r="BXF118" s="131"/>
      <c r="BXG118" s="131"/>
      <c r="BXH118" s="131"/>
      <c r="BXI118" s="131"/>
      <c r="BXJ118" s="131"/>
      <c r="BXK118" s="131"/>
      <c r="BXL118" s="131"/>
      <c r="BXM118" s="131"/>
      <c r="BXN118" s="131"/>
      <c r="BXO118" s="131"/>
      <c r="BXP118" s="131"/>
      <c r="BXQ118" s="131"/>
      <c r="BXR118" s="131"/>
      <c r="BXS118" s="131"/>
      <c r="BXT118" s="131"/>
      <c r="BXU118" s="131"/>
      <c r="BXV118" s="131"/>
      <c r="BXW118" s="131"/>
      <c r="BXX118" s="131"/>
      <c r="BXY118" s="131"/>
      <c r="BXZ118" s="131"/>
      <c r="BYA118" s="131"/>
      <c r="BYB118" s="131"/>
      <c r="BYC118" s="131"/>
      <c r="BYD118" s="131"/>
      <c r="BYE118" s="131"/>
      <c r="BYF118" s="131"/>
      <c r="BYG118" s="131"/>
      <c r="BYH118" s="131"/>
      <c r="BYI118" s="131"/>
      <c r="BYJ118" s="131"/>
      <c r="BYK118" s="131"/>
      <c r="BYL118" s="131"/>
      <c r="BYM118" s="131"/>
      <c r="BYN118" s="131"/>
      <c r="BYO118" s="131"/>
      <c r="BYP118" s="131"/>
      <c r="BYQ118" s="131"/>
      <c r="BYR118" s="131"/>
      <c r="BYS118" s="131"/>
      <c r="BYT118" s="131"/>
      <c r="BYU118" s="131"/>
      <c r="BYV118" s="131"/>
      <c r="BYW118" s="131"/>
      <c r="BYX118" s="131"/>
      <c r="BYY118" s="131"/>
      <c r="BYZ118" s="131"/>
      <c r="BZA118" s="131"/>
      <c r="BZB118" s="131"/>
      <c r="BZC118" s="131"/>
      <c r="BZD118" s="131"/>
      <c r="BZE118" s="131"/>
      <c r="BZF118" s="131"/>
      <c r="BZG118" s="131"/>
      <c r="BZH118" s="131"/>
      <c r="BZI118" s="131"/>
      <c r="BZJ118" s="131"/>
      <c r="BZK118" s="131"/>
      <c r="BZL118" s="131"/>
      <c r="BZM118" s="131"/>
      <c r="BZN118" s="131"/>
      <c r="BZO118" s="131"/>
      <c r="BZP118" s="131"/>
      <c r="BZQ118" s="131"/>
      <c r="BZR118" s="131"/>
      <c r="BZS118" s="131"/>
      <c r="BZT118" s="131"/>
      <c r="BZU118" s="131"/>
      <c r="BZV118" s="131"/>
      <c r="BZW118" s="131"/>
      <c r="BZX118" s="131"/>
      <c r="BZY118" s="131"/>
      <c r="BZZ118" s="131"/>
      <c r="CAA118" s="131"/>
      <c r="CAB118" s="131"/>
      <c r="CAC118" s="131"/>
      <c r="CAD118" s="131"/>
      <c r="CAE118" s="131"/>
      <c r="CAF118" s="131"/>
      <c r="CAG118" s="131"/>
      <c r="CAH118" s="131"/>
      <c r="CAI118" s="131"/>
      <c r="CAJ118" s="131"/>
      <c r="CAK118" s="131"/>
      <c r="CAL118" s="131"/>
      <c r="CAM118" s="131"/>
      <c r="CAN118" s="131"/>
      <c r="CAO118" s="131"/>
      <c r="CAP118" s="131"/>
      <c r="CAQ118" s="131"/>
      <c r="CAR118" s="131"/>
      <c r="CAS118" s="131"/>
      <c r="CAT118" s="131"/>
      <c r="CAU118" s="131"/>
      <c r="CAV118" s="131"/>
      <c r="CAW118" s="131"/>
      <c r="CAX118" s="131"/>
      <c r="CAY118" s="131"/>
      <c r="CAZ118" s="131"/>
      <c r="CBA118" s="131"/>
      <c r="CBB118" s="131"/>
      <c r="CBC118" s="131"/>
      <c r="CBD118" s="131"/>
      <c r="CBE118" s="131"/>
      <c r="CBF118" s="131"/>
      <c r="CBG118" s="131"/>
      <c r="CBH118" s="131"/>
      <c r="CBI118" s="131"/>
      <c r="CBJ118" s="131"/>
      <c r="CBK118" s="131"/>
      <c r="CBL118" s="131"/>
      <c r="CBM118" s="131"/>
      <c r="CBN118" s="131"/>
      <c r="CBO118" s="131"/>
      <c r="CBP118" s="131"/>
      <c r="CBQ118" s="131"/>
      <c r="CBR118" s="131"/>
      <c r="CBS118" s="131"/>
      <c r="CBT118" s="131"/>
      <c r="CBU118" s="131"/>
      <c r="CBV118" s="131"/>
      <c r="CBW118" s="131"/>
      <c r="CBX118" s="131"/>
      <c r="CBY118" s="131"/>
      <c r="CBZ118" s="131"/>
      <c r="CCA118" s="131"/>
      <c r="CCB118" s="131"/>
      <c r="CCC118" s="131"/>
      <c r="CCD118" s="131"/>
      <c r="CCE118" s="131"/>
      <c r="CCF118" s="131"/>
      <c r="CCG118" s="131"/>
      <c r="CCH118" s="131"/>
      <c r="CCI118" s="131"/>
      <c r="CCJ118" s="131"/>
      <c r="CCK118" s="131"/>
      <c r="CCL118" s="131"/>
      <c r="CCM118" s="131"/>
      <c r="CCN118" s="131"/>
      <c r="CCO118" s="131"/>
      <c r="CCP118" s="131"/>
      <c r="CCQ118" s="131"/>
      <c r="CCR118" s="131"/>
      <c r="CCS118" s="131"/>
      <c r="CCT118" s="131"/>
      <c r="CCU118" s="131"/>
      <c r="CCV118" s="131"/>
      <c r="CCW118" s="131"/>
      <c r="CCX118" s="131"/>
      <c r="CCY118" s="131"/>
      <c r="CCZ118" s="131"/>
      <c r="CDA118" s="131"/>
      <c r="CDB118" s="131"/>
      <c r="CDC118" s="131"/>
      <c r="CDD118" s="131"/>
      <c r="CDE118" s="131"/>
      <c r="CDF118" s="131"/>
      <c r="CDG118" s="131"/>
      <c r="CDH118" s="131"/>
      <c r="CDI118" s="131"/>
      <c r="CDJ118" s="131"/>
      <c r="CDK118" s="131"/>
      <c r="CDL118" s="131"/>
      <c r="CDM118" s="131"/>
      <c r="CDN118" s="131"/>
      <c r="CDO118" s="131"/>
      <c r="CDP118" s="131"/>
      <c r="CDQ118" s="131"/>
      <c r="CDR118" s="131"/>
      <c r="CDS118" s="131"/>
      <c r="CDT118" s="131"/>
      <c r="CDU118" s="131"/>
      <c r="CDV118" s="131"/>
      <c r="CDW118" s="131"/>
      <c r="CDX118" s="131"/>
      <c r="CDY118" s="131"/>
      <c r="CDZ118" s="131"/>
      <c r="CEA118" s="131"/>
      <c r="CEB118" s="131"/>
      <c r="CEC118" s="131"/>
      <c r="CED118" s="131"/>
      <c r="CEE118" s="131"/>
      <c r="CEF118" s="131"/>
      <c r="CEG118" s="131"/>
      <c r="CEH118" s="131"/>
      <c r="CEI118" s="131"/>
      <c r="CEJ118" s="131"/>
      <c r="CEK118" s="131"/>
      <c r="CEL118" s="131"/>
      <c r="CEM118" s="131"/>
      <c r="CEN118" s="131"/>
      <c r="CEO118" s="131"/>
      <c r="CEP118" s="131"/>
      <c r="CEQ118" s="131"/>
      <c r="CER118" s="131"/>
      <c r="CES118" s="131"/>
      <c r="CET118" s="131"/>
      <c r="CEU118" s="131"/>
      <c r="CEV118" s="131"/>
      <c r="CEW118" s="131"/>
      <c r="CEX118" s="131"/>
      <c r="CEY118" s="131"/>
      <c r="CEZ118" s="131"/>
      <c r="CFA118" s="131"/>
      <c r="CFB118" s="131"/>
      <c r="CFC118" s="131"/>
      <c r="CFD118" s="131"/>
      <c r="CFE118" s="131"/>
      <c r="CFF118" s="131"/>
      <c r="CFG118" s="131"/>
      <c r="CFH118" s="131"/>
      <c r="CFI118" s="131"/>
      <c r="CFJ118" s="131"/>
      <c r="CFK118" s="131"/>
      <c r="CFL118" s="131"/>
      <c r="CFM118" s="131"/>
      <c r="CFN118" s="131"/>
      <c r="CFO118" s="131"/>
      <c r="CFP118" s="131"/>
      <c r="CFQ118" s="131"/>
      <c r="CFR118" s="131"/>
      <c r="CFS118" s="131"/>
      <c r="CFT118" s="131"/>
      <c r="CFU118" s="131"/>
      <c r="CFV118" s="131"/>
      <c r="CFW118" s="131"/>
      <c r="CFX118" s="131"/>
      <c r="CFY118" s="131"/>
      <c r="CFZ118" s="131"/>
      <c r="CGA118" s="131"/>
      <c r="CGB118" s="131"/>
      <c r="CGC118" s="131"/>
      <c r="CGD118" s="131"/>
      <c r="CGE118" s="131"/>
      <c r="CGF118" s="131"/>
      <c r="CGG118" s="131"/>
      <c r="CGH118" s="131"/>
      <c r="CGI118" s="131"/>
      <c r="CGJ118" s="131"/>
      <c r="CGK118" s="131"/>
      <c r="CGL118" s="131"/>
      <c r="CGM118" s="131"/>
      <c r="CGN118" s="131"/>
      <c r="CGO118" s="131"/>
      <c r="CGP118" s="131"/>
      <c r="CGQ118" s="131"/>
      <c r="CGR118" s="131"/>
      <c r="CGS118" s="131"/>
      <c r="CGT118" s="131"/>
      <c r="CGU118" s="131"/>
      <c r="CGV118" s="131"/>
      <c r="CGW118" s="131"/>
      <c r="CGX118" s="131"/>
      <c r="CGY118" s="131"/>
      <c r="CGZ118" s="131"/>
      <c r="CHA118" s="131"/>
      <c r="CHB118" s="131"/>
      <c r="CHC118" s="131"/>
      <c r="CHD118" s="131"/>
      <c r="CHE118" s="131"/>
      <c r="CHF118" s="131"/>
      <c r="CHG118" s="131"/>
      <c r="CHH118" s="131"/>
      <c r="CHI118" s="131"/>
      <c r="CHJ118" s="131"/>
      <c r="CHK118" s="131"/>
      <c r="CHL118" s="131"/>
      <c r="CHM118" s="131"/>
      <c r="CHN118" s="131"/>
      <c r="CHO118" s="131"/>
      <c r="CHP118" s="131"/>
      <c r="CHQ118" s="131"/>
      <c r="CHR118" s="131"/>
      <c r="CHS118" s="131"/>
      <c r="CHT118" s="131"/>
      <c r="CHU118" s="131"/>
      <c r="CHV118" s="131"/>
      <c r="CHW118" s="131"/>
      <c r="CHX118" s="131"/>
      <c r="CHY118" s="131"/>
      <c r="CHZ118" s="131"/>
      <c r="CIA118" s="131"/>
      <c r="CIB118" s="131"/>
      <c r="CIC118" s="131"/>
      <c r="CID118" s="131"/>
      <c r="CIE118" s="131"/>
      <c r="CIF118" s="131"/>
      <c r="CIG118" s="131"/>
      <c r="CIH118" s="131"/>
      <c r="CII118" s="131"/>
      <c r="CIJ118" s="131"/>
      <c r="CIK118" s="131"/>
      <c r="CIL118" s="131"/>
      <c r="CIM118" s="131"/>
      <c r="CIN118" s="131"/>
      <c r="CIO118" s="131"/>
      <c r="CIP118" s="131"/>
      <c r="CIQ118" s="131"/>
      <c r="CIR118" s="131"/>
      <c r="CIS118" s="131"/>
      <c r="CIT118" s="131"/>
      <c r="CIU118" s="131"/>
      <c r="CIV118" s="131"/>
      <c r="CIW118" s="131"/>
      <c r="CIX118" s="131"/>
      <c r="CIY118" s="131"/>
      <c r="CIZ118" s="131"/>
      <c r="CJA118" s="131"/>
      <c r="CJB118" s="131"/>
      <c r="CJC118" s="131"/>
      <c r="CJD118" s="131"/>
      <c r="CJE118" s="131"/>
      <c r="CJF118" s="131"/>
      <c r="CJG118" s="131"/>
      <c r="CJH118" s="131"/>
      <c r="CJI118" s="131"/>
      <c r="CJJ118" s="131"/>
      <c r="CJK118" s="131"/>
      <c r="CJL118" s="131"/>
      <c r="CJM118" s="131"/>
      <c r="CJN118" s="131"/>
      <c r="CJO118" s="131"/>
      <c r="CJP118" s="131"/>
      <c r="CJQ118" s="131"/>
      <c r="CJR118" s="131"/>
      <c r="CJS118" s="131"/>
      <c r="CJT118" s="131"/>
      <c r="CJU118" s="131"/>
      <c r="CJV118" s="131"/>
      <c r="CJW118" s="131"/>
      <c r="CJX118" s="131"/>
      <c r="CJY118" s="131"/>
      <c r="CJZ118" s="131"/>
      <c r="CKA118" s="131"/>
      <c r="CKB118" s="131"/>
      <c r="CKC118" s="131"/>
      <c r="CKD118" s="131"/>
      <c r="CKE118" s="131"/>
      <c r="CKF118" s="131"/>
      <c r="CKG118" s="131"/>
      <c r="CKH118" s="131"/>
      <c r="CKI118" s="131"/>
      <c r="CKJ118" s="131"/>
      <c r="CKK118" s="131"/>
      <c r="CKL118" s="131"/>
      <c r="CKM118" s="131"/>
      <c r="CKN118" s="131"/>
      <c r="CKO118" s="131"/>
      <c r="CKP118" s="131"/>
      <c r="CKQ118" s="131"/>
      <c r="CKR118" s="131"/>
      <c r="CKS118" s="131"/>
      <c r="CKT118" s="131"/>
      <c r="CKU118" s="131"/>
      <c r="CKV118" s="131"/>
      <c r="CKW118" s="131"/>
      <c r="CKX118" s="131"/>
      <c r="CKY118" s="131"/>
      <c r="CKZ118" s="131"/>
      <c r="CLA118" s="131"/>
      <c r="CLB118" s="131"/>
      <c r="CLC118" s="131"/>
      <c r="CLD118" s="131"/>
      <c r="CLE118" s="131"/>
      <c r="CLF118" s="131"/>
      <c r="CLG118" s="131"/>
      <c r="CLH118" s="131"/>
      <c r="CLI118" s="131"/>
      <c r="CLJ118" s="131"/>
      <c r="CLK118" s="131"/>
      <c r="CLL118" s="131"/>
      <c r="CLM118" s="131"/>
      <c r="CLN118" s="131"/>
      <c r="CLO118" s="131"/>
      <c r="CLP118" s="131"/>
      <c r="CLQ118" s="131"/>
      <c r="CLR118" s="131"/>
      <c r="CLS118" s="131"/>
      <c r="CLT118" s="131"/>
      <c r="CLU118" s="131"/>
      <c r="CLV118" s="131"/>
      <c r="CLW118" s="131"/>
      <c r="CLX118" s="131"/>
      <c r="CLY118" s="131"/>
      <c r="CLZ118" s="131"/>
      <c r="CMA118" s="131"/>
      <c r="CMB118" s="131"/>
      <c r="CMC118" s="131"/>
      <c r="CMD118" s="131"/>
      <c r="CME118" s="131"/>
      <c r="CMF118" s="131"/>
      <c r="CMG118" s="131"/>
      <c r="CMH118" s="131"/>
      <c r="CMI118" s="131"/>
      <c r="CMJ118" s="131"/>
      <c r="CMK118" s="131"/>
      <c r="CML118" s="131"/>
      <c r="CMM118" s="131"/>
      <c r="CMN118" s="131"/>
      <c r="CMO118" s="131"/>
      <c r="CMP118" s="131"/>
      <c r="CMQ118" s="131"/>
      <c r="CMR118" s="131"/>
      <c r="CMS118" s="131"/>
      <c r="CMT118" s="131"/>
      <c r="CMU118" s="131"/>
      <c r="CMV118" s="131"/>
      <c r="CMW118" s="131"/>
      <c r="CMX118" s="131"/>
      <c r="CMY118" s="131"/>
      <c r="CMZ118" s="131"/>
      <c r="CNA118" s="131"/>
      <c r="CNB118" s="131"/>
      <c r="CNC118" s="131"/>
      <c r="CND118" s="131"/>
      <c r="CNE118" s="131"/>
      <c r="CNF118" s="131"/>
      <c r="CNG118" s="131"/>
      <c r="CNH118" s="131"/>
      <c r="CNI118" s="131"/>
      <c r="CNJ118" s="131"/>
      <c r="CNK118" s="131"/>
      <c r="CNL118" s="131"/>
      <c r="CNM118" s="131"/>
      <c r="CNN118" s="131"/>
      <c r="CNO118" s="131"/>
      <c r="CNP118" s="131"/>
      <c r="CNQ118" s="131"/>
      <c r="CNR118" s="131"/>
      <c r="CNS118" s="131"/>
      <c r="CNT118" s="131"/>
      <c r="CNU118" s="131"/>
      <c r="CNV118" s="131"/>
      <c r="CNW118" s="131"/>
      <c r="CNX118" s="131"/>
      <c r="CNY118" s="131"/>
      <c r="CNZ118" s="131"/>
      <c r="COA118" s="131"/>
      <c r="COB118" s="131"/>
      <c r="COC118" s="131"/>
      <c r="COD118" s="131"/>
      <c r="COE118" s="131"/>
      <c r="COF118" s="131"/>
      <c r="COG118" s="131"/>
      <c r="COH118" s="131"/>
      <c r="COI118" s="131"/>
      <c r="COJ118" s="131"/>
      <c r="COK118" s="131"/>
      <c r="COL118" s="131"/>
      <c r="COM118" s="131"/>
      <c r="CON118" s="131"/>
      <c r="COO118" s="131"/>
      <c r="COP118" s="131"/>
      <c r="COQ118" s="131"/>
      <c r="COR118" s="131"/>
      <c r="COS118" s="131"/>
      <c r="COT118" s="131"/>
      <c r="COU118" s="131"/>
      <c r="COV118" s="131"/>
      <c r="COW118" s="131"/>
      <c r="COX118" s="131"/>
      <c r="COY118" s="131"/>
      <c r="COZ118" s="131"/>
      <c r="CPA118" s="131"/>
      <c r="CPB118" s="131"/>
      <c r="CPC118" s="131"/>
      <c r="CPD118" s="131"/>
      <c r="CPE118" s="131"/>
      <c r="CPF118" s="131"/>
      <c r="CPG118" s="131"/>
      <c r="CPH118" s="131"/>
      <c r="CPI118" s="131"/>
      <c r="CPJ118" s="131"/>
      <c r="CPK118" s="131"/>
      <c r="CPL118" s="131"/>
      <c r="CPM118" s="131"/>
      <c r="CPN118" s="131"/>
      <c r="CPO118" s="131"/>
      <c r="CPP118" s="131"/>
      <c r="CPQ118" s="131"/>
      <c r="CPR118" s="131"/>
      <c r="CPS118" s="131"/>
      <c r="CPT118" s="131"/>
      <c r="CPU118" s="131"/>
      <c r="CPV118" s="131"/>
      <c r="CPW118" s="131"/>
      <c r="CPX118" s="131"/>
      <c r="CPY118" s="131"/>
      <c r="CPZ118" s="131"/>
      <c r="CQA118" s="131"/>
      <c r="CQB118" s="131"/>
      <c r="CQC118" s="131"/>
      <c r="CQD118" s="131"/>
      <c r="CQE118" s="131"/>
      <c r="CQF118" s="131"/>
      <c r="CQG118" s="131"/>
      <c r="CQH118" s="131"/>
      <c r="CQI118" s="131"/>
      <c r="CQJ118" s="131"/>
      <c r="CQK118" s="131"/>
      <c r="CQL118" s="131"/>
      <c r="CQM118" s="131"/>
      <c r="CQN118" s="131"/>
      <c r="CQO118" s="131"/>
      <c r="CQP118" s="131"/>
      <c r="CQQ118" s="131"/>
      <c r="CQR118" s="131"/>
      <c r="CQS118" s="131"/>
      <c r="CQT118" s="131"/>
      <c r="CQU118" s="131"/>
      <c r="CQV118" s="131"/>
      <c r="CQW118" s="131"/>
      <c r="CQX118" s="131"/>
      <c r="CQY118" s="131"/>
      <c r="CQZ118" s="131"/>
      <c r="CRA118" s="131"/>
      <c r="CRB118" s="131"/>
      <c r="CRC118" s="131"/>
      <c r="CRD118" s="131"/>
      <c r="CRE118" s="131"/>
      <c r="CRF118" s="131"/>
      <c r="CRG118" s="131"/>
      <c r="CRH118" s="131"/>
      <c r="CRI118" s="131"/>
      <c r="CRJ118" s="131"/>
      <c r="CRK118" s="131"/>
      <c r="CRL118" s="131"/>
      <c r="CRM118" s="131"/>
      <c r="CRN118" s="131"/>
      <c r="CRO118" s="131"/>
      <c r="CRP118" s="131"/>
      <c r="CRQ118" s="131"/>
      <c r="CRR118" s="131"/>
      <c r="CRS118" s="131"/>
      <c r="CRT118" s="131"/>
      <c r="CRU118" s="131"/>
      <c r="CRV118" s="131"/>
      <c r="CRW118" s="131"/>
      <c r="CRX118" s="131"/>
      <c r="CRY118" s="131"/>
      <c r="CRZ118" s="131"/>
      <c r="CSA118" s="131"/>
      <c r="CSB118" s="131"/>
      <c r="CSC118" s="131"/>
      <c r="CSD118" s="131"/>
      <c r="CSE118" s="131"/>
      <c r="CSF118" s="131"/>
      <c r="CSG118" s="131"/>
      <c r="CSH118" s="131"/>
      <c r="CSI118" s="131"/>
      <c r="CSJ118" s="131"/>
      <c r="CSK118" s="131"/>
      <c r="CSL118" s="131"/>
      <c r="CSM118" s="131"/>
      <c r="CSN118" s="131"/>
      <c r="CSO118" s="131"/>
      <c r="CSP118" s="131"/>
      <c r="CSQ118" s="131"/>
      <c r="CSR118" s="131"/>
      <c r="CSS118" s="131"/>
      <c r="CST118" s="131"/>
      <c r="CSU118" s="131"/>
      <c r="CSV118" s="131"/>
      <c r="CSW118" s="131"/>
      <c r="CSX118" s="131"/>
      <c r="CSY118" s="131"/>
      <c r="CSZ118" s="131"/>
      <c r="CTA118" s="131"/>
      <c r="CTB118" s="131"/>
      <c r="CTC118" s="131"/>
      <c r="CTD118" s="131"/>
      <c r="CTE118" s="131"/>
      <c r="CTF118" s="131"/>
      <c r="CTG118" s="131"/>
      <c r="CTH118" s="131"/>
      <c r="CTI118" s="131"/>
      <c r="CTJ118" s="131"/>
      <c r="CTK118" s="131"/>
      <c r="CTL118" s="131"/>
      <c r="CTM118" s="131"/>
      <c r="CTN118" s="131"/>
      <c r="CTO118" s="131"/>
      <c r="CTP118" s="131"/>
      <c r="CTQ118" s="131"/>
      <c r="CTR118" s="131"/>
      <c r="CTS118" s="131"/>
      <c r="CTT118" s="131"/>
      <c r="CTU118" s="131"/>
      <c r="CTV118" s="131"/>
      <c r="CTW118" s="131"/>
      <c r="CTX118" s="131"/>
      <c r="CTY118" s="131"/>
      <c r="CTZ118" s="131"/>
      <c r="CUA118" s="131"/>
      <c r="CUB118" s="131"/>
      <c r="CUC118" s="131"/>
      <c r="CUD118" s="131"/>
      <c r="CUE118" s="131"/>
      <c r="CUF118" s="131"/>
      <c r="CUG118" s="131"/>
      <c r="CUH118" s="131"/>
      <c r="CUI118" s="131"/>
      <c r="CUJ118" s="131"/>
      <c r="CUK118" s="131"/>
      <c r="CUL118" s="131"/>
      <c r="CUM118" s="131"/>
      <c r="CUN118" s="131"/>
      <c r="CUO118" s="131"/>
      <c r="CUP118" s="131"/>
      <c r="CUQ118" s="131"/>
      <c r="CUR118" s="131"/>
      <c r="CUS118" s="131"/>
      <c r="CUT118" s="131"/>
      <c r="CUU118" s="131"/>
      <c r="CUV118" s="131"/>
      <c r="CUW118" s="131"/>
      <c r="CUX118" s="131"/>
      <c r="CUY118" s="131"/>
      <c r="CUZ118" s="131"/>
      <c r="CVA118" s="131"/>
      <c r="CVB118" s="131"/>
      <c r="CVC118" s="131"/>
      <c r="CVD118" s="131"/>
      <c r="CVE118" s="131"/>
      <c r="CVF118" s="131"/>
      <c r="CVG118" s="131"/>
      <c r="CVH118" s="131"/>
      <c r="CVI118" s="131"/>
      <c r="CVJ118" s="131"/>
      <c r="CVK118" s="131"/>
      <c r="CVL118" s="131"/>
      <c r="CVM118" s="131"/>
      <c r="CVN118" s="131"/>
      <c r="CVO118" s="131"/>
      <c r="CVP118" s="131"/>
      <c r="CVQ118" s="131"/>
      <c r="CVR118" s="131"/>
      <c r="CVS118" s="131"/>
      <c r="CVT118" s="131"/>
      <c r="CVU118" s="131"/>
      <c r="CVV118" s="131"/>
      <c r="CVW118" s="131"/>
      <c r="CVX118" s="131"/>
      <c r="CVY118" s="131"/>
      <c r="CVZ118" s="131"/>
      <c r="CWA118" s="131"/>
      <c r="CWB118" s="131"/>
      <c r="CWC118" s="131"/>
      <c r="CWD118" s="131"/>
      <c r="CWE118" s="131"/>
      <c r="CWF118" s="131"/>
      <c r="CWG118" s="131"/>
      <c r="CWH118" s="131"/>
      <c r="CWI118" s="131"/>
      <c r="CWJ118" s="131"/>
      <c r="CWK118" s="131"/>
      <c r="CWL118" s="131"/>
      <c r="CWM118" s="131"/>
      <c r="CWN118" s="131"/>
      <c r="CWO118" s="131"/>
      <c r="CWP118" s="131"/>
      <c r="CWQ118" s="131"/>
      <c r="CWR118" s="131"/>
      <c r="CWS118" s="131"/>
      <c r="CWT118" s="131"/>
      <c r="CWU118" s="131"/>
      <c r="CWV118" s="131"/>
      <c r="CWW118" s="131"/>
      <c r="CWX118" s="131"/>
      <c r="CWY118" s="131"/>
      <c r="CWZ118" s="131"/>
      <c r="CXA118" s="131"/>
      <c r="CXB118" s="131"/>
      <c r="CXC118" s="131"/>
      <c r="CXD118" s="131"/>
      <c r="CXE118" s="131"/>
      <c r="CXF118" s="131"/>
      <c r="CXG118" s="131"/>
      <c r="CXH118" s="131"/>
      <c r="CXI118" s="131"/>
      <c r="CXJ118" s="131"/>
      <c r="CXK118" s="131"/>
      <c r="CXL118" s="131"/>
      <c r="CXM118" s="131"/>
      <c r="CXN118" s="131"/>
      <c r="CXO118" s="131"/>
      <c r="CXP118" s="131"/>
      <c r="CXQ118" s="131"/>
      <c r="CXR118" s="131"/>
      <c r="CXS118" s="131"/>
      <c r="CXT118" s="131"/>
      <c r="CXU118" s="131"/>
      <c r="CXV118" s="131"/>
      <c r="CXW118" s="131"/>
      <c r="CXX118" s="131"/>
      <c r="CXY118" s="131"/>
      <c r="CXZ118" s="131"/>
      <c r="CYA118" s="131"/>
      <c r="CYB118" s="131"/>
      <c r="CYC118" s="131"/>
      <c r="CYD118" s="131"/>
      <c r="CYE118" s="131"/>
      <c r="CYF118" s="131"/>
      <c r="CYG118" s="131"/>
      <c r="CYH118" s="131"/>
      <c r="CYI118" s="131"/>
      <c r="CYJ118" s="131"/>
      <c r="CYK118" s="131"/>
      <c r="CYL118" s="131"/>
      <c r="CYM118" s="131"/>
      <c r="CYN118" s="131"/>
      <c r="CYO118" s="131"/>
      <c r="CYP118" s="131"/>
      <c r="CYQ118" s="131"/>
      <c r="CYR118" s="131"/>
      <c r="CYS118" s="131"/>
      <c r="CYT118" s="131"/>
      <c r="CYU118" s="131"/>
      <c r="CYV118" s="131"/>
      <c r="CYW118" s="131"/>
      <c r="CYX118" s="131"/>
      <c r="CYY118" s="131"/>
      <c r="CYZ118" s="131"/>
      <c r="CZA118" s="131"/>
      <c r="CZB118" s="131"/>
      <c r="CZC118" s="131"/>
      <c r="CZD118" s="131"/>
      <c r="CZE118" s="131"/>
      <c r="CZF118" s="131"/>
      <c r="CZG118" s="131"/>
      <c r="CZH118" s="131"/>
      <c r="CZI118" s="131"/>
      <c r="CZJ118" s="131"/>
      <c r="CZK118" s="131"/>
      <c r="CZL118" s="131"/>
      <c r="CZM118" s="131"/>
      <c r="CZN118" s="131"/>
      <c r="CZO118" s="131"/>
      <c r="CZP118" s="131"/>
      <c r="CZQ118" s="131"/>
      <c r="CZR118" s="131"/>
      <c r="CZS118" s="131"/>
      <c r="CZT118" s="131"/>
      <c r="CZU118" s="131"/>
      <c r="CZV118" s="131"/>
      <c r="CZW118" s="131"/>
      <c r="CZX118" s="131"/>
      <c r="CZY118" s="131"/>
      <c r="CZZ118" s="131"/>
      <c r="DAA118" s="131"/>
      <c r="DAB118" s="131"/>
      <c r="DAC118" s="131"/>
      <c r="DAD118" s="131"/>
      <c r="DAE118" s="131"/>
      <c r="DAF118" s="131"/>
      <c r="DAG118" s="131"/>
      <c r="DAH118" s="131"/>
      <c r="DAI118" s="131"/>
      <c r="DAJ118" s="131"/>
      <c r="DAK118" s="131"/>
      <c r="DAL118" s="131"/>
      <c r="DAM118" s="131"/>
      <c r="DAN118" s="131"/>
      <c r="DAO118" s="131"/>
      <c r="DAP118" s="131"/>
      <c r="DAQ118" s="131"/>
      <c r="DAR118" s="131"/>
      <c r="DAS118" s="131"/>
      <c r="DAT118" s="131"/>
      <c r="DAU118" s="131"/>
      <c r="DAV118" s="131"/>
      <c r="DAW118" s="131"/>
      <c r="DAX118" s="131"/>
      <c r="DAY118" s="131"/>
      <c r="DAZ118" s="131"/>
      <c r="DBA118" s="131"/>
      <c r="DBB118" s="131"/>
      <c r="DBC118" s="131"/>
      <c r="DBD118" s="131"/>
      <c r="DBE118" s="131"/>
      <c r="DBF118" s="131"/>
      <c r="DBG118" s="131"/>
      <c r="DBH118" s="131"/>
      <c r="DBI118" s="131"/>
      <c r="DBJ118" s="131"/>
      <c r="DBK118" s="131"/>
      <c r="DBL118" s="131"/>
      <c r="DBM118" s="131"/>
      <c r="DBN118" s="131"/>
      <c r="DBO118" s="131"/>
      <c r="DBP118" s="131"/>
      <c r="DBQ118" s="131"/>
      <c r="DBR118" s="131"/>
      <c r="DBS118" s="131"/>
      <c r="DBT118" s="131"/>
      <c r="DBU118" s="131"/>
      <c r="DBV118" s="131"/>
      <c r="DBW118" s="131"/>
      <c r="DBX118" s="131"/>
      <c r="DBY118" s="131"/>
      <c r="DBZ118" s="131"/>
      <c r="DCA118" s="131"/>
      <c r="DCB118" s="131"/>
      <c r="DCC118" s="131"/>
      <c r="DCD118" s="131"/>
      <c r="DCE118" s="131"/>
      <c r="DCF118" s="131"/>
      <c r="DCG118" s="131"/>
      <c r="DCH118" s="131"/>
      <c r="DCI118" s="131"/>
      <c r="DCJ118" s="131"/>
      <c r="DCK118" s="131"/>
      <c r="DCL118" s="131"/>
      <c r="DCM118" s="131"/>
      <c r="DCN118" s="131"/>
      <c r="DCO118" s="131"/>
      <c r="DCP118" s="131"/>
      <c r="DCQ118" s="131"/>
      <c r="DCR118" s="131"/>
      <c r="DCS118" s="131"/>
      <c r="DCT118" s="131"/>
      <c r="DCU118" s="131"/>
      <c r="DCV118" s="131"/>
      <c r="DCW118" s="131"/>
      <c r="DCX118" s="131"/>
      <c r="DCY118" s="131"/>
      <c r="DCZ118" s="131"/>
      <c r="DDA118" s="131"/>
      <c r="DDB118" s="131"/>
      <c r="DDC118" s="131"/>
      <c r="DDD118" s="131"/>
      <c r="DDE118" s="131"/>
      <c r="DDF118" s="131"/>
      <c r="DDG118" s="131"/>
      <c r="DDH118" s="131"/>
      <c r="DDI118" s="131"/>
      <c r="DDJ118" s="131"/>
      <c r="DDK118" s="131"/>
      <c r="DDL118" s="131"/>
      <c r="DDM118" s="131"/>
      <c r="DDN118" s="131"/>
      <c r="DDO118" s="131"/>
      <c r="DDP118" s="131"/>
      <c r="DDQ118" s="131"/>
      <c r="DDR118" s="131"/>
      <c r="DDS118" s="131"/>
      <c r="DDT118" s="131"/>
      <c r="DDU118" s="131"/>
      <c r="DDV118" s="131"/>
      <c r="DDW118" s="131"/>
      <c r="DDX118" s="131"/>
      <c r="DDY118" s="131"/>
      <c r="DDZ118" s="131"/>
      <c r="DEA118" s="131"/>
      <c r="DEB118" s="131"/>
      <c r="DEC118" s="131"/>
      <c r="DED118" s="131"/>
      <c r="DEE118" s="131"/>
      <c r="DEF118" s="131"/>
      <c r="DEG118" s="131"/>
      <c r="DEH118" s="131"/>
      <c r="DEI118" s="131"/>
      <c r="DEJ118" s="131"/>
      <c r="DEK118" s="131"/>
      <c r="DEL118" s="131"/>
      <c r="DEM118" s="131"/>
      <c r="DEN118" s="131"/>
      <c r="DEO118" s="131"/>
      <c r="DEP118" s="131"/>
      <c r="DEQ118" s="131"/>
      <c r="DER118" s="131"/>
      <c r="DES118" s="131"/>
      <c r="DET118" s="131"/>
      <c r="DEU118" s="131"/>
      <c r="DEV118" s="131"/>
      <c r="DEW118" s="131"/>
      <c r="DEX118" s="131"/>
      <c r="DEY118" s="131"/>
      <c r="DEZ118" s="131"/>
      <c r="DFA118" s="131"/>
      <c r="DFB118" s="131"/>
      <c r="DFC118" s="131"/>
      <c r="DFD118" s="131"/>
      <c r="DFE118" s="131"/>
      <c r="DFF118" s="131"/>
      <c r="DFG118" s="131"/>
      <c r="DFH118" s="131"/>
      <c r="DFI118" s="131"/>
      <c r="DFJ118" s="131"/>
      <c r="DFK118" s="131"/>
      <c r="DFL118" s="131"/>
      <c r="DFM118" s="131"/>
      <c r="DFN118" s="131"/>
      <c r="DFO118" s="131"/>
      <c r="DFP118" s="131"/>
      <c r="DFQ118" s="131"/>
      <c r="DFR118" s="131"/>
      <c r="DFS118" s="131"/>
      <c r="DFT118" s="131"/>
      <c r="DFU118" s="131"/>
      <c r="DFV118" s="131"/>
      <c r="DFW118" s="131"/>
      <c r="DFX118" s="131"/>
      <c r="DFY118" s="131"/>
      <c r="DFZ118" s="131"/>
      <c r="DGA118" s="131"/>
      <c r="DGB118" s="131"/>
      <c r="DGC118" s="131"/>
      <c r="DGD118" s="131"/>
      <c r="DGE118" s="131"/>
      <c r="DGF118" s="131"/>
      <c r="DGG118" s="131"/>
      <c r="DGH118" s="131"/>
      <c r="DGI118" s="131"/>
      <c r="DGJ118" s="131"/>
      <c r="DGK118" s="131"/>
      <c r="DGL118" s="131"/>
      <c r="DGM118" s="131"/>
      <c r="DGN118" s="131"/>
      <c r="DGO118" s="131"/>
      <c r="DGP118" s="131"/>
      <c r="DGQ118" s="131"/>
      <c r="DGR118" s="131"/>
      <c r="DGS118" s="131"/>
      <c r="DGT118" s="131"/>
      <c r="DGU118" s="131"/>
      <c r="DGV118" s="131"/>
      <c r="DGW118" s="131"/>
      <c r="DGX118" s="131"/>
      <c r="DGY118" s="131"/>
      <c r="DGZ118" s="131"/>
      <c r="DHA118" s="131"/>
      <c r="DHB118" s="131"/>
      <c r="DHC118" s="131"/>
      <c r="DHD118" s="131"/>
      <c r="DHE118" s="131"/>
      <c r="DHF118" s="131"/>
      <c r="DHG118" s="131"/>
      <c r="DHH118" s="131"/>
      <c r="DHI118" s="131"/>
      <c r="DHJ118" s="131"/>
      <c r="DHK118" s="131"/>
      <c r="DHL118" s="131"/>
      <c r="DHM118" s="131"/>
      <c r="DHN118" s="131"/>
      <c r="DHO118" s="131"/>
      <c r="DHP118" s="131"/>
      <c r="DHQ118" s="131"/>
      <c r="DHR118" s="131"/>
      <c r="DHS118" s="131"/>
      <c r="DHT118" s="131"/>
      <c r="DHU118" s="131"/>
      <c r="DHV118" s="131"/>
      <c r="DHW118" s="131"/>
      <c r="DHX118" s="131"/>
      <c r="DHY118" s="131"/>
      <c r="DHZ118" s="131"/>
      <c r="DIA118" s="131"/>
      <c r="DIB118" s="131"/>
      <c r="DIC118" s="131"/>
      <c r="DID118" s="131"/>
      <c r="DIE118" s="131"/>
      <c r="DIF118" s="131"/>
      <c r="DIG118" s="131"/>
      <c r="DIH118" s="131"/>
      <c r="DII118" s="131"/>
      <c r="DIJ118" s="131"/>
      <c r="DIK118" s="131"/>
      <c r="DIL118" s="131"/>
      <c r="DIM118" s="131"/>
      <c r="DIN118" s="131"/>
      <c r="DIO118" s="131"/>
      <c r="DIP118" s="131"/>
      <c r="DIQ118" s="131"/>
      <c r="DIR118" s="131"/>
      <c r="DIS118" s="131"/>
      <c r="DIT118" s="131"/>
      <c r="DIU118" s="131"/>
      <c r="DIV118" s="131"/>
      <c r="DIW118" s="131"/>
      <c r="DIX118" s="131"/>
      <c r="DIY118" s="131"/>
      <c r="DIZ118" s="131"/>
      <c r="DJA118" s="131"/>
      <c r="DJB118" s="131"/>
      <c r="DJC118" s="131"/>
      <c r="DJD118" s="131"/>
      <c r="DJE118" s="131"/>
      <c r="DJF118" s="131"/>
      <c r="DJG118" s="131"/>
      <c r="DJH118" s="131"/>
      <c r="DJI118" s="131"/>
      <c r="DJJ118" s="131"/>
      <c r="DJK118" s="131"/>
      <c r="DJL118" s="131"/>
      <c r="DJM118" s="131"/>
      <c r="DJN118" s="131"/>
      <c r="DJO118" s="131"/>
      <c r="DJP118" s="131"/>
      <c r="DJQ118" s="131"/>
      <c r="DJR118" s="131"/>
      <c r="DJS118" s="131"/>
      <c r="DJT118" s="131"/>
      <c r="DJU118" s="131"/>
      <c r="DJV118" s="131"/>
      <c r="DJW118" s="131"/>
      <c r="DJX118" s="131"/>
      <c r="DJY118" s="131"/>
      <c r="DJZ118" s="131"/>
      <c r="DKA118" s="131"/>
      <c r="DKB118" s="131"/>
      <c r="DKC118" s="131"/>
      <c r="DKD118" s="131"/>
      <c r="DKE118" s="131"/>
      <c r="DKF118" s="131"/>
      <c r="DKG118" s="131"/>
      <c r="DKH118" s="131"/>
      <c r="DKI118" s="131"/>
      <c r="DKJ118" s="131"/>
      <c r="DKK118" s="131"/>
      <c r="DKL118" s="131"/>
      <c r="DKM118" s="131"/>
      <c r="DKN118" s="131"/>
      <c r="DKO118" s="131"/>
      <c r="DKP118" s="131"/>
      <c r="DKQ118" s="131"/>
      <c r="DKR118" s="131"/>
      <c r="DKS118" s="131"/>
      <c r="DKT118" s="131"/>
      <c r="DKU118" s="131"/>
      <c r="DKV118" s="131"/>
      <c r="DKW118" s="131"/>
      <c r="DKX118" s="131"/>
      <c r="DKY118" s="131"/>
      <c r="DKZ118" s="131"/>
      <c r="DLA118" s="131"/>
      <c r="DLB118" s="131"/>
      <c r="DLC118" s="131"/>
      <c r="DLD118" s="131"/>
      <c r="DLE118" s="131"/>
      <c r="DLF118" s="131"/>
      <c r="DLG118" s="131"/>
      <c r="DLH118" s="131"/>
      <c r="DLI118" s="131"/>
      <c r="DLJ118" s="131"/>
      <c r="DLK118" s="131"/>
      <c r="DLL118" s="131"/>
      <c r="DLM118" s="131"/>
      <c r="DLN118" s="131"/>
      <c r="DLO118" s="131"/>
      <c r="DLP118" s="131"/>
      <c r="DLQ118" s="131"/>
      <c r="DLR118" s="131"/>
      <c r="DLS118" s="131"/>
      <c r="DLT118" s="131"/>
      <c r="DLU118" s="131"/>
      <c r="DLV118" s="131"/>
      <c r="DLW118" s="131"/>
      <c r="DLX118" s="131"/>
      <c r="DLY118" s="131"/>
      <c r="DLZ118" s="131"/>
      <c r="DMA118" s="131"/>
      <c r="DMB118" s="131"/>
      <c r="DMC118" s="131"/>
      <c r="DMD118" s="131"/>
      <c r="DME118" s="131"/>
      <c r="DMF118" s="131"/>
      <c r="DMG118" s="131"/>
      <c r="DMH118" s="131"/>
      <c r="DMI118" s="131"/>
      <c r="DMJ118" s="131"/>
      <c r="DMK118" s="131"/>
      <c r="DML118" s="131"/>
      <c r="DMM118" s="131"/>
      <c r="DMN118" s="131"/>
      <c r="DMO118" s="131"/>
      <c r="DMP118" s="131"/>
      <c r="DMQ118" s="131"/>
      <c r="DMR118" s="131"/>
      <c r="DMS118" s="131"/>
      <c r="DMT118" s="131"/>
      <c r="DMU118" s="131"/>
      <c r="DMV118" s="131"/>
      <c r="DMW118" s="131"/>
      <c r="DMX118" s="131"/>
      <c r="DMY118" s="131"/>
      <c r="DMZ118" s="131"/>
      <c r="DNA118" s="131"/>
      <c r="DNB118" s="131"/>
      <c r="DNC118" s="131"/>
      <c r="DND118" s="131"/>
      <c r="DNE118" s="131"/>
      <c r="DNF118" s="131"/>
      <c r="DNG118" s="131"/>
      <c r="DNH118" s="131"/>
      <c r="DNI118" s="131"/>
      <c r="DNJ118" s="131"/>
      <c r="DNK118" s="131"/>
      <c r="DNL118" s="131"/>
      <c r="DNM118" s="131"/>
      <c r="DNN118" s="131"/>
      <c r="DNO118" s="131"/>
      <c r="DNP118" s="131"/>
      <c r="DNQ118" s="131"/>
      <c r="DNR118" s="131"/>
      <c r="DNS118" s="131"/>
      <c r="DNT118" s="131"/>
      <c r="DNU118" s="131"/>
      <c r="DNV118" s="131"/>
      <c r="DNW118" s="131"/>
      <c r="DNX118" s="131"/>
      <c r="DNY118" s="131"/>
      <c r="DNZ118" s="131"/>
      <c r="DOA118" s="131"/>
      <c r="DOB118" s="131"/>
      <c r="DOC118" s="131"/>
      <c r="DOD118" s="131"/>
      <c r="DOE118" s="131"/>
      <c r="DOF118" s="131"/>
      <c r="DOG118" s="131"/>
      <c r="DOH118" s="131"/>
      <c r="DOI118" s="131"/>
      <c r="DOJ118" s="131"/>
      <c r="DOK118" s="131"/>
      <c r="DOL118" s="131"/>
      <c r="DOM118" s="131"/>
      <c r="DON118" s="131"/>
      <c r="DOO118" s="131"/>
      <c r="DOP118" s="131"/>
      <c r="DOQ118" s="131"/>
      <c r="DOR118" s="131"/>
      <c r="DOS118" s="131"/>
      <c r="DOT118" s="131"/>
      <c r="DOU118" s="131"/>
      <c r="DOV118" s="131"/>
      <c r="DOW118" s="131"/>
      <c r="DOX118" s="131"/>
      <c r="DOY118" s="131"/>
      <c r="DOZ118" s="131"/>
      <c r="DPA118" s="131"/>
      <c r="DPB118" s="131"/>
      <c r="DPC118" s="131"/>
      <c r="DPD118" s="131"/>
      <c r="DPE118" s="131"/>
      <c r="DPF118" s="131"/>
      <c r="DPG118" s="131"/>
      <c r="DPH118" s="131"/>
      <c r="DPI118" s="131"/>
      <c r="DPJ118" s="131"/>
      <c r="DPK118" s="131"/>
      <c r="DPL118" s="131"/>
      <c r="DPM118" s="131"/>
      <c r="DPN118" s="131"/>
      <c r="DPO118" s="131"/>
      <c r="DPP118" s="131"/>
      <c r="DPQ118" s="131"/>
      <c r="DPR118" s="131"/>
      <c r="DPS118" s="131"/>
      <c r="DPT118" s="131"/>
      <c r="DPU118" s="131"/>
      <c r="DPV118" s="131"/>
      <c r="DPW118" s="131"/>
      <c r="DPX118" s="131"/>
      <c r="DPY118" s="131"/>
      <c r="DPZ118" s="131"/>
      <c r="DQA118" s="131"/>
      <c r="DQB118" s="131"/>
      <c r="DQC118" s="131"/>
      <c r="DQD118" s="131"/>
      <c r="DQE118" s="131"/>
      <c r="DQF118" s="131"/>
      <c r="DQG118" s="131"/>
      <c r="DQH118" s="131"/>
      <c r="DQI118" s="131"/>
      <c r="DQJ118" s="131"/>
      <c r="DQK118" s="131"/>
      <c r="DQL118" s="131"/>
      <c r="DQM118" s="131"/>
      <c r="DQN118" s="131"/>
      <c r="DQO118" s="131"/>
      <c r="DQP118" s="131"/>
      <c r="DQQ118" s="131"/>
      <c r="DQR118" s="131"/>
      <c r="DQS118" s="131"/>
      <c r="DQT118" s="131"/>
      <c r="DQU118" s="131"/>
      <c r="DQV118" s="131"/>
      <c r="DQW118" s="131"/>
      <c r="DQX118" s="131"/>
      <c r="DQY118" s="131"/>
      <c r="DQZ118" s="131"/>
      <c r="DRA118" s="131"/>
      <c r="DRB118" s="131"/>
      <c r="DRC118" s="131"/>
      <c r="DRD118" s="131"/>
      <c r="DRE118" s="131"/>
      <c r="DRF118" s="131"/>
      <c r="DRG118" s="131"/>
      <c r="DRH118" s="131"/>
      <c r="DRI118" s="131"/>
      <c r="DRJ118" s="131"/>
      <c r="DRK118" s="131"/>
      <c r="DRL118" s="131"/>
      <c r="DRM118" s="131"/>
      <c r="DRN118" s="131"/>
      <c r="DRO118" s="131"/>
      <c r="DRP118" s="131"/>
      <c r="DRQ118" s="131"/>
      <c r="DRR118" s="131"/>
      <c r="DRS118" s="131"/>
      <c r="DRT118" s="131"/>
      <c r="DRU118" s="131"/>
      <c r="DRV118" s="131"/>
      <c r="DRW118" s="131"/>
      <c r="DRX118" s="131"/>
      <c r="DRY118" s="131"/>
      <c r="DRZ118" s="131"/>
      <c r="DSA118" s="131"/>
      <c r="DSB118" s="131"/>
      <c r="DSC118" s="131"/>
      <c r="DSD118" s="131"/>
      <c r="DSE118" s="131"/>
      <c r="DSF118" s="131"/>
      <c r="DSG118" s="131"/>
      <c r="DSH118" s="131"/>
      <c r="DSI118" s="131"/>
      <c r="DSJ118" s="131"/>
      <c r="DSK118" s="131"/>
      <c r="DSL118" s="131"/>
      <c r="DSM118" s="131"/>
      <c r="DSN118" s="131"/>
      <c r="DSO118" s="131"/>
      <c r="DSP118" s="131"/>
      <c r="DSQ118" s="131"/>
      <c r="DSR118" s="131"/>
      <c r="DSS118" s="131"/>
      <c r="DST118" s="131"/>
      <c r="DSU118" s="131"/>
      <c r="DSV118" s="131"/>
      <c r="DSW118" s="131"/>
      <c r="DSX118" s="131"/>
      <c r="DSY118" s="131"/>
      <c r="DSZ118" s="131"/>
      <c r="DTA118" s="131"/>
      <c r="DTB118" s="131"/>
      <c r="DTC118" s="131"/>
      <c r="DTD118" s="131"/>
      <c r="DTE118" s="131"/>
      <c r="DTF118" s="131"/>
      <c r="DTG118" s="131"/>
      <c r="DTH118" s="131"/>
      <c r="DTI118" s="131"/>
      <c r="DTJ118" s="131"/>
      <c r="DTK118" s="131"/>
      <c r="DTL118" s="131"/>
      <c r="DTM118" s="131"/>
      <c r="DTN118" s="131"/>
      <c r="DTO118" s="131"/>
      <c r="DTP118" s="131"/>
      <c r="DTQ118" s="131"/>
      <c r="DTR118" s="131"/>
      <c r="DTS118" s="131"/>
      <c r="DTT118" s="131"/>
      <c r="DTU118" s="131"/>
      <c r="DTV118" s="131"/>
      <c r="DTW118" s="131"/>
      <c r="DTX118" s="131"/>
      <c r="DTY118" s="131"/>
      <c r="DTZ118" s="131"/>
      <c r="DUA118" s="131"/>
      <c r="DUB118" s="131"/>
      <c r="DUC118" s="131"/>
      <c r="DUD118" s="131"/>
      <c r="DUE118" s="131"/>
      <c r="DUF118" s="131"/>
      <c r="DUG118" s="131"/>
      <c r="DUH118" s="131"/>
      <c r="DUI118" s="131"/>
      <c r="DUJ118" s="131"/>
      <c r="DUK118" s="131"/>
      <c r="DUL118" s="131"/>
      <c r="DUM118" s="131"/>
      <c r="DUN118" s="131"/>
      <c r="DUO118" s="131"/>
      <c r="DUP118" s="131"/>
      <c r="DUQ118" s="131"/>
      <c r="DUR118" s="131"/>
      <c r="DUS118" s="131"/>
      <c r="DUT118" s="131"/>
      <c r="DUU118" s="131"/>
      <c r="DUV118" s="131"/>
      <c r="DUW118" s="131"/>
      <c r="DUX118" s="131"/>
      <c r="DUY118" s="131"/>
      <c r="DUZ118" s="131"/>
      <c r="DVA118" s="131"/>
      <c r="DVB118" s="131"/>
      <c r="DVC118" s="131"/>
      <c r="DVD118" s="131"/>
      <c r="DVE118" s="131"/>
      <c r="DVF118" s="131"/>
      <c r="DVG118" s="131"/>
      <c r="DVH118" s="131"/>
      <c r="DVI118" s="131"/>
      <c r="DVJ118" s="131"/>
      <c r="DVK118" s="131"/>
      <c r="DVL118" s="131"/>
      <c r="DVM118" s="131"/>
      <c r="DVN118" s="131"/>
      <c r="DVO118" s="131"/>
      <c r="DVP118" s="131"/>
      <c r="DVQ118" s="131"/>
      <c r="DVR118" s="131"/>
      <c r="DVS118" s="131"/>
      <c r="DVT118" s="131"/>
      <c r="DVU118" s="131"/>
      <c r="DVV118" s="131"/>
      <c r="DVW118" s="131"/>
      <c r="DVX118" s="131"/>
      <c r="DVY118" s="131"/>
      <c r="DVZ118" s="131"/>
      <c r="DWA118" s="131"/>
      <c r="DWB118" s="131"/>
      <c r="DWC118" s="131"/>
      <c r="DWD118" s="131"/>
      <c r="DWE118" s="131"/>
      <c r="DWF118" s="131"/>
      <c r="DWG118" s="131"/>
      <c r="DWH118" s="131"/>
      <c r="DWI118" s="131"/>
      <c r="DWJ118" s="131"/>
      <c r="DWK118" s="131"/>
      <c r="DWL118" s="131"/>
      <c r="DWM118" s="131"/>
      <c r="DWN118" s="131"/>
      <c r="DWO118" s="131"/>
      <c r="DWP118" s="131"/>
      <c r="DWQ118" s="131"/>
      <c r="DWR118" s="131"/>
      <c r="DWS118" s="131"/>
      <c r="DWT118" s="131"/>
      <c r="DWU118" s="131"/>
      <c r="DWV118" s="131"/>
      <c r="DWW118" s="131"/>
      <c r="DWX118" s="131"/>
      <c r="DWY118" s="131"/>
      <c r="DWZ118" s="131"/>
      <c r="DXA118" s="131"/>
      <c r="DXB118" s="131"/>
      <c r="DXC118" s="131"/>
      <c r="DXD118" s="131"/>
      <c r="DXE118" s="131"/>
      <c r="DXF118" s="131"/>
      <c r="DXG118" s="131"/>
      <c r="DXH118" s="131"/>
      <c r="DXI118" s="131"/>
      <c r="DXJ118" s="131"/>
      <c r="DXK118" s="131"/>
      <c r="DXL118" s="131"/>
      <c r="DXM118" s="131"/>
      <c r="DXN118" s="131"/>
      <c r="DXO118" s="131"/>
      <c r="DXP118" s="131"/>
      <c r="DXQ118" s="131"/>
      <c r="DXR118" s="131"/>
      <c r="DXS118" s="131"/>
      <c r="DXT118" s="131"/>
      <c r="DXU118" s="131"/>
      <c r="DXV118" s="131"/>
      <c r="DXW118" s="131"/>
      <c r="DXX118" s="131"/>
      <c r="DXY118" s="131"/>
      <c r="DXZ118" s="131"/>
      <c r="DYA118" s="131"/>
      <c r="DYB118" s="131"/>
      <c r="DYC118" s="131"/>
      <c r="DYD118" s="131"/>
      <c r="DYE118" s="131"/>
      <c r="DYF118" s="131"/>
      <c r="DYG118" s="131"/>
      <c r="DYH118" s="131"/>
      <c r="DYI118" s="131"/>
      <c r="DYJ118" s="131"/>
      <c r="DYK118" s="131"/>
      <c r="DYL118" s="131"/>
      <c r="DYM118" s="131"/>
      <c r="DYN118" s="131"/>
      <c r="DYO118" s="131"/>
      <c r="DYP118" s="131"/>
      <c r="DYQ118" s="131"/>
      <c r="DYR118" s="131"/>
      <c r="DYS118" s="131"/>
      <c r="DYT118" s="131"/>
      <c r="DYU118" s="131"/>
      <c r="DYV118" s="131"/>
      <c r="DYW118" s="131"/>
      <c r="DYX118" s="131"/>
      <c r="DYY118" s="131"/>
      <c r="DYZ118" s="131"/>
      <c r="DZA118" s="131"/>
      <c r="DZB118" s="131"/>
      <c r="DZC118" s="131"/>
      <c r="DZD118" s="131"/>
      <c r="DZE118" s="131"/>
      <c r="DZF118" s="131"/>
      <c r="DZG118" s="131"/>
      <c r="DZH118" s="131"/>
      <c r="DZI118" s="131"/>
      <c r="DZJ118" s="131"/>
      <c r="DZK118" s="131"/>
      <c r="DZL118" s="131"/>
      <c r="DZM118" s="131"/>
      <c r="DZN118" s="131"/>
      <c r="DZO118" s="131"/>
      <c r="DZP118" s="131"/>
      <c r="DZQ118" s="131"/>
      <c r="DZR118" s="131"/>
      <c r="DZS118" s="131"/>
      <c r="DZT118" s="131"/>
      <c r="DZU118" s="131"/>
      <c r="DZV118" s="131"/>
      <c r="DZW118" s="131"/>
      <c r="DZX118" s="131"/>
      <c r="DZY118" s="131"/>
      <c r="DZZ118" s="131"/>
      <c r="EAA118" s="131"/>
      <c r="EAB118" s="131"/>
      <c r="EAC118" s="131"/>
      <c r="EAD118" s="131"/>
      <c r="EAE118" s="131"/>
      <c r="EAF118" s="131"/>
      <c r="EAG118" s="131"/>
      <c r="EAH118" s="131"/>
      <c r="EAI118" s="131"/>
      <c r="EAJ118" s="131"/>
      <c r="EAK118" s="131"/>
      <c r="EAL118" s="131"/>
      <c r="EAM118" s="131"/>
      <c r="EAN118" s="131"/>
      <c r="EAO118" s="131"/>
      <c r="EAP118" s="131"/>
      <c r="EAQ118" s="131"/>
      <c r="EAR118" s="131"/>
      <c r="EAS118" s="131"/>
      <c r="EAT118" s="131"/>
      <c r="EAU118" s="131"/>
      <c r="EAV118" s="131"/>
      <c r="EAW118" s="131"/>
      <c r="EAX118" s="131"/>
      <c r="EAY118" s="131"/>
      <c r="EAZ118" s="131"/>
      <c r="EBA118" s="131"/>
      <c r="EBB118" s="131"/>
      <c r="EBC118" s="131"/>
      <c r="EBD118" s="131"/>
      <c r="EBE118" s="131"/>
      <c r="EBF118" s="131"/>
      <c r="EBG118" s="131"/>
      <c r="EBH118" s="131"/>
      <c r="EBI118" s="131"/>
      <c r="EBJ118" s="131"/>
      <c r="EBK118" s="131"/>
      <c r="EBL118" s="131"/>
      <c r="EBM118" s="131"/>
      <c r="EBN118" s="131"/>
      <c r="EBO118" s="131"/>
      <c r="EBP118" s="131"/>
      <c r="EBQ118" s="131"/>
      <c r="EBR118" s="131"/>
      <c r="EBS118" s="131"/>
      <c r="EBT118" s="131"/>
      <c r="EBU118" s="131"/>
      <c r="EBV118" s="131"/>
      <c r="EBW118" s="131"/>
      <c r="EBX118" s="131"/>
      <c r="EBY118" s="131"/>
      <c r="EBZ118" s="131"/>
      <c r="ECA118" s="131"/>
      <c r="ECB118" s="131"/>
      <c r="ECC118" s="131"/>
      <c r="ECD118" s="131"/>
      <c r="ECE118" s="131"/>
      <c r="ECF118" s="131"/>
      <c r="ECG118" s="131"/>
      <c r="ECH118" s="131"/>
      <c r="ECI118" s="131"/>
      <c r="ECJ118" s="131"/>
      <c r="ECK118" s="131"/>
      <c r="ECL118" s="131"/>
      <c r="ECM118" s="131"/>
      <c r="ECN118" s="131"/>
      <c r="ECO118" s="131"/>
      <c r="ECP118" s="131"/>
      <c r="ECQ118" s="131"/>
      <c r="ECR118" s="131"/>
      <c r="ECS118" s="131"/>
      <c r="ECT118" s="131"/>
      <c r="ECU118" s="131"/>
      <c r="ECV118" s="131"/>
      <c r="ECW118" s="131"/>
      <c r="ECX118" s="131"/>
      <c r="ECY118" s="131"/>
      <c r="ECZ118" s="131"/>
      <c r="EDA118" s="131"/>
      <c r="EDB118" s="131"/>
      <c r="EDC118" s="131"/>
      <c r="EDD118" s="131"/>
      <c r="EDE118" s="131"/>
      <c r="EDF118" s="131"/>
      <c r="EDG118" s="131"/>
      <c r="EDH118" s="131"/>
      <c r="EDI118" s="131"/>
      <c r="EDJ118" s="131"/>
      <c r="EDK118" s="131"/>
      <c r="EDL118" s="131"/>
      <c r="EDM118" s="131"/>
      <c r="EDN118" s="131"/>
      <c r="EDO118" s="131"/>
      <c r="EDP118" s="131"/>
      <c r="EDQ118" s="131"/>
      <c r="EDR118" s="131"/>
      <c r="EDS118" s="131"/>
      <c r="EDT118" s="131"/>
      <c r="EDU118" s="131"/>
      <c r="EDV118" s="131"/>
      <c r="EDW118" s="131"/>
      <c r="EDX118" s="131"/>
      <c r="EDY118" s="131"/>
      <c r="EDZ118" s="131"/>
      <c r="EEA118" s="131"/>
      <c r="EEB118" s="131"/>
      <c r="EEC118" s="131"/>
      <c r="EED118" s="131"/>
      <c r="EEE118" s="131"/>
      <c r="EEF118" s="131"/>
      <c r="EEG118" s="131"/>
      <c r="EEH118" s="131"/>
      <c r="EEI118" s="131"/>
      <c r="EEJ118" s="131"/>
      <c r="EEK118" s="131"/>
      <c r="EEL118" s="131"/>
      <c r="EEM118" s="131"/>
      <c r="EEN118" s="131"/>
      <c r="EEO118" s="131"/>
      <c r="EEP118" s="131"/>
      <c r="EEQ118" s="131"/>
      <c r="EER118" s="131"/>
      <c r="EES118" s="131"/>
      <c r="EET118" s="131"/>
      <c r="EEU118" s="131"/>
      <c r="EEV118" s="131"/>
      <c r="EEW118" s="131"/>
      <c r="EEX118" s="131"/>
      <c r="EEY118" s="131"/>
      <c r="EEZ118" s="131"/>
      <c r="EFA118" s="131"/>
      <c r="EFB118" s="131"/>
      <c r="EFC118" s="131"/>
      <c r="EFD118" s="131"/>
      <c r="EFE118" s="131"/>
      <c r="EFF118" s="131"/>
      <c r="EFG118" s="131"/>
      <c r="EFH118" s="131"/>
      <c r="EFI118" s="131"/>
      <c r="EFJ118" s="131"/>
      <c r="EFK118" s="131"/>
      <c r="EFL118" s="131"/>
      <c r="EFM118" s="131"/>
      <c r="EFN118" s="131"/>
      <c r="EFO118" s="131"/>
      <c r="EFP118" s="131"/>
      <c r="EFQ118" s="131"/>
      <c r="EFR118" s="131"/>
      <c r="EFS118" s="131"/>
      <c r="EFT118" s="131"/>
      <c r="EFU118" s="131"/>
      <c r="EFV118" s="131"/>
      <c r="EFW118" s="131"/>
      <c r="EFX118" s="131"/>
      <c r="EFY118" s="131"/>
      <c r="EFZ118" s="131"/>
      <c r="EGA118" s="131"/>
      <c r="EGB118" s="131"/>
      <c r="EGC118" s="131"/>
      <c r="EGD118" s="131"/>
      <c r="EGE118" s="131"/>
      <c r="EGF118" s="131"/>
      <c r="EGG118" s="131"/>
      <c r="EGH118" s="131"/>
      <c r="EGI118" s="131"/>
      <c r="EGJ118" s="131"/>
      <c r="EGK118" s="131"/>
      <c r="EGL118" s="131"/>
      <c r="EGM118" s="131"/>
      <c r="EGN118" s="131"/>
      <c r="EGO118" s="131"/>
      <c r="EGP118" s="131"/>
      <c r="EGQ118" s="131"/>
      <c r="EGR118" s="131"/>
      <c r="EGS118" s="131"/>
      <c r="EGT118" s="131"/>
      <c r="EGU118" s="131"/>
      <c r="EGV118" s="131"/>
      <c r="EGW118" s="131"/>
      <c r="EGX118" s="131"/>
      <c r="EGY118" s="131"/>
      <c r="EGZ118" s="131"/>
      <c r="EHA118" s="131"/>
      <c r="EHB118" s="131"/>
      <c r="EHC118" s="131"/>
      <c r="EHD118" s="131"/>
      <c r="EHE118" s="131"/>
      <c r="EHF118" s="131"/>
      <c r="EHG118" s="131"/>
      <c r="EHH118" s="131"/>
      <c r="EHI118" s="131"/>
      <c r="EHJ118" s="131"/>
      <c r="EHK118" s="131"/>
      <c r="EHL118" s="131"/>
      <c r="EHM118" s="131"/>
      <c r="EHN118" s="131"/>
      <c r="EHO118" s="131"/>
      <c r="EHP118" s="131"/>
      <c r="EHQ118" s="131"/>
      <c r="EHR118" s="131"/>
      <c r="EHS118" s="131"/>
      <c r="EHT118" s="131"/>
      <c r="EHU118" s="131"/>
      <c r="EHV118" s="131"/>
      <c r="EHW118" s="131"/>
      <c r="EHX118" s="131"/>
      <c r="EHY118" s="131"/>
      <c r="EHZ118" s="131"/>
      <c r="EIA118" s="131"/>
      <c r="EIB118" s="131"/>
      <c r="EIC118" s="131"/>
      <c r="EID118" s="131"/>
      <c r="EIE118" s="131"/>
      <c r="EIF118" s="131"/>
      <c r="EIG118" s="131"/>
      <c r="EIH118" s="131"/>
      <c r="EII118" s="131"/>
      <c r="EIJ118" s="131"/>
      <c r="EIK118" s="131"/>
      <c r="EIL118" s="131"/>
      <c r="EIM118" s="131"/>
      <c r="EIN118" s="131"/>
      <c r="EIO118" s="131"/>
      <c r="EIP118" s="131"/>
      <c r="EIQ118" s="131"/>
      <c r="EIR118" s="131"/>
      <c r="EIS118" s="131"/>
      <c r="EIT118" s="131"/>
      <c r="EIU118" s="131"/>
      <c r="EIV118" s="131"/>
      <c r="EIW118" s="131"/>
      <c r="EIX118" s="131"/>
      <c r="EIY118" s="131"/>
      <c r="EIZ118" s="131"/>
      <c r="EJA118" s="131"/>
      <c r="EJB118" s="131"/>
      <c r="EJC118" s="131"/>
      <c r="EJD118" s="131"/>
      <c r="EJE118" s="131"/>
      <c r="EJF118" s="131"/>
      <c r="EJG118" s="131"/>
      <c r="EJH118" s="131"/>
      <c r="EJI118" s="131"/>
      <c r="EJJ118" s="131"/>
      <c r="EJK118" s="131"/>
      <c r="EJL118" s="131"/>
      <c r="EJM118" s="131"/>
      <c r="EJN118" s="131"/>
      <c r="EJO118" s="131"/>
      <c r="EJP118" s="131"/>
      <c r="EJQ118" s="131"/>
      <c r="EJR118" s="131"/>
      <c r="EJS118" s="131"/>
      <c r="EJT118" s="131"/>
      <c r="EJU118" s="131"/>
      <c r="EJV118" s="131"/>
      <c r="EJW118" s="131"/>
      <c r="EJX118" s="131"/>
      <c r="EJY118" s="131"/>
      <c r="EJZ118" s="131"/>
      <c r="EKA118" s="131"/>
      <c r="EKB118" s="131"/>
      <c r="EKC118" s="131"/>
      <c r="EKD118" s="131"/>
      <c r="EKE118" s="131"/>
      <c r="EKF118" s="131"/>
      <c r="EKG118" s="131"/>
      <c r="EKH118" s="131"/>
      <c r="EKI118" s="131"/>
      <c r="EKJ118" s="131"/>
      <c r="EKK118" s="131"/>
      <c r="EKL118" s="131"/>
      <c r="EKM118" s="131"/>
      <c r="EKN118" s="131"/>
      <c r="EKO118" s="131"/>
      <c r="EKP118" s="131"/>
      <c r="EKQ118" s="131"/>
      <c r="EKR118" s="131"/>
      <c r="EKS118" s="131"/>
      <c r="EKT118" s="131"/>
      <c r="EKU118" s="131"/>
      <c r="EKV118" s="131"/>
      <c r="EKW118" s="131"/>
      <c r="EKX118" s="131"/>
      <c r="EKY118" s="131"/>
      <c r="EKZ118" s="131"/>
      <c r="ELA118" s="131"/>
      <c r="ELB118" s="131"/>
      <c r="ELC118" s="131"/>
      <c r="ELD118" s="131"/>
      <c r="ELE118" s="131"/>
      <c r="ELF118" s="131"/>
      <c r="ELG118" s="131"/>
      <c r="ELH118" s="131"/>
      <c r="ELI118" s="131"/>
      <c r="ELJ118" s="131"/>
      <c r="ELK118" s="131"/>
      <c r="ELL118" s="131"/>
      <c r="ELM118" s="131"/>
      <c r="ELN118" s="131"/>
      <c r="ELO118" s="131"/>
      <c r="ELP118" s="131"/>
      <c r="ELQ118" s="131"/>
      <c r="ELR118" s="131"/>
      <c r="ELS118" s="131"/>
      <c r="ELT118" s="131"/>
      <c r="ELU118" s="131"/>
      <c r="ELV118" s="131"/>
      <c r="ELW118" s="131"/>
      <c r="ELX118" s="131"/>
      <c r="ELY118" s="131"/>
      <c r="ELZ118" s="131"/>
      <c r="EMA118" s="131"/>
      <c r="EMB118" s="131"/>
      <c r="EMC118" s="131"/>
      <c r="EMD118" s="131"/>
      <c r="EME118" s="131"/>
      <c r="EMF118" s="131"/>
      <c r="EMG118" s="131"/>
      <c r="EMH118" s="131"/>
      <c r="EMI118" s="131"/>
      <c r="EMJ118" s="131"/>
      <c r="EMK118" s="131"/>
      <c r="EML118" s="131"/>
      <c r="EMM118" s="131"/>
      <c r="EMN118" s="131"/>
      <c r="EMO118" s="131"/>
      <c r="EMP118" s="131"/>
      <c r="EMQ118" s="131"/>
      <c r="EMR118" s="131"/>
      <c r="EMS118" s="131"/>
      <c r="EMT118" s="131"/>
      <c r="EMU118" s="131"/>
      <c r="EMV118" s="131"/>
      <c r="EMW118" s="131"/>
      <c r="EMX118" s="131"/>
      <c r="EMY118" s="131"/>
      <c r="EMZ118" s="131"/>
      <c r="ENA118" s="131"/>
      <c r="ENB118" s="131"/>
      <c r="ENC118" s="131"/>
      <c r="END118" s="131"/>
      <c r="ENE118" s="131"/>
      <c r="ENF118" s="131"/>
      <c r="ENG118" s="131"/>
      <c r="ENH118" s="131"/>
      <c r="ENI118" s="131"/>
      <c r="ENJ118" s="131"/>
      <c r="ENK118" s="131"/>
      <c r="ENL118" s="131"/>
      <c r="ENM118" s="131"/>
      <c r="ENN118" s="131"/>
      <c r="ENO118" s="131"/>
      <c r="ENP118" s="131"/>
      <c r="ENQ118" s="131"/>
      <c r="ENR118" s="131"/>
      <c r="ENS118" s="131"/>
      <c r="ENT118" s="131"/>
      <c r="ENU118" s="131"/>
      <c r="ENV118" s="131"/>
      <c r="ENW118" s="131"/>
      <c r="ENX118" s="131"/>
      <c r="ENY118" s="131"/>
      <c r="ENZ118" s="131"/>
      <c r="EOA118" s="131"/>
      <c r="EOB118" s="131"/>
      <c r="EOC118" s="131"/>
      <c r="EOD118" s="131"/>
      <c r="EOE118" s="131"/>
      <c r="EOF118" s="131"/>
      <c r="EOG118" s="131"/>
      <c r="EOH118" s="131"/>
      <c r="EOI118" s="131"/>
      <c r="EOJ118" s="131"/>
      <c r="EOK118" s="131"/>
      <c r="EOL118" s="131"/>
      <c r="EOM118" s="131"/>
      <c r="EON118" s="131"/>
      <c r="EOO118" s="131"/>
      <c r="EOP118" s="131"/>
      <c r="EOQ118" s="131"/>
      <c r="EOR118" s="131"/>
      <c r="EOS118" s="131"/>
      <c r="EOT118" s="131"/>
      <c r="EOU118" s="131"/>
      <c r="EOV118" s="131"/>
      <c r="EOW118" s="131"/>
      <c r="EOX118" s="131"/>
      <c r="EOY118" s="131"/>
      <c r="EOZ118" s="131"/>
      <c r="EPA118" s="131"/>
      <c r="EPB118" s="131"/>
      <c r="EPC118" s="131"/>
      <c r="EPD118" s="131"/>
      <c r="EPE118" s="131"/>
      <c r="EPF118" s="131"/>
      <c r="EPG118" s="131"/>
      <c r="EPH118" s="131"/>
      <c r="EPI118" s="131"/>
      <c r="EPJ118" s="131"/>
      <c r="EPK118" s="131"/>
      <c r="EPL118" s="131"/>
      <c r="EPM118" s="131"/>
      <c r="EPN118" s="131"/>
      <c r="EPO118" s="131"/>
      <c r="EPP118" s="131"/>
      <c r="EPQ118" s="131"/>
      <c r="EPR118" s="131"/>
      <c r="EPS118" s="131"/>
      <c r="EPT118" s="131"/>
      <c r="EPU118" s="131"/>
      <c r="EPV118" s="131"/>
      <c r="EPW118" s="131"/>
      <c r="EPX118" s="131"/>
      <c r="EPY118" s="131"/>
      <c r="EPZ118" s="131"/>
      <c r="EQA118" s="131"/>
      <c r="EQB118" s="131"/>
      <c r="EQC118" s="131"/>
      <c r="EQD118" s="131"/>
      <c r="EQE118" s="131"/>
      <c r="EQF118" s="131"/>
      <c r="EQG118" s="131"/>
      <c r="EQH118" s="131"/>
      <c r="EQI118" s="131"/>
      <c r="EQJ118" s="131"/>
      <c r="EQK118" s="131"/>
      <c r="EQL118" s="131"/>
      <c r="EQM118" s="131"/>
      <c r="EQN118" s="131"/>
      <c r="EQO118" s="131"/>
      <c r="EQP118" s="131"/>
      <c r="EQQ118" s="131"/>
      <c r="EQR118" s="131"/>
      <c r="EQS118" s="131"/>
      <c r="EQT118" s="131"/>
      <c r="EQU118" s="131"/>
      <c r="EQV118" s="131"/>
      <c r="EQW118" s="131"/>
      <c r="EQX118" s="131"/>
      <c r="EQY118" s="131"/>
      <c r="EQZ118" s="131"/>
      <c r="ERA118" s="131"/>
      <c r="ERB118" s="131"/>
      <c r="ERC118" s="131"/>
      <c r="ERD118" s="131"/>
      <c r="ERE118" s="131"/>
      <c r="ERF118" s="131"/>
      <c r="ERG118" s="131"/>
      <c r="ERH118" s="131"/>
      <c r="ERI118" s="131"/>
      <c r="ERJ118" s="131"/>
      <c r="ERK118" s="131"/>
      <c r="ERL118" s="131"/>
      <c r="ERM118" s="131"/>
      <c r="ERN118" s="131"/>
      <c r="ERO118" s="131"/>
      <c r="ERP118" s="131"/>
      <c r="ERQ118" s="131"/>
      <c r="ERR118" s="131"/>
      <c r="ERS118" s="131"/>
      <c r="ERT118" s="131"/>
      <c r="ERU118" s="131"/>
      <c r="ERV118" s="131"/>
      <c r="ERW118" s="131"/>
      <c r="ERX118" s="131"/>
      <c r="ERY118" s="131"/>
      <c r="ERZ118" s="131"/>
      <c r="ESA118" s="131"/>
      <c r="ESB118" s="131"/>
      <c r="ESC118" s="131"/>
      <c r="ESD118" s="131"/>
      <c r="ESE118" s="131"/>
      <c r="ESF118" s="131"/>
      <c r="ESG118" s="131"/>
      <c r="ESH118" s="131"/>
      <c r="ESI118" s="131"/>
      <c r="ESJ118" s="131"/>
      <c r="ESK118" s="131"/>
      <c r="ESL118" s="131"/>
      <c r="ESM118" s="131"/>
      <c r="ESN118" s="131"/>
      <c r="ESO118" s="131"/>
      <c r="ESP118" s="131"/>
      <c r="ESQ118" s="131"/>
      <c r="ESR118" s="131"/>
      <c r="ESS118" s="131"/>
      <c r="EST118" s="131"/>
      <c r="ESU118" s="131"/>
      <c r="ESV118" s="131"/>
      <c r="ESW118" s="131"/>
      <c r="ESX118" s="131"/>
      <c r="ESY118" s="131"/>
      <c r="ESZ118" s="131"/>
      <c r="ETA118" s="131"/>
      <c r="ETB118" s="131"/>
      <c r="ETC118" s="131"/>
      <c r="ETD118" s="131"/>
      <c r="ETE118" s="131"/>
      <c r="ETF118" s="131"/>
      <c r="ETG118" s="131"/>
      <c r="ETH118" s="131"/>
      <c r="ETI118" s="131"/>
      <c r="ETJ118" s="131"/>
      <c r="ETK118" s="131"/>
      <c r="ETL118" s="131"/>
      <c r="ETM118" s="131"/>
      <c r="ETN118" s="131"/>
      <c r="ETO118" s="131"/>
      <c r="ETP118" s="131"/>
      <c r="ETQ118" s="131"/>
      <c r="ETR118" s="131"/>
      <c r="ETS118" s="131"/>
      <c r="ETT118" s="131"/>
      <c r="ETU118" s="131"/>
      <c r="ETV118" s="131"/>
      <c r="ETW118" s="131"/>
      <c r="ETX118" s="131"/>
      <c r="ETY118" s="131"/>
      <c r="ETZ118" s="131"/>
      <c r="EUA118" s="131"/>
      <c r="EUB118" s="131"/>
      <c r="EUC118" s="131"/>
      <c r="EUD118" s="131"/>
      <c r="EUE118" s="131"/>
      <c r="EUF118" s="131"/>
      <c r="EUG118" s="131"/>
      <c r="EUH118" s="131"/>
      <c r="EUI118" s="131"/>
      <c r="EUJ118" s="131"/>
      <c r="EUK118" s="131"/>
      <c r="EUL118" s="131"/>
      <c r="EUM118" s="131"/>
      <c r="EUN118" s="131"/>
      <c r="EUO118" s="131"/>
      <c r="EUP118" s="131"/>
      <c r="EUQ118" s="131"/>
      <c r="EUR118" s="131"/>
      <c r="EUS118" s="131"/>
      <c r="EUT118" s="131"/>
      <c r="EUU118" s="131"/>
      <c r="EUV118" s="131"/>
      <c r="EUW118" s="131"/>
      <c r="EUX118" s="131"/>
      <c r="EUY118" s="131"/>
      <c r="EUZ118" s="131"/>
      <c r="EVA118" s="131"/>
      <c r="EVB118" s="131"/>
      <c r="EVC118" s="131"/>
      <c r="EVD118" s="131"/>
      <c r="EVE118" s="131"/>
      <c r="EVF118" s="131"/>
      <c r="EVG118" s="131"/>
      <c r="EVH118" s="131"/>
      <c r="EVI118" s="131"/>
      <c r="EVJ118" s="131"/>
      <c r="EVK118" s="131"/>
      <c r="EVL118" s="131"/>
      <c r="EVM118" s="131"/>
      <c r="EVN118" s="131"/>
      <c r="EVO118" s="131"/>
      <c r="EVP118" s="131"/>
      <c r="EVQ118" s="131"/>
      <c r="EVR118" s="131"/>
      <c r="EVS118" s="131"/>
      <c r="EVT118" s="131"/>
      <c r="EVU118" s="131"/>
      <c r="EVV118" s="131"/>
      <c r="EVW118" s="131"/>
      <c r="EVX118" s="131"/>
      <c r="EVY118" s="131"/>
      <c r="EVZ118" s="131"/>
      <c r="EWA118" s="131"/>
      <c r="EWB118" s="131"/>
      <c r="EWC118" s="131"/>
      <c r="EWD118" s="131"/>
      <c r="EWE118" s="131"/>
      <c r="EWF118" s="131"/>
      <c r="EWG118" s="131"/>
      <c r="EWH118" s="131"/>
      <c r="EWI118" s="131"/>
      <c r="EWJ118" s="131"/>
      <c r="EWK118" s="131"/>
      <c r="EWL118" s="131"/>
      <c r="EWM118" s="131"/>
      <c r="EWN118" s="131"/>
      <c r="EWO118" s="131"/>
      <c r="EWP118" s="131"/>
      <c r="EWQ118" s="131"/>
      <c r="EWR118" s="131"/>
      <c r="EWS118" s="131"/>
      <c r="EWT118" s="131"/>
      <c r="EWU118" s="131"/>
      <c r="EWV118" s="131"/>
      <c r="EWW118" s="131"/>
      <c r="EWX118" s="131"/>
      <c r="EWY118" s="131"/>
      <c r="EWZ118" s="131"/>
      <c r="EXA118" s="131"/>
      <c r="EXB118" s="131"/>
      <c r="EXC118" s="131"/>
      <c r="EXD118" s="131"/>
      <c r="EXE118" s="131"/>
      <c r="EXF118" s="131"/>
      <c r="EXG118" s="131"/>
      <c r="EXH118" s="131"/>
      <c r="EXI118" s="131"/>
      <c r="EXJ118" s="131"/>
      <c r="EXK118" s="131"/>
      <c r="EXL118" s="131"/>
      <c r="EXM118" s="131"/>
      <c r="EXN118" s="131"/>
      <c r="EXO118" s="131"/>
      <c r="EXP118" s="131"/>
      <c r="EXQ118" s="131"/>
      <c r="EXR118" s="131"/>
      <c r="EXS118" s="131"/>
      <c r="EXT118" s="131"/>
      <c r="EXU118" s="131"/>
      <c r="EXV118" s="131"/>
      <c r="EXW118" s="131"/>
      <c r="EXX118" s="131"/>
      <c r="EXY118" s="131"/>
      <c r="EXZ118" s="131"/>
      <c r="EYA118" s="131"/>
      <c r="EYB118" s="131"/>
      <c r="EYC118" s="131"/>
      <c r="EYD118" s="131"/>
      <c r="EYE118" s="131"/>
      <c r="EYF118" s="131"/>
      <c r="EYG118" s="131"/>
      <c r="EYH118" s="131"/>
      <c r="EYI118" s="131"/>
      <c r="EYJ118" s="131"/>
      <c r="EYK118" s="131"/>
      <c r="EYL118" s="131"/>
      <c r="EYM118" s="131"/>
      <c r="EYN118" s="131"/>
      <c r="EYO118" s="131"/>
      <c r="EYP118" s="131"/>
      <c r="EYQ118" s="131"/>
      <c r="EYR118" s="131"/>
      <c r="EYS118" s="131"/>
      <c r="EYT118" s="131"/>
      <c r="EYU118" s="131"/>
      <c r="EYV118" s="131"/>
      <c r="EYW118" s="131"/>
      <c r="EYX118" s="131"/>
      <c r="EYY118" s="131"/>
      <c r="EYZ118" s="131"/>
      <c r="EZA118" s="131"/>
      <c r="EZB118" s="131"/>
      <c r="EZC118" s="131"/>
      <c r="EZD118" s="131"/>
      <c r="EZE118" s="131"/>
      <c r="EZF118" s="131"/>
      <c r="EZG118" s="131"/>
      <c r="EZH118" s="131"/>
      <c r="EZI118" s="131"/>
      <c r="EZJ118" s="131"/>
      <c r="EZK118" s="131"/>
      <c r="EZL118" s="131"/>
      <c r="EZM118" s="131"/>
      <c r="EZN118" s="131"/>
      <c r="EZO118" s="131"/>
      <c r="EZP118" s="131"/>
      <c r="EZQ118" s="131"/>
      <c r="EZR118" s="131"/>
      <c r="EZS118" s="131"/>
      <c r="EZT118" s="131"/>
      <c r="EZU118" s="131"/>
      <c r="EZV118" s="131"/>
      <c r="EZW118" s="131"/>
      <c r="EZX118" s="131"/>
      <c r="EZY118" s="131"/>
      <c r="EZZ118" s="131"/>
      <c r="FAA118" s="131"/>
      <c r="FAB118" s="131"/>
      <c r="FAC118" s="131"/>
      <c r="FAD118" s="131"/>
      <c r="FAE118" s="131"/>
      <c r="FAF118" s="131"/>
      <c r="FAG118" s="131"/>
      <c r="FAH118" s="131"/>
      <c r="FAI118" s="131"/>
      <c r="FAJ118" s="131"/>
      <c r="FAK118" s="131"/>
      <c r="FAL118" s="131"/>
      <c r="FAM118" s="131"/>
      <c r="FAN118" s="131"/>
      <c r="FAO118" s="131"/>
      <c r="FAP118" s="131"/>
      <c r="FAQ118" s="131"/>
      <c r="FAR118" s="131"/>
      <c r="FAS118" s="131"/>
      <c r="FAT118" s="131"/>
      <c r="FAU118" s="131"/>
      <c r="FAV118" s="131"/>
      <c r="FAW118" s="131"/>
      <c r="FAX118" s="131"/>
      <c r="FAY118" s="131"/>
      <c r="FAZ118" s="131"/>
      <c r="FBA118" s="131"/>
      <c r="FBB118" s="131"/>
      <c r="FBC118" s="131"/>
      <c r="FBD118" s="131"/>
      <c r="FBE118" s="131"/>
      <c r="FBF118" s="131"/>
      <c r="FBG118" s="131"/>
      <c r="FBH118" s="131"/>
      <c r="FBI118" s="131"/>
      <c r="FBJ118" s="131"/>
      <c r="FBK118" s="131"/>
      <c r="FBL118" s="131"/>
      <c r="FBM118" s="131"/>
      <c r="FBN118" s="131"/>
      <c r="FBO118" s="131"/>
      <c r="FBP118" s="131"/>
      <c r="FBQ118" s="131"/>
      <c r="FBR118" s="131"/>
      <c r="FBS118" s="131"/>
      <c r="FBT118" s="131"/>
      <c r="FBU118" s="131"/>
      <c r="FBV118" s="131"/>
      <c r="FBW118" s="131"/>
      <c r="FBX118" s="131"/>
      <c r="FBY118" s="131"/>
      <c r="FBZ118" s="131"/>
      <c r="FCA118" s="131"/>
      <c r="FCB118" s="131"/>
      <c r="FCC118" s="131"/>
      <c r="FCD118" s="131"/>
      <c r="FCE118" s="131"/>
      <c r="FCF118" s="131"/>
      <c r="FCG118" s="131"/>
      <c r="FCH118" s="131"/>
      <c r="FCI118" s="131"/>
      <c r="FCJ118" s="131"/>
      <c r="FCK118" s="131"/>
      <c r="FCL118" s="131"/>
      <c r="FCM118" s="131"/>
      <c r="FCN118" s="131"/>
      <c r="FCO118" s="131"/>
      <c r="FCP118" s="131"/>
      <c r="FCQ118" s="131"/>
      <c r="FCR118" s="131"/>
      <c r="FCS118" s="131"/>
      <c r="FCT118" s="131"/>
      <c r="FCU118" s="131"/>
      <c r="FCV118" s="131"/>
      <c r="FCW118" s="131"/>
      <c r="FCX118" s="131"/>
      <c r="FCY118" s="131"/>
      <c r="FCZ118" s="131"/>
      <c r="FDA118" s="131"/>
      <c r="FDB118" s="131"/>
      <c r="FDC118" s="131"/>
      <c r="FDD118" s="131"/>
      <c r="FDE118" s="131"/>
      <c r="FDF118" s="131"/>
      <c r="FDG118" s="131"/>
      <c r="FDH118" s="131"/>
      <c r="FDI118" s="131"/>
      <c r="FDJ118" s="131"/>
      <c r="FDK118" s="131"/>
      <c r="FDL118" s="131"/>
      <c r="FDM118" s="131"/>
      <c r="FDN118" s="131"/>
      <c r="FDO118" s="131"/>
      <c r="FDP118" s="131"/>
      <c r="FDQ118" s="131"/>
      <c r="FDR118" s="131"/>
      <c r="FDS118" s="131"/>
      <c r="FDT118" s="131"/>
      <c r="FDU118" s="131"/>
      <c r="FDV118" s="131"/>
      <c r="FDW118" s="131"/>
      <c r="FDX118" s="131"/>
      <c r="FDY118" s="131"/>
      <c r="FDZ118" s="131"/>
      <c r="FEA118" s="131"/>
      <c r="FEB118" s="131"/>
      <c r="FEC118" s="131"/>
      <c r="FED118" s="131"/>
      <c r="FEE118" s="131"/>
      <c r="FEF118" s="131"/>
      <c r="FEG118" s="131"/>
      <c r="FEH118" s="131"/>
      <c r="FEI118" s="131"/>
      <c r="FEJ118" s="131"/>
      <c r="FEK118" s="131"/>
      <c r="FEL118" s="131"/>
      <c r="FEM118" s="131"/>
      <c r="FEN118" s="131"/>
      <c r="FEO118" s="131"/>
      <c r="FEP118" s="131"/>
      <c r="FEQ118" s="131"/>
      <c r="FER118" s="131"/>
      <c r="FES118" s="131"/>
      <c r="FET118" s="131"/>
      <c r="FEU118" s="131"/>
      <c r="FEV118" s="131"/>
      <c r="FEW118" s="131"/>
      <c r="FEX118" s="131"/>
      <c r="FEY118" s="131"/>
      <c r="FEZ118" s="131"/>
      <c r="FFA118" s="131"/>
      <c r="FFB118" s="131"/>
      <c r="FFC118" s="131"/>
      <c r="FFD118" s="131"/>
      <c r="FFE118" s="131"/>
      <c r="FFF118" s="131"/>
      <c r="FFG118" s="131"/>
      <c r="FFH118" s="131"/>
      <c r="FFI118" s="131"/>
      <c r="FFJ118" s="131"/>
      <c r="FFK118" s="131"/>
      <c r="FFL118" s="131"/>
      <c r="FFM118" s="131"/>
      <c r="FFN118" s="131"/>
      <c r="FFO118" s="131"/>
      <c r="FFP118" s="131"/>
      <c r="FFQ118" s="131"/>
      <c r="FFR118" s="131"/>
      <c r="FFS118" s="131"/>
      <c r="FFT118" s="131"/>
      <c r="FFU118" s="131"/>
      <c r="FFV118" s="131"/>
      <c r="FFW118" s="131"/>
      <c r="FFX118" s="131"/>
      <c r="FFY118" s="131"/>
      <c r="FFZ118" s="131"/>
      <c r="FGA118" s="131"/>
      <c r="FGB118" s="131"/>
      <c r="FGC118" s="131"/>
      <c r="FGD118" s="131"/>
      <c r="FGE118" s="131"/>
      <c r="FGF118" s="131"/>
      <c r="FGG118" s="131"/>
      <c r="FGH118" s="131"/>
      <c r="FGI118" s="131"/>
      <c r="FGJ118" s="131"/>
      <c r="FGK118" s="131"/>
      <c r="FGL118" s="131"/>
      <c r="FGM118" s="131"/>
      <c r="FGN118" s="131"/>
      <c r="FGO118" s="131"/>
      <c r="FGP118" s="131"/>
      <c r="FGQ118" s="131"/>
      <c r="FGR118" s="131"/>
      <c r="FGS118" s="131"/>
      <c r="FGT118" s="131"/>
      <c r="FGU118" s="131"/>
      <c r="FGV118" s="131"/>
      <c r="FGW118" s="131"/>
      <c r="FGX118" s="131"/>
      <c r="FGY118" s="131"/>
      <c r="FGZ118" s="131"/>
      <c r="FHA118" s="131"/>
      <c r="FHB118" s="131"/>
      <c r="FHC118" s="131"/>
      <c r="FHD118" s="131"/>
      <c r="FHE118" s="131"/>
      <c r="FHF118" s="131"/>
      <c r="FHG118" s="131"/>
      <c r="FHH118" s="131"/>
      <c r="FHI118" s="131"/>
      <c r="FHJ118" s="131"/>
      <c r="FHK118" s="131"/>
      <c r="FHL118" s="131"/>
      <c r="FHM118" s="131"/>
      <c r="FHN118" s="131"/>
      <c r="FHO118" s="131"/>
      <c r="FHP118" s="131"/>
      <c r="FHQ118" s="131"/>
      <c r="FHR118" s="131"/>
      <c r="FHS118" s="131"/>
      <c r="FHT118" s="131"/>
      <c r="FHU118" s="131"/>
      <c r="FHV118" s="131"/>
      <c r="FHW118" s="131"/>
      <c r="FHX118" s="131"/>
      <c r="FHY118" s="131"/>
      <c r="FHZ118" s="131"/>
      <c r="FIA118" s="131"/>
      <c r="FIB118" s="131"/>
      <c r="FIC118" s="131"/>
      <c r="FID118" s="131"/>
      <c r="FIE118" s="131"/>
      <c r="FIF118" s="131"/>
      <c r="FIG118" s="131"/>
      <c r="FIH118" s="131"/>
      <c r="FII118" s="131"/>
      <c r="FIJ118" s="131"/>
      <c r="FIK118" s="131"/>
      <c r="FIL118" s="131"/>
      <c r="FIM118" s="131"/>
      <c r="FIN118" s="131"/>
      <c r="FIO118" s="131"/>
      <c r="FIP118" s="131"/>
      <c r="FIQ118" s="131"/>
      <c r="FIR118" s="131"/>
      <c r="FIS118" s="131"/>
      <c r="FIT118" s="131"/>
      <c r="FIU118" s="131"/>
      <c r="FIV118" s="131"/>
      <c r="FIW118" s="131"/>
      <c r="FIX118" s="131"/>
      <c r="FIY118" s="131"/>
      <c r="FIZ118" s="131"/>
      <c r="FJA118" s="131"/>
      <c r="FJB118" s="131"/>
      <c r="FJC118" s="131"/>
      <c r="FJD118" s="131"/>
      <c r="FJE118" s="131"/>
      <c r="FJF118" s="131"/>
      <c r="FJG118" s="131"/>
      <c r="FJH118" s="131"/>
      <c r="FJI118" s="131"/>
      <c r="FJJ118" s="131"/>
      <c r="FJK118" s="131"/>
      <c r="FJL118" s="131"/>
      <c r="FJM118" s="131"/>
      <c r="FJN118" s="131"/>
      <c r="FJO118" s="131"/>
      <c r="FJP118" s="131"/>
      <c r="FJQ118" s="131"/>
      <c r="FJR118" s="131"/>
      <c r="FJS118" s="131"/>
      <c r="FJT118" s="131"/>
      <c r="FJU118" s="131"/>
      <c r="FJV118" s="131"/>
      <c r="FJW118" s="131"/>
      <c r="FJX118" s="131"/>
      <c r="FJY118" s="131"/>
      <c r="FJZ118" s="131"/>
      <c r="FKA118" s="131"/>
      <c r="FKB118" s="131"/>
      <c r="FKC118" s="131"/>
      <c r="FKD118" s="131"/>
      <c r="FKE118" s="131"/>
      <c r="FKF118" s="131"/>
      <c r="FKG118" s="131"/>
      <c r="FKH118" s="131"/>
      <c r="FKI118" s="131"/>
      <c r="FKJ118" s="131"/>
      <c r="FKK118" s="131"/>
      <c r="FKL118" s="131"/>
      <c r="FKM118" s="131"/>
      <c r="FKN118" s="131"/>
      <c r="FKO118" s="131"/>
      <c r="FKP118" s="131"/>
      <c r="FKQ118" s="131"/>
      <c r="FKR118" s="131"/>
      <c r="FKS118" s="131"/>
      <c r="FKT118" s="131"/>
      <c r="FKU118" s="131"/>
      <c r="FKV118" s="131"/>
      <c r="FKW118" s="131"/>
      <c r="FKX118" s="131"/>
      <c r="FKY118" s="131"/>
      <c r="FKZ118" s="131"/>
      <c r="FLA118" s="131"/>
      <c r="FLB118" s="131"/>
      <c r="FLC118" s="131"/>
      <c r="FLD118" s="131"/>
      <c r="FLE118" s="131"/>
      <c r="FLF118" s="131"/>
      <c r="FLG118" s="131"/>
      <c r="FLH118" s="131"/>
      <c r="FLI118" s="131"/>
      <c r="FLJ118" s="131"/>
      <c r="FLK118" s="131"/>
      <c r="FLL118" s="131"/>
      <c r="FLM118" s="131"/>
      <c r="FLN118" s="131"/>
      <c r="FLO118" s="131"/>
      <c r="FLP118" s="131"/>
      <c r="FLQ118" s="131"/>
      <c r="FLR118" s="131"/>
      <c r="FLS118" s="131"/>
      <c r="FLT118" s="131"/>
      <c r="FLU118" s="131"/>
      <c r="FLV118" s="131"/>
      <c r="FLW118" s="131"/>
      <c r="FLX118" s="131"/>
      <c r="FLY118" s="131"/>
      <c r="FLZ118" s="131"/>
      <c r="FMA118" s="131"/>
      <c r="FMB118" s="131"/>
      <c r="FMC118" s="131"/>
      <c r="FMD118" s="131"/>
      <c r="FME118" s="131"/>
      <c r="FMF118" s="131"/>
      <c r="FMG118" s="131"/>
      <c r="FMH118" s="131"/>
      <c r="FMI118" s="131"/>
      <c r="FMJ118" s="131"/>
      <c r="FMK118" s="131"/>
      <c r="FML118" s="131"/>
      <c r="FMM118" s="131"/>
      <c r="FMN118" s="131"/>
      <c r="FMO118" s="131"/>
      <c r="FMP118" s="131"/>
      <c r="FMQ118" s="131"/>
      <c r="FMR118" s="131"/>
      <c r="FMS118" s="131"/>
      <c r="FMT118" s="131"/>
      <c r="FMU118" s="131"/>
      <c r="FMV118" s="131"/>
      <c r="FMW118" s="131"/>
      <c r="FMX118" s="131"/>
      <c r="FMY118" s="131"/>
      <c r="FMZ118" s="131"/>
      <c r="FNA118" s="131"/>
      <c r="FNB118" s="131"/>
      <c r="FNC118" s="131"/>
      <c r="FND118" s="131"/>
      <c r="FNE118" s="131"/>
      <c r="FNF118" s="131"/>
      <c r="FNG118" s="131"/>
      <c r="FNH118" s="131"/>
      <c r="FNI118" s="131"/>
      <c r="FNJ118" s="131"/>
      <c r="FNK118" s="131"/>
      <c r="FNL118" s="131"/>
      <c r="FNM118" s="131"/>
      <c r="FNN118" s="131"/>
      <c r="FNO118" s="131"/>
      <c r="FNP118" s="131"/>
      <c r="FNQ118" s="131"/>
      <c r="FNR118" s="131"/>
      <c r="FNS118" s="131"/>
      <c r="FNT118" s="131"/>
      <c r="FNU118" s="131"/>
      <c r="FNV118" s="131"/>
      <c r="FNW118" s="131"/>
      <c r="FNX118" s="131"/>
      <c r="FNY118" s="131"/>
      <c r="FNZ118" s="131"/>
      <c r="FOA118" s="131"/>
      <c r="FOB118" s="131"/>
      <c r="FOC118" s="131"/>
      <c r="FOD118" s="131"/>
      <c r="FOE118" s="131"/>
      <c r="FOF118" s="131"/>
      <c r="FOG118" s="131"/>
      <c r="FOH118" s="131"/>
      <c r="FOI118" s="131"/>
      <c r="FOJ118" s="131"/>
      <c r="FOK118" s="131"/>
      <c r="FOL118" s="131"/>
      <c r="FOM118" s="131"/>
      <c r="FON118" s="131"/>
      <c r="FOO118" s="131"/>
      <c r="FOP118" s="131"/>
      <c r="FOQ118" s="131"/>
      <c r="FOR118" s="131"/>
      <c r="FOS118" s="131"/>
      <c r="FOT118" s="131"/>
      <c r="FOU118" s="131"/>
      <c r="FOV118" s="131"/>
      <c r="FOW118" s="131"/>
      <c r="FOX118" s="131"/>
      <c r="FOY118" s="131"/>
      <c r="FOZ118" s="131"/>
      <c r="FPA118" s="131"/>
      <c r="FPB118" s="131"/>
      <c r="FPC118" s="131"/>
      <c r="FPD118" s="131"/>
      <c r="FPE118" s="131"/>
      <c r="FPF118" s="131"/>
      <c r="FPG118" s="131"/>
      <c r="FPH118" s="131"/>
      <c r="FPI118" s="131"/>
      <c r="FPJ118" s="131"/>
      <c r="FPK118" s="131"/>
      <c r="FPL118" s="131"/>
      <c r="FPM118" s="131"/>
      <c r="FPN118" s="131"/>
      <c r="FPO118" s="131"/>
      <c r="FPP118" s="131"/>
      <c r="FPQ118" s="131"/>
      <c r="FPR118" s="131"/>
      <c r="FPS118" s="131"/>
      <c r="FPT118" s="131"/>
      <c r="FPU118" s="131"/>
      <c r="FPV118" s="131"/>
      <c r="FPW118" s="131"/>
      <c r="FPX118" s="131"/>
      <c r="FPY118" s="131"/>
      <c r="FPZ118" s="131"/>
      <c r="FQA118" s="131"/>
      <c r="FQB118" s="131"/>
      <c r="FQC118" s="131"/>
      <c r="FQD118" s="131"/>
      <c r="FQE118" s="131"/>
      <c r="FQF118" s="131"/>
      <c r="FQG118" s="131"/>
      <c r="FQH118" s="131"/>
      <c r="FQI118" s="131"/>
      <c r="FQJ118" s="131"/>
      <c r="FQK118" s="131"/>
      <c r="FQL118" s="131"/>
      <c r="FQM118" s="131"/>
      <c r="FQN118" s="131"/>
      <c r="FQO118" s="131"/>
      <c r="FQP118" s="131"/>
      <c r="FQQ118" s="131"/>
      <c r="FQR118" s="131"/>
      <c r="FQS118" s="131"/>
      <c r="FQT118" s="131"/>
      <c r="FQU118" s="131"/>
      <c r="FQV118" s="131"/>
      <c r="FQW118" s="131"/>
      <c r="FQX118" s="131"/>
      <c r="FQY118" s="131"/>
      <c r="FQZ118" s="131"/>
      <c r="FRA118" s="131"/>
      <c r="FRB118" s="131"/>
      <c r="FRC118" s="131"/>
      <c r="FRD118" s="131"/>
      <c r="FRE118" s="131"/>
      <c r="FRF118" s="131"/>
      <c r="FRG118" s="131"/>
      <c r="FRH118" s="131"/>
      <c r="FRI118" s="131"/>
      <c r="FRJ118" s="131"/>
      <c r="FRK118" s="131"/>
      <c r="FRL118" s="131"/>
      <c r="FRM118" s="131"/>
      <c r="FRN118" s="131"/>
      <c r="FRO118" s="131"/>
      <c r="FRP118" s="131"/>
      <c r="FRQ118" s="131"/>
      <c r="FRR118" s="131"/>
      <c r="FRS118" s="131"/>
      <c r="FRT118" s="131"/>
      <c r="FRU118" s="131"/>
      <c r="FRV118" s="131"/>
      <c r="FRW118" s="131"/>
      <c r="FRX118" s="131"/>
      <c r="FRY118" s="131"/>
      <c r="FRZ118" s="131"/>
      <c r="FSA118" s="131"/>
      <c r="FSB118" s="131"/>
      <c r="FSC118" s="131"/>
      <c r="FSD118" s="131"/>
      <c r="FSE118" s="131"/>
      <c r="FSF118" s="131"/>
      <c r="FSG118" s="131"/>
      <c r="FSH118" s="131"/>
      <c r="FSI118" s="131"/>
      <c r="FSJ118" s="131"/>
      <c r="FSK118" s="131"/>
      <c r="FSL118" s="131"/>
      <c r="FSM118" s="131"/>
      <c r="FSN118" s="131"/>
      <c r="FSO118" s="131"/>
      <c r="FSP118" s="131"/>
      <c r="FSQ118" s="131"/>
      <c r="FSR118" s="131"/>
      <c r="FSS118" s="131"/>
      <c r="FST118" s="131"/>
      <c r="FSU118" s="131"/>
      <c r="FSV118" s="131"/>
      <c r="FSW118" s="131"/>
      <c r="FSX118" s="131"/>
      <c r="FSY118" s="131"/>
      <c r="FSZ118" s="131"/>
      <c r="FTA118" s="131"/>
      <c r="FTB118" s="131"/>
      <c r="FTC118" s="131"/>
      <c r="FTD118" s="131"/>
      <c r="FTE118" s="131"/>
      <c r="FTF118" s="131"/>
      <c r="FTG118" s="131"/>
      <c r="FTH118" s="131"/>
      <c r="FTI118" s="131"/>
      <c r="FTJ118" s="131"/>
      <c r="FTK118" s="131"/>
      <c r="FTL118" s="131"/>
      <c r="FTM118" s="131"/>
      <c r="FTN118" s="131"/>
      <c r="FTO118" s="131"/>
      <c r="FTP118" s="131"/>
      <c r="FTQ118" s="131"/>
      <c r="FTR118" s="131"/>
      <c r="FTS118" s="131"/>
      <c r="FTT118" s="131"/>
      <c r="FTU118" s="131"/>
      <c r="FTV118" s="131"/>
      <c r="FTW118" s="131"/>
      <c r="FTX118" s="131"/>
      <c r="FTY118" s="131"/>
      <c r="FTZ118" s="131"/>
      <c r="FUA118" s="131"/>
      <c r="FUB118" s="131"/>
      <c r="FUC118" s="131"/>
      <c r="FUD118" s="131"/>
      <c r="FUE118" s="131"/>
      <c r="FUF118" s="131"/>
      <c r="FUG118" s="131"/>
      <c r="FUH118" s="131"/>
      <c r="FUI118" s="131"/>
      <c r="FUJ118" s="131"/>
      <c r="FUK118" s="131"/>
      <c r="FUL118" s="131"/>
      <c r="FUM118" s="131"/>
      <c r="FUN118" s="131"/>
      <c r="FUO118" s="131"/>
      <c r="FUP118" s="131"/>
      <c r="FUQ118" s="131"/>
      <c r="FUR118" s="131"/>
      <c r="FUS118" s="131"/>
      <c r="FUT118" s="131"/>
      <c r="FUU118" s="131"/>
      <c r="FUV118" s="131"/>
      <c r="FUW118" s="131"/>
      <c r="FUX118" s="131"/>
      <c r="FUY118" s="131"/>
      <c r="FUZ118" s="131"/>
      <c r="FVA118" s="131"/>
      <c r="FVB118" s="131"/>
      <c r="FVC118" s="131"/>
      <c r="FVD118" s="131"/>
      <c r="FVE118" s="131"/>
      <c r="FVF118" s="131"/>
      <c r="FVG118" s="131"/>
      <c r="FVH118" s="131"/>
      <c r="FVI118" s="131"/>
      <c r="FVJ118" s="131"/>
      <c r="FVK118" s="131"/>
      <c r="FVL118" s="131"/>
      <c r="FVM118" s="131"/>
      <c r="FVN118" s="131"/>
      <c r="FVO118" s="131"/>
      <c r="FVP118" s="131"/>
      <c r="FVQ118" s="131"/>
      <c r="FVR118" s="131"/>
      <c r="FVS118" s="131"/>
      <c r="FVT118" s="131"/>
      <c r="FVU118" s="131"/>
      <c r="FVV118" s="131"/>
      <c r="FVW118" s="131"/>
      <c r="FVX118" s="131"/>
      <c r="FVY118" s="131"/>
      <c r="FVZ118" s="131"/>
      <c r="FWA118" s="131"/>
      <c r="FWB118" s="131"/>
      <c r="FWC118" s="131"/>
      <c r="FWD118" s="131"/>
      <c r="FWE118" s="131"/>
      <c r="FWF118" s="131"/>
      <c r="FWG118" s="131"/>
      <c r="FWH118" s="131"/>
      <c r="FWI118" s="131"/>
      <c r="FWJ118" s="131"/>
      <c r="FWK118" s="131"/>
      <c r="FWL118" s="131"/>
      <c r="FWM118" s="131"/>
      <c r="FWN118" s="131"/>
      <c r="FWO118" s="131"/>
      <c r="FWP118" s="131"/>
      <c r="FWQ118" s="131"/>
      <c r="FWR118" s="131"/>
      <c r="FWS118" s="131"/>
      <c r="FWT118" s="131"/>
      <c r="FWU118" s="131"/>
      <c r="FWV118" s="131"/>
      <c r="FWW118" s="131"/>
      <c r="FWX118" s="131"/>
      <c r="FWY118" s="131"/>
      <c r="FWZ118" s="131"/>
      <c r="FXA118" s="131"/>
      <c r="FXB118" s="131"/>
      <c r="FXC118" s="131"/>
      <c r="FXD118" s="131"/>
      <c r="FXE118" s="131"/>
      <c r="FXF118" s="131"/>
      <c r="FXG118" s="131"/>
      <c r="FXH118" s="131"/>
      <c r="FXI118" s="131"/>
      <c r="FXJ118" s="131"/>
      <c r="FXK118" s="131"/>
      <c r="FXL118" s="131"/>
      <c r="FXM118" s="131"/>
      <c r="FXN118" s="131"/>
      <c r="FXO118" s="131"/>
      <c r="FXP118" s="131"/>
      <c r="FXQ118" s="131"/>
      <c r="FXR118" s="131"/>
      <c r="FXS118" s="131"/>
      <c r="FXT118" s="131"/>
      <c r="FXU118" s="131"/>
      <c r="FXV118" s="131"/>
      <c r="FXW118" s="131"/>
      <c r="FXX118" s="131"/>
      <c r="FXY118" s="131"/>
      <c r="FXZ118" s="131"/>
      <c r="FYA118" s="131"/>
      <c r="FYB118" s="131"/>
      <c r="FYC118" s="131"/>
      <c r="FYD118" s="131"/>
      <c r="FYE118" s="131"/>
      <c r="FYF118" s="131"/>
      <c r="FYG118" s="131"/>
      <c r="FYH118" s="131"/>
      <c r="FYI118" s="131"/>
      <c r="FYJ118" s="131"/>
      <c r="FYK118" s="131"/>
      <c r="FYL118" s="131"/>
      <c r="FYM118" s="131"/>
      <c r="FYN118" s="131"/>
      <c r="FYO118" s="131"/>
      <c r="FYP118" s="131"/>
      <c r="FYQ118" s="131"/>
      <c r="FYR118" s="131"/>
      <c r="FYS118" s="131"/>
      <c r="FYT118" s="131"/>
      <c r="FYU118" s="131"/>
      <c r="FYV118" s="131"/>
      <c r="FYW118" s="131"/>
      <c r="FYX118" s="131"/>
      <c r="FYY118" s="131"/>
      <c r="FYZ118" s="131"/>
      <c r="FZA118" s="131"/>
      <c r="FZB118" s="131"/>
      <c r="FZC118" s="131"/>
      <c r="FZD118" s="131"/>
      <c r="FZE118" s="131"/>
      <c r="FZF118" s="131"/>
      <c r="FZG118" s="131"/>
      <c r="FZH118" s="131"/>
      <c r="FZI118" s="131"/>
      <c r="FZJ118" s="131"/>
      <c r="FZK118" s="131"/>
      <c r="FZL118" s="131"/>
      <c r="FZM118" s="131"/>
      <c r="FZN118" s="131"/>
      <c r="FZO118" s="131"/>
      <c r="FZP118" s="131"/>
      <c r="FZQ118" s="131"/>
      <c r="FZR118" s="131"/>
      <c r="FZS118" s="131"/>
      <c r="FZT118" s="131"/>
      <c r="FZU118" s="131"/>
      <c r="FZV118" s="131"/>
      <c r="FZW118" s="131"/>
      <c r="FZX118" s="131"/>
      <c r="FZY118" s="131"/>
      <c r="FZZ118" s="131"/>
      <c r="GAA118" s="131"/>
      <c r="GAB118" s="131"/>
      <c r="GAC118" s="131"/>
      <c r="GAD118" s="131"/>
      <c r="GAE118" s="131"/>
      <c r="GAF118" s="131"/>
      <c r="GAG118" s="131"/>
      <c r="GAH118" s="131"/>
      <c r="GAI118" s="131"/>
      <c r="GAJ118" s="131"/>
      <c r="GAK118" s="131"/>
      <c r="GAL118" s="131"/>
      <c r="GAM118" s="131"/>
      <c r="GAN118" s="131"/>
      <c r="GAO118" s="131"/>
      <c r="GAP118" s="131"/>
      <c r="GAQ118" s="131"/>
      <c r="GAR118" s="131"/>
      <c r="GAS118" s="131"/>
      <c r="GAT118" s="131"/>
      <c r="GAU118" s="131"/>
      <c r="GAV118" s="131"/>
      <c r="GAW118" s="131"/>
      <c r="GAX118" s="131"/>
      <c r="GAY118" s="131"/>
      <c r="GAZ118" s="131"/>
      <c r="GBA118" s="131"/>
      <c r="GBB118" s="131"/>
      <c r="GBC118" s="131"/>
      <c r="GBD118" s="131"/>
      <c r="GBE118" s="131"/>
      <c r="GBF118" s="131"/>
      <c r="GBG118" s="131"/>
      <c r="GBH118" s="131"/>
      <c r="GBI118" s="131"/>
      <c r="GBJ118" s="131"/>
      <c r="GBK118" s="131"/>
      <c r="GBL118" s="131"/>
      <c r="GBM118" s="131"/>
      <c r="GBN118" s="131"/>
      <c r="GBO118" s="131"/>
      <c r="GBP118" s="131"/>
      <c r="GBQ118" s="131"/>
      <c r="GBR118" s="131"/>
      <c r="GBS118" s="131"/>
      <c r="GBT118" s="131"/>
      <c r="GBU118" s="131"/>
      <c r="GBV118" s="131"/>
      <c r="GBW118" s="131"/>
      <c r="GBX118" s="131"/>
      <c r="GBY118" s="131"/>
      <c r="GBZ118" s="131"/>
      <c r="GCA118" s="131"/>
      <c r="GCB118" s="131"/>
      <c r="GCC118" s="131"/>
      <c r="GCD118" s="131"/>
      <c r="GCE118" s="131"/>
      <c r="GCF118" s="131"/>
      <c r="GCG118" s="131"/>
      <c r="GCH118" s="131"/>
      <c r="GCI118" s="131"/>
      <c r="GCJ118" s="131"/>
      <c r="GCK118" s="131"/>
      <c r="GCL118" s="131"/>
      <c r="GCM118" s="131"/>
      <c r="GCN118" s="131"/>
      <c r="GCO118" s="131"/>
      <c r="GCP118" s="131"/>
      <c r="GCQ118" s="131"/>
      <c r="GCR118" s="131"/>
      <c r="GCS118" s="131"/>
      <c r="GCT118" s="131"/>
      <c r="GCU118" s="131"/>
      <c r="GCV118" s="131"/>
      <c r="GCW118" s="131"/>
      <c r="GCX118" s="131"/>
      <c r="GCY118" s="131"/>
      <c r="GCZ118" s="131"/>
      <c r="GDA118" s="131"/>
      <c r="GDB118" s="131"/>
      <c r="GDC118" s="131"/>
      <c r="GDD118" s="131"/>
      <c r="GDE118" s="131"/>
      <c r="GDF118" s="131"/>
      <c r="GDG118" s="131"/>
      <c r="GDH118" s="131"/>
      <c r="GDI118" s="131"/>
      <c r="GDJ118" s="131"/>
      <c r="GDK118" s="131"/>
      <c r="GDL118" s="131"/>
      <c r="GDM118" s="131"/>
      <c r="GDN118" s="131"/>
      <c r="GDO118" s="131"/>
      <c r="GDP118" s="131"/>
      <c r="GDQ118" s="131"/>
      <c r="GDR118" s="131"/>
      <c r="GDS118" s="131"/>
      <c r="GDT118" s="131"/>
      <c r="GDU118" s="131"/>
      <c r="GDV118" s="131"/>
      <c r="GDW118" s="131"/>
      <c r="GDX118" s="131"/>
      <c r="GDY118" s="131"/>
      <c r="GDZ118" s="131"/>
      <c r="GEA118" s="131"/>
      <c r="GEB118" s="131"/>
      <c r="GEC118" s="131"/>
      <c r="GED118" s="131"/>
      <c r="GEE118" s="131"/>
      <c r="GEF118" s="131"/>
      <c r="GEG118" s="131"/>
      <c r="GEH118" s="131"/>
      <c r="GEI118" s="131"/>
      <c r="GEJ118" s="131"/>
      <c r="GEK118" s="131"/>
      <c r="GEL118" s="131"/>
      <c r="GEM118" s="131"/>
      <c r="GEN118" s="131"/>
      <c r="GEO118" s="131"/>
      <c r="GEP118" s="131"/>
      <c r="GEQ118" s="131"/>
      <c r="GER118" s="131"/>
      <c r="GES118" s="131"/>
      <c r="GET118" s="131"/>
      <c r="GEU118" s="131"/>
      <c r="GEV118" s="131"/>
      <c r="GEW118" s="131"/>
      <c r="GEX118" s="131"/>
      <c r="GEY118" s="131"/>
      <c r="GEZ118" s="131"/>
      <c r="GFA118" s="131"/>
      <c r="GFB118" s="131"/>
      <c r="GFC118" s="131"/>
      <c r="GFD118" s="131"/>
      <c r="GFE118" s="131"/>
      <c r="GFF118" s="131"/>
      <c r="GFG118" s="131"/>
      <c r="GFH118" s="131"/>
      <c r="GFI118" s="131"/>
      <c r="GFJ118" s="131"/>
      <c r="GFK118" s="131"/>
      <c r="GFL118" s="131"/>
      <c r="GFM118" s="131"/>
      <c r="GFN118" s="131"/>
      <c r="GFO118" s="131"/>
      <c r="GFP118" s="131"/>
      <c r="GFQ118" s="131"/>
      <c r="GFR118" s="131"/>
      <c r="GFS118" s="131"/>
      <c r="GFT118" s="131"/>
      <c r="GFU118" s="131"/>
      <c r="GFV118" s="131"/>
      <c r="GFW118" s="131"/>
      <c r="GFX118" s="131"/>
      <c r="GFY118" s="131"/>
      <c r="GFZ118" s="131"/>
      <c r="GGA118" s="131"/>
      <c r="GGB118" s="131"/>
      <c r="GGC118" s="131"/>
      <c r="GGD118" s="131"/>
      <c r="GGE118" s="131"/>
      <c r="GGF118" s="131"/>
      <c r="GGG118" s="131"/>
      <c r="GGH118" s="131"/>
      <c r="GGI118" s="131"/>
      <c r="GGJ118" s="131"/>
      <c r="GGK118" s="131"/>
      <c r="GGL118" s="131"/>
      <c r="GGM118" s="131"/>
      <c r="GGN118" s="131"/>
      <c r="GGO118" s="131"/>
      <c r="GGP118" s="131"/>
      <c r="GGQ118" s="131"/>
      <c r="GGR118" s="131"/>
      <c r="GGS118" s="131"/>
      <c r="GGT118" s="131"/>
      <c r="GGU118" s="131"/>
      <c r="GGV118" s="131"/>
      <c r="GGW118" s="131"/>
      <c r="GGX118" s="131"/>
      <c r="GGY118" s="131"/>
      <c r="GGZ118" s="131"/>
      <c r="GHA118" s="131"/>
      <c r="GHB118" s="131"/>
      <c r="GHC118" s="131"/>
      <c r="GHD118" s="131"/>
      <c r="GHE118" s="131"/>
      <c r="GHF118" s="131"/>
      <c r="GHG118" s="131"/>
      <c r="GHH118" s="131"/>
      <c r="GHI118" s="131"/>
      <c r="GHJ118" s="131"/>
      <c r="GHK118" s="131"/>
      <c r="GHL118" s="131"/>
      <c r="GHM118" s="131"/>
      <c r="GHN118" s="131"/>
      <c r="GHO118" s="131"/>
      <c r="GHP118" s="131"/>
      <c r="GHQ118" s="131"/>
      <c r="GHR118" s="131"/>
      <c r="GHS118" s="131"/>
      <c r="GHT118" s="131"/>
      <c r="GHU118" s="131"/>
      <c r="GHV118" s="131"/>
      <c r="GHW118" s="131"/>
      <c r="GHX118" s="131"/>
      <c r="GHY118" s="131"/>
      <c r="GHZ118" s="131"/>
      <c r="GIA118" s="131"/>
      <c r="GIB118" s="131"/>
      <c r="GIC118" s="131"/>
      <c r="GID118" s="131"/>
      <c r="GIE118" s="131"/>
      <c r="GIF118" s="131"/>
      <c r="GIG118" s="131"/>
      <c r="GIH118" s="131"/>
      <c r="GII118" s="131"/>
      <c r="GIJ118" s="131"/>
      <c r="GIK118" s="131"/>
      <c r="GIL118" s="131"/>
      <c r="GIM118" s="131"/>
      <c r="GIN118" s="131"/>
      <c r="GIO118" s="131"/>
      <c r="GIP118" s="131"/>
      <c r="GIQ118" s="131"/>
      <c r="GIR118" s="131"/>
      <c r="GIS118" s="131"/>
      <c r="GIT118" s="131"/>
      <c r="GIU118" s="131"/>
      <c r="GIV118" s="131"/>
      <c r="GIW118" s="131"/>
      <c r="GIX118" s="131"/>
      <c r="GIY118" s="131"/>
      <c r="GIZ118" s="131"/>
      <c r="GJA118" s="131"/>
      <c r="GJB118" s="131"/>
      <c r="GJC118" s="131"/>
      <c r="GJD118" s="131"/>
      <c r="GJE118" s="131"/>
      <c r="GJF118" s="131"/>
      <c r="GJG118" s="131"/>
      <c r="GJH118" s="131"/>
      <c r="GJI118" s="131"/>
      <c r="GJJ118" s="131"/>
      <c r="GJK118" s="131"/>
      <c r="GJL118" s="131"/>
      <c r="GJM118" s="131"/>
      <c r="GJN118" s="131"/>
      <c r="GJO118" s="131"/>
      <c r="GJP118" s="131"/>
      <c r="GJQ118" s="131"/>
      <c r="GJR118" s="131"/>
      <c r="GJS118" s="131"/>
      <c r="GJT118" s="131"/>
      <c r="GJU118" s="131"/>
      <c r="GJV118" s="131"/>
      <c r="GJW118" s="131"/>
      <c r="GJX118" s="131"/>
      <c r="GJY118" s="131"/>
      <c r="GJZ118" s="131"/>
      <c r="GKA118" s="131"/>
      <c r="GKB118" s="131"/>
      <c r="GKC118" s="131"/>
      <c r="GKD118" s="131"/>
      <c r="GKE118" s="131"/>
      <c r="GKF118" s="131"/>
      <c r="GKG118" s="131"/>
      <c r="GKH118" s="131"/>
      <c r="GKI118" s="131"/>
      <c r="GKJ118" s="131"/>
      <c r="GKK118" s="131"/>
      <c r="GKL118" s="131"/>
      <c r="GKM118" s="131"/>
      <c r="GKN118" s="131"/>
      <c r="GKO118" s="131"/>
      <c r="GKP118" s="131"/>
      <c r="GKQ118" s="131"/>
      <c r="GKR118" s="131"/>
      <c r="GKS118" s="131"/>
      <c r="GKT118" s="131"/>
      <c r="GKU118" s="131"/>
      <c r="GKV118" s="131"/>
      <c r="GKW118" s="131"/>
      <c r="GKX118" s="131"/>
      <c r="GKY118" s="131"/>
      <c r="GKZ118" s="131"/>
      <c r="GLA118" s="131"/>
      <c r="GLB118" s="131"/>
      <c r="GLC118" s="131"/>
      <c r="GLD118" s="131"/>
      <c r="GLE118" s="131"/>
      <c r="GLF118" s="131"/>
      <c r="GLG118" s="131"/>
      <c r="GLH118" s="131"/>
      <c r="GLI118" s="131"/>
      <c r="GLJ118" s="131"/>
      <c r="GLK118" s="131"/>
      <c r="GLL118" s="131"/>
      <c r="GLM118" s="131"/>
      <c r="GLN118" s="131"/>
      <c r="GLO118" s="131"/>
      <c r="GLP118" s="131"/>
      <c r="GLQ118" s="131"/>
      <c r="GLR118" s="131"/>
      <c r="GLS118" s="131"/>
      <c r="GLT118" s="131"/>
      <c r="GLU118" s="131"/>
      <c r="GLV118" s="131"/>
      <c r="GLW118" s="131"/>
      <c r="GLX118" s="131"/>
      <c r="GLY118" s="131"/>
      <c r="GLZ118" s="131"/>
      <c r="GMA118" s="131"/>
      <c r="GMB118" s="131"/>
      <c r="GMC118" s="131"/>
      <c r="GMD118" s="131"/>
      <c r="GME118" s="131"/>
      <c r="GMF118" s="131"/>
      <c r="GMG118" s="131"/>
      <c r="GMH118" s="131"/>
      <c r="GMI118" s="131"/>
      <c r="GMJ118" s="131"/>
      <c r="GMK118" s="131"/>
      <c r="GML118" s="131"/>
      <c r="GMM118" s="131"/>
      <c r="GMN118" s="131"/>
      <c r="GMO118" s="131"/>
      <c r="GMP118" s="131"/>
      <c r="GMQ118" s="131"/>
      <c r="GMR118" s="131"/>
      <c r="GMS118" s="131"/>
      <c r="GMT118" s="131"/>
      <c r="GMU118" s="131"/>
      <c r="GMV118" s="131"/>
      <c r="GMW118" s="131"/>
      <c r="GMX118" s="131"/>
      <c r="GMY118" s="131"/>
      <c r="GMZ118" s="131"/>
      <c r="GNA118" s="131"/>
      <c r="GNB118" s="131"/>
      <c r="GNC118" s="131"/>
      <c r="GND118" s="131"/>
      <c r="GNE118" s="131"/>
      <c r="GNF118" s="131"/>
      <c r="GNG118" s="131"/>
      <c r="GNH118" s="131"/>
      <c r="GNI118" s="131"/>
      <c r="GNJ118" s="131"/>
      <c r="GNK118" s="131"/>
      <c r="GNL118" s="131"/>
      <c r="GNM118" s="131"/>
      <c r="GNN118" s="131"/>
      <c r="GNO118" s="131"/>
      <c r="GNP118" s="131"/>
      <c r="GNQ118" s="131"/>
      <c r="GNR118" s="131"/>
      <c r="GNS118" s="131"/>
      <c r="GNT118" s="131"/>
      <c r="GNU118" s="131"/>
      <c r="GNV118" s="131"/>
      <c r="GNW118" s="131"/>
      <c r="GNX118" s="131"/>
      <c r="GNY118" s="131"/>
      <c r="GNZ118" s="131"/>
      <c r="GOA118" s="131"/>
      <c r="GOB118" s="131"/>
      <c r="GOC118" s="131"/>
      <c r="GOD118" s="131"/>
      <c r="GOE118" s="131"/>
      <c r="GOF118" s="131"/>
      <c r="GOG118" s="131"/>
      <c r="GOH118" s="131"/>
      <c r="GOI118" s="131"/>
      <c r="GOJ118" s="131"/>
      <c r="GOK118" s="131"/>
      <c r="GOL118" s="131"/>
      <c r="GOM118" s="131"/>
      <c r="GON118" s="131"/>
      <c r="GOO118" s="131"/>
      <c r="GOP118" s="131"/>
      <c r="GOQ118" s="131"/>
      <c r="GOR118" s="131"/>
      <c r="GOS118" s="131"/>
      <c r="GOT118" s="131"/>
      <c r="GOU118" s="131"/>
      <c r="GOV118" s="131"/>
      <c r="GOW118" s="131"/>
      <c r="GOX118" s="131"/>
      <c r="GOY118" s="131"/>
      <c r="GOZ118" s="131"/>
      <c r="GPA118" s="131"/>
      <c r="GPB118" s="131"/>
      <c r="GPC118" s="131"/>
      <c r="GPD118" s="131"/>
      <c r="GPE118" s="131"/>
      <c r="GPF118" s="131"/>
      <c r="GPG118" s="131"/>
      <c r="GPH118" s="131"/>
      <c r="GPI118" s="131"/>
      <c r="GPJ118" s="131"/>
      <c r="GPK118" s="131"/>
      <c r="GPL118" s="131"/>
      <c r="GPM118" s="131"/>
      <c r="GPN118" s="131"/>
      <c r="GPO118" s="131"/>
      <c r="GPP118" s="131"/>
      <c r="GPQ118" s="131"/>
      <c r="GPR118" s="131"/>
      <c r="GPS118" s="131"/>
      <c r="GPT118" s="131"/>
      <c r="GPU118" s="131"/>
      <c r="GPV118" s="131"/>
      <c r="GPW118" s="131"/>
      <c r="GPX118" s="131"/>
      <c r="GPY118" s="131"/>
      <c r="GPZ118" s="131"/>
      <c r="GQA118" s="131"/>
      <c r="GQB118" s="131"/>
      <c r="GQC118" s="131"/>
      <c r="GQD118" s="131"/>
      <c r="GQE118" s="131"/>
      <c r="GQF118" s="131"/>
      <c r="GQG118" s="131"/>
      <c r="GQH118" s="131"/>
      <c r="GQI118" s="131"/>
      <c r="GQJ118" s="131"/>
      <c r="GQK118" s="131"/>
      <c r="GQL118" s="131"/>
      <c r="GQM118" s="131"/>
      <c r="GQN118" s="131"/>
      <c r="GQO118" s="131"/>
      <c r="GQP118" s="131"/>
      <c r="GQQ118" s="131"/>
      <c r="GQR118" s="131"/>
      <c r="GQS118" s="131"/>
      <c r="GQT118" s="131"/>
      <c r="GQU118" s="131"/>
      <c r="GQV118" s="131"/>
      <c r="GQW118" s="131"/>
      <c r="GQX118" s="131"/>
      <c r="GQY118" s="131"/>
      <c r="GQZ118" s="131"/>
      <c r="GRA118" s="131"/>
      <c r="GRB118" s="131"/>
      <c r="GRC118" s="131"/>
      <c r="GRD118" s="131"/>
      <c r="GRE118" s="131"/>
      <c r="GRF118" s="131"/>
      <c r="GRG118" s="131"/>
      <c r="GRH118" s="131"/>
      <c r="GRI118" s="131"/>
      <c r="GRJ118" s="131"/>
      <c r="GRK118" s="131"/>
      <c r="GRL118" s="131"/>
      <c r="GRM118" s="131"/>
      <c r="GRN118" s="131"/>
      <c r="GRO118" s="131"/>
      <c r="GRP118" s="131"/>
      <c r="GRQ118" s="131"/>
      <c r="GRR118" s="131"/>
      <c r="GRS118" s="131"/>
      <c r="GRT118" s="131"/>
      <c r="GRU118" s="131"/>
      <c r="GRV118" s="131"/>
      <c r="GRW118" s="131"/>
      <c r="GRX118" s="131"/>
      <c r="GRY118" s="131"/>
      <c r="GRZ118" s="131"/>
      <c r="GSA118" s="131"/>
      <c r="GSB118" s="131"/>
      <c r="GSC118" s="131"/>
      <c r="GSD118" s="131"/>
      <c r="GSE118" s="131"/>
      <c r="GSF118" s="131"/>
      <c r="GSG118" s="131"/>
      <c r="GSH118" s="131"/>
      <c r="GSI118" s="131"/>
      <c r="GSJ118" s="131"/>
      <c r="GSK118" s="131"/>
      <c r="GSL118" s="131"/>
      <c r="GSM118" s="131"/>
      <c r="GSN118" s="131"/>
      <c r="GSO118" s="131"/>
      <c r="GSP118" s="131"/>
      <c r="GSQ118" s="131"/>
      <c r="GSR118" s="131"/>
      <c r="GSS118" s="131"/>
      <c r="GST118" s="131"/>
      <c r="GSU118" s="131"/>
      <c r="GSV118" s="131"/>
      <c r="GSW118" s="131"/>
      <c r="GSX118" s="131"/>
      <c r="GSY118" s="131"/>
      <c r="GSZ118" s="131"/>
      <c r="GTA118" s="131"/>
      <c r="GTB118" s="131"/>
      <c r="GTC118" s="131"/>
      <c r="GTD118" s="131"/>
      <c r="GTE118" s="131"/>
      <c r="GTF118" s="131"/>
      <c r="GTG118" s="131"/>
      <c r="GTH118" s="131"/>
      <c r="GTI118" s="131"/>
      <c r="GTJ118" s="131"/>
      <c r="GTK118" s="131"/>
      <c r="GTL118" s="131"/>
      <c r="GTM118" s="131"/>
      <c r="GTN118" s="131"/>
      <c r="GTO118" s="131"/>
      <c r="GTP118" s="131"/>
      <c r="GTQ118" s="131"/>
      <c r="GTR118" s="131"/>
      <c r="GTS118" s="131"/>
      <c r="GTT118" s="131"/>
      <c r="GTU118" s="131"/>
      <c r="GTV118" s="131"/>
      <c r="GTW118" s="131"/>
      <c r="GTX118" s="131"/>
      <c r="GTY118" s="131"/>
      <c r="GTZ118" s="131"/>
      <c r="GUA118" s="131"/>
      <c r="GUB118" s="131"/>
      <c r="GUC118" s="131"/>
      <c r="GUD118" s="131"/>
      <c r="GUE118" s="131"/>
      <c r="GUF118" s="131"/>
      <c r="GUG118" s="131"/>
      <c r="GUH118" s="131"/>
      <c r="GUI118" s="131"/>
      <c r="GUJ118" s="131"/>
      <c r="GUK118" s="131"/>
      <c r="GUL118" s="131"/>
      <c r="GUM118" s="131"/>
      <c r="GUN118" s="131"/>
      <c r="GUO118" s="131"/>
      <c r="GUP118" s="131"/>
      <c r="GUQ118" s="131"/>
      <c r="GUR118" s="131"/>
      <c r="GUS118" s="131"/>
      <c r="GUT118" s="131"/>
      <c r="GUU118" s="131"/>
      <c r="GUV118" s="131"/>
      <c r="GUW118" s="131"/>
      <c r="GUX118" s="131"/>
      <c r="GUY118" s="131"/>
      <c r="GUZ118" s="131"/>
      <c r="GVA118" s="131"/>
      <c r="GVB118" s="131"/>
      <c r="GVC118" s="131"/>
      <c r="GVD118" s="131"/>
      <c r="GVE118" s="131"/>
      <c r="GVF118" s="131"/>
      <c r="GVG118" s="131"/>
      <c r="GVH118" s="131"/>
      <c r="GVI118" s="131"/>
      <c r="GVJ118" s="131"/>
      <c r="GVK118" s="131"/>
      <c r="GVL118" s="131"/>
      <c r="GVM118" s="131"/>
      <c r="GVN118" s="131"/>
      <c r="GVO118" s="131"/>
      <c r="GVP118" s="131"/>
      <c r="GVQ118" s="131"/>
      <c r="GVR118" s="131"/>
      <c r="GVS118" s="131"/>
      <c r="GVT118" s="131"/>
      <c r="GVU118" s="131"/>
      <c r="GVV118" s="131"/>
      <c r="GVW118" s="131"/>
      <c r="GVX118" s="131"/>
      <c r="GVY118" s="131"/>
      <c r="GVZ118" s="131"/>
      <c r="GWA118" s="131"/>
      <c r="GWB118" s="131"/>
      <c r="GWC118" s="131"/>
      <c r="GWD118" s="131"/>
      <c r="GWE118" s="131"/>
      <c r="GWF118" s="131"/>
      <c r="GWG118" s="131"/>
      <c r="GWH118" s="131"/>
      <c r="GWI118" s="131"/>
      <c r="GWJ118" s="131"/>
      <c r="GWK118" s="131"/>
      <c r="GWL118" s="131"/>
      <c r="GWM118" s="131"/>
      <c r="GWN118" s="131"/>
      <c r="GWO118" s="131"/>
      <c r="GWP118" s="131"/>
      <c r="GWQ118" s="131"/>
      <c r="GWR118" s="131"/>
      <c r="GWS118" s="131"/>
      <c r="GWT118" s="131"/>
      <c r="GWU118" s="131"/>
      <c r="GWV118" s="131"/>
      <c r="GWW118" s="131"/>
      <c r="GWX118" s="131"/>
      <c r="GWY118" s="131"/>
      <c r="GWZ118" s="131"/>
      <c r="GXA118" s="131"/>
      <c r="GXB118" s="131"/>
      <c r="GXC118" s="131"/>
      <c r="GXD118" s="131"/>
      <c r="GXE118" s="131"/>
      <c r="GXF118" s="131"/>
      <c r="GXG118" s="131"/>
      <c r="GXH118" s="131"/>
      <c r="GXI118" s="131"/>
      <c r="GXJ118" s="131"/>
      <c r="GXK118" s="131"/>
      <c r="GXL118" s="131"/>
      <c r="GXM118" s="131"/>
      <c r="GXN118" s="131"/>
      <c r="GXO118" s="131"/>
      <c r="GXP118" s="131"/>
      <c r="GXQ118" s="131"/>
      <c r="GXR118" s="131"/>
      <c r="GXS118" s="131"/>
      <c r="GXT118" s="131"/>
      <c r="GXU118" s="131"/>
      <c r="GXV118" s="131"/>
      <c r="GXW118" s="131"/>
      <c r="GXX118" s="131"/>
      <c r="GXY118" s="131"/>
      <c r="GXZ118" s="131"/>
      <c r="GYA118" s="131"/>
      <c r="GYB118" s="131"/>
      <c r="GYC118" s="131"/>
      <c r="GYD118" s="131"/>
      <c r="GYE118" s="131"/>
      <c r="GYF118" s="131"/>
      <c r="GYG118" s="131"/>
      <c r="GYH118" s="131"/>
      <c r="GYI118" s="131"/>
      <c r="GYJ118" s="131"/>
      <c r="GYK118" s="131"/>
      <c r="GYL118" s="131"/>
      <c r="GYM118" s="131"/>
      <c r="GYN118" s="131"/>
      <c r="GYO118" s="131"/>
      <c r="GYP118" s="131"/>
      <c r="GYQ118" s="131"/>
      <c r="GYR118" s="131"/>
      <c r="GYS118" s="131"/>
      <c r="GYT118" s="131"/>
      <c r="GYU118" s="131"/>
      <c r="GYV118" s="131"/>
      <c r="GYW118" s="131"/>
      <c r="GYX118" s="131"/>
      <c r="GYY118" s="131"/>
      <c r="GYZ118" s="131"/>
      <c r="GZA118" s="131"/>
      <c r="GZB118" s="131"/>
      <c r="GZC118" s="131"/>
      <c r="GZD118" s="131"/>
      <c r="GZE118" s="131"/>
      <c r="GZF118" s="131"/>
      <c r="GZG118" s="131"/>
      <c r="GZH118" s="131"/>
      <c r="GZI118" s="131"/>
      <c r="GZJ118" s="131"/>
      <c r="GZK118" s="131"/>
      <c r="GZL118" s="131"/>
      <c r="GZM118" s="131"/>
      <c r="GZN118" s="131"/>
      <c r="GZO118" s="131"/>
      <c r="GZP118" s="131"/>
      <c r="GZQ118" s="131"/>
      <c r="GZR118" s="131"/>
      <c r="GZS118" s="131"/>
      <c r="GZT118" s="131"/>
      <c r="GZU118" s="131"/>
      <c r="GZV118" s="131"/>
      <c r="GZW118" s="131"/>
      <c r="GZX118" s="131"/>
      <c r="GZY118" s="131"/>
      <c r="GZZ118" s="131"/>
      <c r="HAA118" s="131"/>
      <c r="HAB118" s="131"/>
      <c r="HAC118" s="131"/>
      <c r="HAD118" s="131"/>
      <c r="HAE118" s="131"/>
      <c r="HAF118" s="131"/>
      <c r="HAG118" s="131"/>
      <c r="HAH118" s="131"/>
      <c r="HAI118" s="131"/>
      <c r="HAJ118" s="131"/>
      <c r="HAK118" s="131"/>
      <c r="HAL118" s="131"/>
      <c r="HAM118" s="131"/>
      <c r="HAN118" s="131"/>
      <c r="HAO118" s="131"/>
      <c r="HAP118" s="131"/>
      <c r="HAQ118" s="131"/>
      <c r="HAR118" s="131"/>
      <c r="HAS118" s="131"/>
      <c r="HAT118" s="131"/>
      <c r="HAU118" s="131"/>
      <c r="HAV118" s="131"/>
      <c r="HAW118" s="131"/>
      <c r="HAX118" s="131"/>
      <c r="HAY118" s="131"/>
      <c r="HAZ118" s="131"/>
      <c r="HBA118" s="131"/>
      <c r="HBB118" s="131"/>
      <c r="HBC118" s="131"/>
      <c r="HBD118" s="131"/>
      <c r="HBE118" s="131"/>
      <c r="HBF118" s="131"/>
      <c r="HBG118" s="131"/>
      <c r="HBH118" s="131"/>
      <c r="HBI118" s="131"/>
      <c r="HBJ118" s="131"/>
      <c r="HBK118" s="131"/>
      <c r="HBL118" s="131"/>
      <c r="HBM118" s="131"/>
      <c r="HBN118" s="131"/>
      <c r="HBO118" s="131"/>
      <c r="HBP118" s="131"/>
      <c r="HBQ118" s="131"/>
      <c r="HBR118" s="131"/>
      <c r="HBS118" s="131"/>
      <c r="HBT118" s="131"/>
      <c r="HBU118" s="131"/>
      <c r="HBV118" s="131"/>
      <c r="HBW118" s="131"/>
      <c r="HBX118" s="131"/>
      <c r="HBY118" s="131"/>
      <c r="HBZ118" s="131"/>
      <c r="HCA118" s="131"/>
      <c r="HCB118" s="131"/>
      <c r="HCC118" s="131"/>
      <c r="HCD118" s="131"/>
      <c r="HCE118" s="131"/>
      <c r="HCF118" s="131"/>
      <c r="HCG118" s="131"/>
      <c r="HCH118" s="131"/>
      <c r="HCI118" s="131"/>
      <c r="HCJ118" s="131"/>
      <c r="HCK118" s="131"/>
      <c r="HCL118" s="131"/>
      <c r="HCM118" s="131"/>
      <c r="HCN118" s="131"/>
      <c r="HCO118" s="131"/>
      <c r="HCP118" s="131"/>
      <c r="HCQ118" s="131"/>
      <c r="HCR118" s="131"/>
      <c r="HCS118" s="131"/>
      <c r="HCT118" s="131"/>
      <c r="HCU118" s="131"/>
      <c r="HCV118" s="131"/>
      <c r="HCW118" s="131"/>
      <c r="HCX118" s="131"/>
      <c r="HCY118" s="131"/>
      <c r="HCZ118" s="131"/>
      <c r="HDA118" s="131"/>
      <c r="HDB118" s="131"/>
      <c r="HDC118" s="131"/>
      <c r="HDD118" s="131"/>
      <c r="HDE118" s="131"/>
      <c r="HDF118" s="131"/>
      <c r="HDG118" s="131"/>
      <c r="HDH118" s="131"/>
      <c r="HDI118" s="131"/>
      <c r="HDJ118" s="131"/>
      <c r="HDK118" s="131"/>
      <c r="HDL118" s="131"/>
      <c r="HDM118" s="131"/>
      <c r="HDN118" s="131"/>
      <c r="HDO118" s="131"/>
      <c r="HDP118" s="131"/>
      <c r="HDQ118" s="131"/>
      <c r="HDR118" s="131"/>
      <c r="HDS118" s="131"/>
      <c r="HDT118" s="131"/>
      <c r="HDU118" s="131"/>
      <c r="HDV118" s="131"/>
      <c r="HDW118" s="131"/>
      <c r="HDX118" s="131"/>
      <c r="HDY118" s="131"/>
      <c r="HDZ118" s="131"/>
      <c r="HEA118" s="131"/>
      <c r="HEB118" s="131"/>
      <c r="HEC118" s="131"/>
      <c r="HED118" s="131"/>
      <c r="HEE118" s="131"/>
      <c r="HEF118" s="131"/>
      <c r="HEG118" s="131"/>
      <c r="HEH118" s="131"/>
      <c r="HEI118" s="131"/>
      <c r="HEJ118" s="131"/>
      <c r="HEK118" s="131"/>
      <c r="HEL118" s="131"/>
      <c r="HEM118" s="131"/>
      <c r="HEN118" s="131"/>
      <c r="HEO118" s="131"/>
      <c r="HEP118" s="131"/>
      <c r="HEQ118" s="131"/>
      <c r="HER118" s="131"/>
      <c r="HES118" s="131"/>
      <c r="HET118" s="131"/>
      <c r="HEU118" s="131"/>
      <c r="HEV118" s="131"/>
      <c r="HEW118" s="131"/>
      <c r="HEX118" s="131"/>
      <c r="HEY118" s="131"/>
      <c r="HEZ118" s="131"/>
      <c r="HFA118" s="131"/>
      <c r="HFB118" s="131"/>
      <c r="HFC118" s="131"/>
      <c r="HFD118" s="131"/>
      <c r="HFE118" s="131"/>
      <c r="HFF118" s="131"/>
      <c r="HFG118" s="131"/>
      <c r="HFH118" s="131"/>
      <c r="HFI118" s="131"/>
      <c r="HFJ118" s="131"/>
      <c r="HFK118" s="131"/>
      <c r="HFL118" s="131"/>
      <c r="HFM118" s="131"/>
      <c r="HFN118" s="131"/>
      <c r="HFO118" s="131"/>
      <c r="HFP118" s="131"/>
      <c r="HFQ118" s="131"/>
      <c r="HFR118" s="131"/>
      <c r="HFS118" s="131"/>
      <c r="HFT118" s="131"/>
      <c r="HFU118" s="131"/>
      <c r="HFV118" s="131"/>
      <c r="HFW118" s="131"/>
      <c r="HFX118" s="131"/>
      <c r="HFY118" s="131"/>
      <c r="HFZ118" s="131"/>
      <c r="HGA118" s="131"/>
      <c r="HGB118" s="131"/>
      <c r="HGC118" s="131"/>
      <c r="HGD118" s="131"/>
      <c r="HGE118" s="131"/>
      <c r="HGF118" s="131"/>
      <c r="HGG118" s="131"/>
      <c r="HGH118" s="131"/>
      <c r="HGI118" s="131"/>
      <c r="HGJ118" s="131"/>
      <c r="HGK118" s="131"/>
      <c r="HGL118" s="131"/>
      <c r="HGM118" s="131"/>
      <c r="HGN118" s="131"/>
      <c r="HGO118" s="131"/>
      <c r="HGP118" s="131"/>
      <c r="HGQ118" s="131"/>
      <c r="HGR118" s="131"/>
      <c r="HGS118" s="131"/>
      <c r="HGT118" s="131"/>
      <c r="HGU118" s="131"/>
      <c r="HGV118" s="131"/>
      <c r="HGW118" s="131"/>
      <c r="HGX118" s="131"/>
      <c r="HGY118" s="131"/>
      <c r="HGZ118" s="131"/>
      <c r="HHA118" s="131"/>
      <c r="HHB118" s="131"/>
      <c r="HHC118" s="131"/>
      <c r="HHD118" s="131"/>
      <c r="HHE118" s="131"/>
      <c r="HHF118" s="131"/>
      <c r="HHG118" s="131"/>
      <c r="HHH118" s="131"/>
      <c r="HHI118" s="131"/>
      <c r="HHJ118" s="131"/>
      <c r="HHK118" s="131"/>
      <c r="HHL118" s="131"/>
      <c r="HHM118" s="131"/>
      <c r="HHN118" s="131"/>
      <c r="HHO118" s="131"/>
      <c r="HHP118" s="131"/>
      <c r="HHQ118" s="131"/>
      <c r="HHR118" s="131"/>
      <c r="HHS118" s="131"/>
      <c r="HHT118" s="131"/>
      <c r="HHU118" s="131"/>
      <c r="HHV118" s="131"/>
      <c r="HHW118" s="131"/>
      <c r="HHX118" s="131"/>
      <c r="HHY118" s="131"/>
      <c r="HHZ118" s="131"/>
      <c r="HIA118" s="131"/>
      <c r="HIB118" s="131"/>
      <c r="HIC118" s="131"/>
      <c r="HID118" s="131"/>
      <c r="HIE118" s="131"/>
      <c r="HIF118" s="131"/>
      <c r="HIG118" s="131"/>
      <c r="HIH118" s="131"/>
      <c r="HII118" s="131"/>
      <c r="HIJ118" s="131"/>
      <c r="HIK118" s="131"/>
      <c r="HIL118" s="131"/>
      <c r="HIM118" s="131"/>
      <c r="HIN118" s="131"/>
      <c r="HIO118" s="131"/>
      <c r="HIP118" s="131"/>
      <c r="HIQ118" s="131"/>
      <c r="HIR118" s="131"/>
      <c r="HIS118" s="131"/>
      <c r="HIT118" s="131"/>
      <c r="HIU118" s="131"/>
      <c r="HIV118" s="131"/>
      <c r="HIW118" s="131"/>
      <c r="HIX118" s="131"/>
      <c r="HIY118" s="131"/>
      <c r="HIZ118" s="131"/>
      <c r="HJA118" s="131"/>
      <c r="HJB118" s="131"/>
      <c r="HJC118" s="131"/>
      <c r="HJD118" s="131"/>
      <c r="HJE118" s="131"/>
      <c r="HJF118" s="131"/>
      <c r="HJG118" s="131"/>
      <c r="HJH118" s="131"/>
      <c r="HJI118" s="131"/>
      <c r="HJJ118" s="131"/>
      <c r="HJK118" s="131"/>
      <c r="HJL118" s="131"/>
      <c r="HJM118" s="131"/>
      <c r="HJN118" s="131"/>
      <c r="HJO118" s="131"/>
      <c r="HJP118" s="131"/>
      <c r="HJQ118" s="131"/>
      <c r="HJR118" s="131"/>
      <c r="HJS118" s="131"/>
      <c r="HJT118" s="131"/>
      <c r="HJU118" s="131"/>
      <c r="HJV118" s="131"/>
      <c r="HJW118" s="131"/>
      <c r="HJX118" s="131"/>
      <c r="HJY118" s="131"/>
      <c r="HJZ118" s="131"/>
      <c r="HKA118" s="131"/>
      <c r="HKB118" s="131"/>
      <c r="HKC118" s="131"/>
      <c r="HKD118" s="131"/>
      <c r="HKE118" s="131"/>
      <c r="HKF118" s="131"/>
      <c r="HKG118" s="131"/>
      <c r="HKH118" s="131"/>
      <c r="HKI118" s="131"/>
      <c r="HKJ118" s="131"/>
      <c r="HKK118" s="131"/>
      <c r="HKL118" s="131"/>
      <c r="HKM118" s="131"/>
      <c r="HKN118" s="131"/>
      <c r="HKO118" s="131"/>
      <c r="HKP118" s="131"/>
      <c r="HKQ118" s="131"/>
      <c r="HKR118" s="131"/>
      <c r="HKS118" s="131"/>
      <c r="HKT118" s="131"/>
      <c r="HKU118" s="131"/>
      <c r="HKV118" s="131"/>
      <c r="HKW118" s="131"/>
      <c r="HKX118" s="131"/>
      <c r="HKY118" s="131"/>
      <c r="HKZ118" s="131"/>
      <c r="HLA118" s="131"/>
      <c r="HLB118" s="131"/>
      <c r="HLC118" s="131"/>
      <c r="HLD118" s="131"/>
      <c r="HLE118" s="131"/>
      <c r="HLF118" s="131"/>
      <c r="HLG118" s="131"/>
      <c r="HLH118" s="131"/>
      <c r="HLI118" s="131"/>
      <c r="HLJ118" s="131"/>
      <c r="HLK118" s="131"/>
      <c r="HLL118" s="131"/>
      <c r="HLM118" s="131"/>
      <c r="HLN118" s="131"/>
      <c r="HLO118" s="131"/>
      <c r="HLP118" s="131"/>
      <c r="HLQ118" s="131"/>
      <c r="HLR118" s="131"/>
      <c r="HLS118" s="131"/>
      <c r="HLT118" s="131"/>
      <c r="HLU118" s="131"/>
      <c r="HLV118" s="131"/>
      <c r="HLW118" s="131"/>
      <c r="HLX118" s="131"/>
      <c r="HLY118" s="131"/>
      <c r="HLZ118" s="131"/>
      <c r="HMA118" s="131"/>
      <c r="HMB118" s="131"/>
      <c r="HMC118" s="131"/>
      <c r="HMD118" s="131"/>
      <c r="HME118" s="131"/>
      <c r="HMF118" s="131"/>
      <c r="HMG118" s="131"/>
      <c r="HMH118" s="131"/>
      <c r="HMI118" s="131"/>
      <c r="HMJ118" s="131"/>
      <c r="HMK118" s="131"/>
      <c r="HML118" s="131"/>
      <c r="HMM118" s="131"/>
      <c r="HMN118" s="131"/>
      <c r="HMO118" s="131"/>
      <c r="HMP118" s="131"/>
      <c r="HMQ118" s="131"/>
      <c r="HMR118" s="131"/>
      <c r="HMS118" s="131"/>
      <c r="HMT118" s="131"/>
      <c r="HMU118" s="131"/>
      <c r="HMV118" s="131"/>
      <c r="HMW118" s="131"/>
      <c r="HMX118" s="131"/>
      <c r="HMY118" s="131"/>
      <c r="HMZ118" s="131"/>
      <c r="HNA118" s="131"/>
      <c r="HNB118" s="131"/>
      <c r="HNC118" s="131"/>
      <c r="HND118" s="131"/>
      <c r="HNE118" s="131"/>
      <c r="HNF118" s="131"/>
      <c r="HNG118" s="131"/>
      <c r="HNH118" s="131"/>
      <c r="HNI118" s="131"/>
      <c r="HNJ118" s="131"/>
      <c r="HNK118" s="131"/>
      <c r="HNL118" s="131"/>
      <c r="HNM118" s="131"/>
      <c r="HNN118" s="131"/>
      <c r="HNO118" s="131"/>
      <c r="HNP118" s="131"/>
      <c r="HNQ118" s="131"/>
      <c r="HNR118" s="131"/>
      <c r="HNS118" s="131"/>
      <c r="HNT118" s="131"/>
      <c r="HNU118" s="131"/>
      <c r="HNV118" s="131"/>
      <c r="HNW118" s="131"/>
      <c r="HNX118" s="131"/>
      <c r="HNY118" s="131"/>
      <c r="HNZ118" s="131"/>
      <c r="HOA118" s="131"/>
      <c r="HOB118" s="131"/>
      <c r="HOC118" s="131"/>
      <c r="HOD118" s="131"/>
      <c r="HOE118" s="131"/>
      <c r="HOF118" s="131"/>
      <c r="HOG118" s="131"/>
      <c r="HOH118" s="131"/>
      <c r="HOI118" s="131"/>
      <c r="HOJ118" s="131"/>
      <c r="HOK118" s="131"/>
      <c r="HOL118" s="131"/>
      <c r="HOM118" s="131"/>
      <c r="HON118" s="131"/>
      <c r="HOO118" s="131"/>
      <c r="HOP118" s="131"/>
      <c r="HOQ118" s="131"/>
      <c r="HOR118" s="131"/>
      <c r="HOS118" s="131"/>
      <c r="HOT118" s="131"/>
      <c r="HOU118" s="131"/>
      <c r="HOV118" s="131"/>
      <c r="HOW118" s="131"/>
      <c r="HOX118" s="131"/>
      <c r="HOY118" s="131"/>
      <c r="HOZ118" s="131"/>
      <c r="HPA118" s="131"/>
      <c r="HPB118" s="131"/>
      <c r="HPC118" s="131"/>
      <c r="HPD118" s="131"/>
      <c r="HPE118" s="131"/>
      <c r="HPF118" s="131"/>
      <c r="HPG118" s="131"/>
      <c r="HPH118" s="131"/>
      <c r="HPI118" s="131"/>
      <c r="HPJ118" s="131"/>
      <c r="HPK118" s="131"/>
      <c r="HPL118" s="131"/>
      <c r="HPM118" s="131"/>
      <c r="HPN118" s="131"/>
      <c r="HPO118" s="131"/>
      <c r="HPP118" s="131"/>
      <c r="HPQ118" s="131"/>
      <c r="HPR118" s="131"/>
      <c r="HPS118" s="131"/>
      <c r="HPT118" s="131"/>
      <c r="HPU118" s="131"/>
      <c r="HPV118" s="131"/>
      <c r="HPW118" s="131"/>
      <c r="HPX118" s="131"/>
      <c r="HPY118" s="131"/>
      <c r="HPZ118" s="131"/>
      <c r="HQA118" s="131"/>
      <c r="HQB118" s="131"/>
      <c r="HQC118" s="131"/>
      <c r="HQD118" s="131"/>
      <c r="HQE118" s="131"/>
      <c r="HQF118" s="131"/>
      <c r="HQG118" s="131"/>
      <c r="HQH118" s="131"/>
      <c r="HQI118" s="131"/>
      <c r="HQJ118" s="131"/>
      <c r="HQK118" s="131"/>
      <c r="HQL118" s="131"/>
      <c r="HQM118" s="131"/>
      <c r="HQN118" s="131"/>
      <c r="HQO118" s="131"/>
      <c r="HQP118" s="131"/>
      <c r="HQQ118" s="131"/>
      <c r="HQR118" s="131"/>
      <c r="HQS118" s="131"/>
      <c r="HQT118" s="131"/>
      <c r="HQU118" s="131"/>
      <c r="HQV118" s="131"/>
      <c r="HQW118" s="131"/>
      <c r="HQX118" s="131"/>
      <c r="HQY118" s="131"/>
      <c r="HQZ118" s="131"/>
      <c r="HRA118" s="131"/>
      <c r="HRB118" s="131"/>
      <c r="HRC118" s="131"/>
      <c r="HRD118" s="131"/>
      <c r="HRE118" s="131"/>
      <c r="HRF118" s="131"/>
      <c r="HRG118" s="131"/>
      <c r="HRH118" s="131"/>
      <c r="HRI118" s="131"/>
      <c r="HRJ118" s="131"/>
      <c r="HRK118" s="131"/>
      <c r="HRL118" s="131"/>
      <c r="HRM118" s="131"/>
      <c r="HRN118" s="131"/>
      <c r="HRO118" s="131"/>
      <c r="HRP118" s="131"/>
      <c r="HRQ118" s="131"/>
      <c r="HRR118" s="131"/>
      <c r="HRS118" s="131"/>
      <c r="HRT118" s="131"/>
      <c r="HRU118" s="131"/>
      <c r="HRV118" s="131"/>
      <c r="HRW118" s="131"/>
      <c r="HRX118" s="131"/>
      <c r="HRY118" s="131"/>
      <c r="HRZ118" s="131"/>
      <c r="HSA118" s="131"/>
      <c r="HSB118" s="131"/>
      <c r="HSC118" s="131"/>
      <c r="HSD118" s="131"/>
      <c r="HSE118" s="131"/>
      <c r="HSF118" s="131"/>
      <c r="HSG118" s="131"/>
      <c r="HSH118" s="131"/>
      <c r="HSI118" s="131"/>
      <c r="HSJ118" s="131"/>
      <c r="HSK118" s="131"/>
      <c r="HSL118" s="131"/>
      <c r="HSM118" s="131"/>
      <c r="HSN118" s="131"/>
      <c r="HSO118" s="131"/>
      <c r="HSP118" s="131"/>
      <c r="HSQ118" s="131"/>
      <c r="HSR118" s="131"/>
      <c r="HSS118" s="131"/>
      <c r="HST118" s="131"/>
      <c r="HSU118" s="131"/>
      <c r="HSV118" s="131"/>
      <c r="HSW118" s="131"/>
      <c r="HSX118" s="131"/>
      <c r="HSY118" s="131"/>
      <c r="HSZ118" s="131"/>
      <c r="HTA118" s="131"/>
      <c r="HTB118" s="131"/>
      <c r="HTC118" s="131"/>
      <c r="HTD118" s="131"/>
      <c r="HTE118" s="131"/>
      <c r="HTF118" s="131"/>
      <c r="HTG118" s="131"/>
      <c r="HTH118" s="131"/>
      <c r="HTI118" s="131"/>
      <c r="HTJ118" s="131"/>
      <c r="HTK118" s="131"/>
      <c r="HTL118" s="131"/>
      <c r="HTM118" s="131"/>
      <c r="HTN118" s="131"/>
      <c r="HTO118" s="131"/>
      <c r="HTP118" s="131"/>
      <c r="HTQ118" s="131"/>
      <c r="HTR118" s="131"/>
      <c r="HTS118" s="131"/>
      <c r="HTT118" s="131"/>
      <c r="HTU118" s="131"/>
      <c r="HTV118" s="131"/>
      <c r="HTW118" s="131"/>
      <c r="HTX118" s="131"/>
      <c r="HTY118" s="131"/>
      <c r="HTZ118" s="131"/>
      <c r="HUA118" s="131"/>
      <c r="HUB118" s="131"/>
      <c r="HUC118" s="131"/>
      <c r="HUD118" s="131"/>
      <c r="HUE118" s="131"/>
      <c r="HUF118" s="131"/>
      <c r="HUG118" s="131"/>
      <c r="HUH118" s="131"/>
      <c r="HUI118" s="131"/>
      <c r="HUJ118" s="131"/>
      <c r="HUK118" s="131"/>
      <c r="HUL118" s="131"/>
      <c r="HUM118" s="131"/>
      <c r="HUN118" s="131"/>
      <c r="HUO118" s="131"/>
      <c r="HUP118" s="131"/>
      <c r="HUQ118" s="131"/>
      <c r="HUR118" s="131"/>
      <c r="HUS118" s="131"/>
      <c r="HUT118" s="131"/>
      <c r="HUU118" s="131"/>
      <c r="HUV118" s="131"/>
      <c r="HUW118" s="131"/>
      <c r="HUX118" s="131"/>
      <c r="HUY118" s="131"/>
      <c r="HUZ118" s="131"/>
      <c r="HVA118" s="131"/>
      <c r="HVB118" s="131"/>
      <c r="HVC118" s="131"/>
      <c r="HVD118" s="131"/>
      <c r="HVE118" s="131"/>
      <c r="HVF118" s="131"/>
      <c r="HVG118" s="131"/>
      <c r="HVH118" s="131"/>
      <c r="HVI118" s="131"/>
      <c r="HVJ118" s="131"/>
      <c r="HVK118" s="131"/>
      <c r="HVL118" s="131"/>
      <c r="HVM118" s="131"/>
      <c r="HVN118" s="131"/>
      <c r="HVO118" s="131"/>
      <c r="HVP118" s="131"/>
      <c r="HVQ118" s="131"/>
      <c r="HVR118" s="131"/>
      <c r="HVS118" s="131"/>
      <c r="HVT118" s="131"/>
      <c r="HVU118" s="131"/>
      <c r="HVV118" s="131"/>
      <c r="HVW118" s="131"/>
      <c r="HVX118" s="131"/>
      <c r="HVY118" s="131"/>
      <c r="HVZ118" s="131"/>
      <c r="HWA118" s="131"/>
      <c r="HWB118" s="131"/>
      <c r="HWC118" s="131"/>
      <c r="HWD118" s="131"/>
      <c r="HWE118" s="131"/>
      <c r="HWF118" s="131"/>
      <c r="HWG118" s="131"/>
      <c r="HWH118" s="131"/>
      <c r="HWI118" s="131"/>
      <c r="HWJ118" s="131"/>
      <c r="HWK118" s="131"/>
      <c r="HWL118" s="131"/>
      <c r="HWM118" s="131"/>
      <c r="HWN118" s="131"/>
      <c r="HWO118" s="131"/>
      <c r="HWP118" s="131"/>
      <c r="HWQ118" s="131"/>
      <c r="HWR118" s="131"/>
      <c r="HWS118" s="131"/>
      <c r="HWT118" s="131"/>
      <c r="HWU118" s="131"/>
      <c r="HWV118" s="131"/>
      <c r="HWW118" s="131"/>
      <c r="HWX118" s="131"/>
      <c r="HWY118" s="131"/>
      <c r="HWZ118" s="131"/>
      <c r="HXA118" s="131"/>
      <c r="HXB118" s="131"/>
      <c r="HXC118" s="131"/>
      <c r="HXD118" s="131"/>
      <c r="HXE118" s="131"/>
      <c r="HXF118" s="131"/>
      <c r="HXG118" s="131"/>
      <c r="HXH118" s="131"/>
      <c r="HXI118" s="131"/>
      <c r="HXJ118" s="131"/>
      <c r="HXK118" s="131"/>
      <c r="HXL118" s="131"/>
      <c r="HXM118" s="131"/>
      <c r="HXN118" s="131"/>
      <c r="HXO118" s="131"/>
      <c r="HXP118" s="131"/>
      <c r="HXQ118" s="131"/>
      <c r="HXR118" s="131"/>
      <c r="HXS118" s="131"/>
      <c r="HXT118" s="131"/>
      <c r="HXU118" s="131"/>
      <c r="HXV118" s="131"/>
      <c r="HXW118" s="131"/>
      <c r="HXX118" s="131"/>
      <c r="HXY118" s="131"/>
      <c r="HXZ118" s="131"/>
      <c r="HYA118" s="131"/>
      <c r="HYB118" s="131"/>
      <c r="HYC118" s="131"/>
      <c r="HYD118" s="131"/>
      <c r="HYE118" s="131"/>
      <c r="HYF118" s="131"/>
      <c r="HYG118" s="131"/>
      <c r="HYH118" s="131"/>
      <c r="HYI118" s="131"/>
      <c r="HYJ118" s="131"/>
      <c r="HYK118" s="131"/>
      <c r="HYL118" s="131"/>
      <c r="HYM118" s="131"/>
      <c r="HYN118" s="131"/>
      <c r="HYO118" s="131"/>
      <c r="HYP118" s="131"/>
      <c r="HYQ118" s="131"/>
      <c r="HYR118" s="131"/>
      <c r="HYS118" s="131"/>
      <c r="HYT118" s="131"/>
      <c r="HYU118" s="131"/>
      <c r="HYV118" s="131"/>
      <c r="HYW118" s="131"/>
      <c r="HYX118" s="131"/>
      <c r="HYY118" s="131"/>
      <c r="HYZ118" s="131"/>
      <c r="HZA118" s="131"/>
      <c r="HZB118" s="131"/>
      <c r="HZC118" s="131"/>
      <c r="HZD118" s="131"/>
      <c r="HZE118" s="131"/>
      <c r="HZF118" s="131"/>
      <c r="HZG118" s="131"/>
      <c r="HZH118" s="131"/>
      <c r="HZI118" s="131"/>
      <c r="HZJ118" s="131"/>
      <c r="HZK118" s="131"/>
      <c r="HZL118" s="131"/>
      <c r="HZM118" s="131"/>
      <c r="HZN118" s="131"/>
      <c r="HZO118" s="131"/>
      <c r="HZP118" s="131"/>
      <c r="HZQ118" s="131"/>
      <c r="HZR118" s="131"/>
      <c r="HZS118" s="131"/>
      <c r="HZT118" s="131"/>
      <c r="HZU118" s="131"/>
      <c r="HZV118" s="131"/>
      <c r="HZW118" s="131"/>
      <c r="HZX118" s="131"/>
      <c r="HZY118" s="131"/>
      <c r="HZZ118" s="131"/>
      <c r="IAA118" s="131"/>
      <c r="IAB118" s="131"/>
      <c r="IAC118" s="131"/>
      <c r="IAD118" s="131"/>
      <c r="IAE118" s="131"/>
      <c r="IAF118" s="131"/>
      <c r="IAG118" s="131"/>
      <c r="IAH118" s="131"/>
      <c r="IAI118" s="131"/>
      <c r="IAJ118" s="131"/>
      <c r="IAK118" s="131"/>
      <c r="IAL118" s="131"/>
      <c r="IAM118" s="131"/>
      <c r="IAN118" s="131"/>
      <c r="IAO118" s="131"/>
      <c r="IAP118" s="131"/>
      <c r="IAQ118" s="131"/>
      <c r="IAR118" s="131"/>
      <c r="IAS118" s="131"/>
      <c r="IAT118" s="131"/>
      <c r="IAU118" s="131"/>
      <c r="IAV118" s="131"/>
      <c r="IAW118" s="131"/>
      <c r="IAX118" s="131"/>
      <c r="IAY118" s="131"/>
      <c r="IAZ118" s="131"/>
      <c r="IBA118" s="131"/>
      <c r="IBB118" s="131"/>
      <c r="IBC118" s="131"/>
      <c r="IBD118" s="131"/>
      <c r="IBE118" s="131"/>
      <c r="IBF118" s="131"/>
      <c r="IBG118" s="131"/>
      <c r="IBH118" s="131"/>
      <c r="IBI118" s="131"/>
      <c r="IBJ118" s="131"/>
      <c r="IBK118" s="131"/>
      <c r="IBL118" s="131"/>
      <c r="IBM118" s="131"/>
      <c r="IBN118" s="131"/>
      <c r="IBO118" s="131"/>
      <c r="IBP118" s="131"/>
      <c r="IBQ118" s="131"/>
      <c r="IBR118" s="131"/>
      <c r="IBS118" s="131"/>
      <c r="IBT118" s="131"/>
      <c r="IBU118" s="131"/>
      <c r="IBV118" s="131"/>
      <c r="IBW118" s="131"/>
      <c r="IBX118" s="131"/>
      <c r="IBY118" s="131"/>
      <c r="IBZ118" s="131"/>
      <c r="ICA118" s="131"/>
      <c r="ICB118" s="131"/>
      <c r="ICC118" s="131"/>
      <c r="ICD118" s="131"/>
      <c r="ICE118" s="131"/>
      <c r="ICF118" s="131"/>
      <c r="ICG118" s="131"/>
      <c r="ICH118" s="131"/>
      <c r="ICI118" s="131"/>
      <c r="ICJ118" s="131"/>
      <c r="ICK118" s="131"/>
      <c r="ICL118" s="131"/>
      <c r="ICM118" s="131"/>
      <c r="ICN118" s="131"/>
      <c r="ICO118" s="131"/>
      <c r="ICP118" s="131"/>
      <c r="ICQ118" s="131"/>
      <c r="ICR118" s="131"/>
      <c r="ICS118" s="131"/>
      <c r="ICT118" s="131"/>
      <c r="ICU118" s="131"/>
      <c r="ICV118" s="131"/>
      <c r="ICW118" s="131"/>
      <c r="ICX118" s="131"/>
      <c r="ICY118" s="131"/>
      <c r="ICZ118" s="131"/>
      <c r="IDA118" s="131"/>
      <c r="IDB118" s="131"/>
      <c r="IDC118" s="131"/>
      <c r="IDD118" s="131"/>
      <c r="IDE118" s="131"/>
      <c r="IDF118" s="131"/>
      <c r="IDG118" s="131"/>
      <c r="IDH118" s="131"/>
      <c r="IDI118" s="131"/>
      <c r="IDJ118" s="131"/>
      <c r="IDK118" s="131"/>
      <c r="IDL118" s="131"/>
      <c r="IDM118" s="131"/>
      <c r="IDN118" s="131"/>
      <c r="IDO118" s="131"/>
      <c r="IDP118" s="131"/>
      <c r="IDQ118" s="131"/>
      <c r="IDR118" s="131"/>
      <c r="IDS118" s="131"/>
      <c r="IDT118" s="131"/>
      <c r="IDU118" s="131"/>
      <c r="IDV118" s="131"/>
      <c r="IDW118" s="131"/>
      <c r="IDX118" s="131"/>
      <c r="IDY118" s="131"/>
      <c r="IDZ118" s="131"/>
      <c r="IEA118" s="131"/>
      <c r="IEB118" s="131"/>
      <c r="IEC118" s="131"/>
      <c r="IED118" s="131"/>
      <c r="IEE118" s="131"/>
      <c r="IEF118" s="131"/>
      <c r="IEG118" s="131"/>
      <c r="IEH118" s="131"/>
      <c r="IEI118" s="131"/>
      <c r="IEJ118" s="131"/>
      <c r="IEK118" s="131"/>
      <c r="IEL118" s="131"/>
      <c r="IEM118" s="131"/>
      <c r="IEN118" s="131"/>
      <c r="IEO118" s="131"/>
      <c r="IEP118" s="131"/>
      <c r="IEQ118" s="131"/>
      <c r="IER118" s="131"/>
      <c r="IES118" s="131"/>
      <c r="IET118" s="131"/>
      <c r="IEU118" s="131"/>
      <c r="IEV118" s="131"/>
      <c r="IEW118" s="131"/>
      <c r="IEX118" s="131"/>
      <c r="IEY118" s="131"/>
      <c r="IEZ118" s="131"/>
      <c r="IFA118" s="131"/>
      <c r="IFB118" s="131"/>
      <c r="IFC118" s="131"/>
      <c r="IFD118" s="131"/>
      <c r="IFE118" s="131"/>
      <c r="IFF118" s="131"/>
      <c r="IFG118" s="131"/>
      <c r="IFH118" s="131"/>
      <c r="IFI118" s="131"/>
      <c r="IFJ118" s="131"/>
      <c r="IFK118" s="131"/>
      <c r="IFL118" s="131"/>
      <c r="IFM118" s="131"/>
      <c r="IFN118" s="131"/>
      <c r="IFO118" s="131"/>
      <c r="IFP118" s="131"/>
      <c r="IFQ118" s="131"/>
      <c r="IFR118" s="131"/>
      <c r="IFS118" s="131"/>
      <c r="IFT118" s="131"/>
      <c r="IFU118" s="131"/>
      <c r="IFV118" s="131"/>
      <c r="IFW118" s="131"/>
      <c r="IFX118" s="131"/>
      <c r="IFY118" s="131"/>
      <c r="IFZ118" s="131"/>
      <c r="IGA118" s="131"/>
      <c r="IGB118" s="131"/>
      <c r="IGC118" s="131"/>
      <c r="IGD118" s="131"/>
      <c r="IGE118" s="131"/>
      <c r="IGF118" s="131"/>
      <c r="IGG118" s="131"/>
      <c r="IGH118" s="131"/>
      <c r="IGI118" s="131"/>
      <c r="IGJ118" s="131"/>
      <c r="IGK118" s="131"/>
      <c r="IGL118" s="131"/>
      <c r="IGM118" s="131"/>
      <c r="IGN118" s="131"/>
      <c r="IGO118" s="131"/>
      <c r="IGP118" s="131"/>
      <c r="IGQ118" s="131"/>
      <c r="IGR118" s="131"/>
      <c r="IGS118" s="131"/>
      <c r="IGT118" s="131"/>
      <c r="IGU118" s="131"/>
      <c r="IGV118" s="131"/>
      <c r="IGW118" s="131"/>
      <c r="IGX118" s="131"/>
      <c r="IGY118" s="131"/>
      <c r="IGZ118" s="131"/>
      <c r="IHA118" s="131"/>
      <c r="IHB118" s="131"/>
      <c r="IHC118" s="131"/>
      <c r="IHD118" s="131"/>
      <c r="IHE118" s="131"/>
      <c r="IHF118" s="131"/>
      <c r="IHG118" s="131"/>
      <c r="IHH118" s="131"/>
      <c r="IHI118" s="131"/>
      <c r="IHJ118" s="131"/>
      <c r="IHK118" s="131"/>
      <c r="IHL118" s="131"/>
      <c r="IHM118" s="131"/>
      <c r="IHN118" s="131"/>
      <c r="IHO118" s="131"/>
      <c r="IHP118" s="131"/>
      <c r="IHQ118" s="131"/>
      <c r="IHR118" s="131"/>
      <c r="IHS118" s="131"/>
      <c r="IHT118" s="131"/>
      <c r="IHU118" s="131"/>
      <c r="IHV118" s="131"/>
      <c r="IHW118" s="131"/>
      <c r="IHX118" s="131"/>
      <c r="IHY118" s="131"/>
      <c r="IHZ118" s="131"/>
      <c r="IIA118" s="131"/>
      <c r="IIB118" s="131"/>
      <c r="IIC118" s="131"/>
      <c r="IID118" s="131"/>
      <c r="IIE118" s="131"/>
      <c r="IIF118" s="131"/>
      <c r="IIG118" s="131"/>
      <c r="IIH118" s="131"/>
      <c r="III118" s="131"/>
      <c r="IIJ118" s="131"/>
      <c r="IIK118" s="131"/>
      <c r="IIL118" s="131"/>
      <c r="IIM118" s="131"/>
      <c r="IIN118" s="131"/>
      <c r="IIO118" s="131"/>
      <c r="IIP118" s="131"/>
      <c r="IIQ118" s="131"/>
      <c r="IIR118" s="131"/>
      <c r="IIS118" s="131"/>
      <c r="IIT118" s="131"/>
      <c r="IIU118" s="131"/>
      <c r="IIV118" s="131"/>
      <c r="IIW118" s="131"/>
      <c r="IIX118" s="131"/>
      <c r="IIY118" s="131"/>
      <c r="IIZ118" s="131"/>
      <c r="IJA118" s="131"/>
      <c r="IJB118" s="131"/>
      <c r="IJC118" s="131"/>
      <c r="IJD118" s="131"/>
      <c r="IJE118" s="131"/>
      <c r="IJF118" s="131"/>
      <c r="IJG118" s="131"/>
      <c r="IJH118" s="131"/>
      <c r="IJI118" s="131"/>
      <c r="IJJ118" s="131"/>
      <c r="IJK118" s="131"/>
      <c r="IJL118" s="131"/>
      <c r="IJM118" s="131"/>
      <c r="IJN118" s="131"/>
      <c r="IJO118" s="131"/>
      <c r="IJP118" s="131"/>
      <c r="IJQ118" s="131"/>
      <c r="IJR118" s="131"/>
      <c r="IJS118" s="131"/>
      <c r="IJT118" s="131"/>
      <c r="IJU118" s="131"/>
      <c r="IJV118" s="131"/>
      <c r="IJW118" s="131"/>
      <c r="IJX118" s="131"/>
      <c r="IJY118" s="131"/>
      <c r="IJZ118" s="131"/>
      <c r="IKA118" s="131"/>
      <c r="IKB118" s="131"/>
      <c r="IKC118" s="131"/>
      <c r="IKD118" s="131"/>
      <c r="IKE118" s="131"/>
      <c r="IKF118" s="131"/>
      <c r="IKG118" s="131"/>
      <c r="IKH118" s="131"/>
      <c r="IKI118" s="131"/>
      <c r="IKJ118" s="131"/>
      <c r="IKK118" s="131"/>
      <c r="IKL118" s="131"/>
      <c r="IKM118" s="131"/>
      <c r="IKN118" s="131"/>
      <c r="IKO118" s="131"/>
      <c r="IKP118" s="131"/>
      <c r="IKQ118" s="131"/>
      <c r="IKR118" s="131"/>
      <c r="IKS118" s="131"/>
      <c r="IKT118" s="131"/>
      <c r="IKU118" s="131"/>
      <c r="IKV118" s="131"/>
      <c r="IKW118" s="131"/>
      <c r="IKX118" s="131"/>
      <c r="IKY118" s="131"/>
      <c r="IKZ118" s="131"/>
      <c r="ILA118" s="131"/>
      <c r="ILB118" s="131"/>
      <c r="ILC118" s="131"/>
      <c r="ILD118" s="131"/>
      <c r="ILE118" s="131"/>
      <c r="ILF118" s="131"/>
      <c r="ILG118" s="131"/>
      <c r="ILH118" s="131"/>
      <c r="ILI118" s="131"/>
      <c r="ILJ118" s="131"/>
      <c r="ILK118" s="131"/>
      <c r="ILL118" s="131"/>
      <c r="ILM118" s="131"/>
      <c r="ILN118" s="131"/>
      <c r="ILO118" s="131"/>
      <c r="ILP118" s="131"/>
      <c r="ILQ118" s="131"/>
      <c r="ILR118" s="131"/>
      <c r="ILS118" s="131"/>
      <c r="ILT118" s="131"/>
      <c r="ILU118" s="131"/>
      <c r="ILV118" s="131"/>
      <c r="ILW118" s="131"/>
      <c r="ILX118" s="131"/>
      <c r="ILY118" s="131"/>
      <c r="ILZ118" s="131"/>
      <c r="IMA118" s="131"/>
      <c r="IMB118" s="131"/>
      <c r="IMC118" s="131"/>
      <c r="IMD118" s="131"/>
      <c r="IME118" s="131"/>
      <c r="IMF118" s="131"/>
      <c r="IMG118" s="131"/>
      <c r="IMH118" s="131"/>
      <c r="IMI118" s="131"/>
      <c r="IMJ118" s="131"/>
      <c r="IMK118" s="131"/>
      <c r="IML118" s="131"/>
      <c r="IMM118" s="131"/>
      <c r="IMN118" s="131"/>
      <c r="IMO118" s="131"/>
      <c r="IMP118" s="131"/>
      <c r="IMQ118" s="131"/>
      <c r="IMR118" s="131"/>
      <c r="IMS118" s="131"/>
      <c r="IMT118" s="131"/>
      <c r="IMU118" s="131"/>
      <c r="IMV118" s="131"/>
      <c r="IMW118" s="131"/>
      <c r="IMX118" s="131"/>
      <c r="IMY118" s="131"/>
      <c r="IMZ118" s="131"/>
      <c r="INA118" s="131"/>
      <c r="INB118" s="131"/>
      <c r="INC118" s="131"/>
      <c r="IND118" s="131"/>
      <c r="INE118" s="131"/>
      <c r="INF118" s="131"/>
      <c r="ING118" s="131"/>
      <c r="INH118" s="131"/>
      <c r="INI118" s="131"/>
      <c r="INJ118" s="131"/>
      <c r="INK118" s="131"/>
      <c r="INL118" s="131"/>
      <c r="INM118" s="131"/>
      <c r="INN118" s="131"/>
      <c r="INO118" s="131"/>
      <c r="INP118" s="131"/>
      <c r="INQ118" s="131"/>
      <c r="INR118" s="131"/>
      <c r="INS118" s="131"/>
      <c r="INT118" s="131"/>
      <c r="INU118" s="131"/>
      <c r="INV118" s="131"/>
      <c r="INW118" s="131"/>
      <c r="INX118" s="131"/>
      <c r="INY118" s="131"/>
      <c r="INZ118" s="131"/>
      <c r="IOA118" s="131"/>
      <c r="IOB118" s="131"/>
      <c r="IOC118" s="131"/>
      <c r="IOD118" s="131"/>
      <c r="IOE118" s="131"/>
      <c r="IOF118" s="131"/>
      <c r="IOG118" s="131"/>
      <c r="IOH118" s="131"/>
      <c r="IOI118" s="131"/>
      <c r="IOJ118" s="131"/>
      <c r="IOK118" s="131"/>
      <c r="IOL118" s="131"/>
      <c r="IOM118" s="131"/>
      <c r="ION118" s="131"/>
      <c r="IOO118" s="131"/>
      <c r="IOP118" s="131"/>
      <c r="IOQ118" s="131"/>
      <c r="IOR118" s="131"/>
      <c r="IOS118" s="131"/>
      <c r="IOT118" s="131"/>
      <c r="IOU118" s="131"/>
      <c r="IOV118" s="131"/>
      <c r="IOW118" s="131"/>
      <c r="IOX118" s="131"/>
      <c r="IOY118" s="131"/>
      <c r="IOZ118" s="131"/>
      <c r="IPA118" s="131"/>
      <c r="IPB118" s="131"/>
      <c r="IPC118" s="131"/>
      <c r="IPD118" s="131"/>
      <c r="IPE118" s="131"/>
      <c r="IPF118" s="131"/>
      <c r="IPG118" s="131"/>
      <c r="IPH118" s="131"/>
      <c r="IPI118" s="131"/>
      <c r="IPJ118" s="131"/>
      <c r="IPK118" s="131"/>
      <c r="IPL118" s="131"/>
      <c r="IPM118" s="131"/>
      <c r="IPN118" s="131"/>
      <c r="IPO118" s="131"/>
      <c r="IPP118" s="131"/>
      <c r="IPQ118" s="131"/>
      <c r="IPR118" s="131"/>
      <c r="IPS118" s="131"/>
      <c r="IPT118" s="131"/>
      <c r="IPU118" s="131"/>
      <c r="IPV118" s="131"/>
      <c r="IPW118" s="131"/>
      <c r="IPX118" s="131"/>
      <c r="IPY118" s="131"/>
      <c r="IPZ118" s="131"/>
      <c r="IQA118" s="131"/>
      <c r="IQB118" s="131"/>
      <c r="IQC118" s="131"/>
      <c r="IQD118" s="131"/>
      <c r="IQE118" s="131"/>
      <c r="IQF118" s="131"/>
      <c r="IQG118" s="131"/>
      <c r="IQH118" s="131"/>
      <c r="IQI118" s="131"/>
      <c r="IQJ118" s="131"/>
      <c r="IQK118" s="131"/>
      <c r="IQL118" s="131"/>
      <c r="IQM118" s="131"/>
      <c r="IQN118" s="131"/>
      <c r="IQO118" s="131"/>
      <c r="IQP118" s="131"/>
      <c r="IQQ118" s="131"/>
      <c r="IQR118" s="131"/>
      <c r="IQS118" s="131"/>
      <c r="IQT118" s="131"/>
      <c r="IQU118" s="131"/>
      <c r="IQV118" s="131"/>
      <c r="IQW118" s="131"/>
      <c r="IQX118" s="131"/>
      <c r="IQY118" s="131"/>
      <c r="IQZ118" s="131"/>
      <c r="IRA118" s="131"/>
      <c r="IRB118" s="131"/>
      <c r="IRC118" s="131"/>
      <c r="IRD118" s="131"/>
      <c r="IRE118" s="131"/>
      <c r="IRF118" s="131"/>
      <c r="IRG118" s="131"/>
      <c r="IRH118" s="131"/>
      <c r="IRI118" s="131"/>
      <c r="IRJ118" s="131"/>
      <c r="IRK118" s="131"/>
      <c r="IRL118" s="131"/>
      <c r="IRM118" s="131"/>
      <c r="IRN118" s="131"/>
      <c r="IRO118" s="131"/>
      <c r="IRP118" s="131"/>
      <c r="IRQ118" s="131"/>
      <c r="IRR118" s="131"/>
      <c r="IRS118" s="131"/>
      <c r="IRT118" s="131"/>
      <c r="IRU118" s="131"/>
      <c r="IRV118" s="131"/>
      <c r="IRW118" s="131"/>
      <c r="IRX118" s="131"/>
      <c r="IRY118" s="131"/>
      <c r="IRZ118" s="131"/>
      <c r="ISA118" s="131"/>
      <c r="ISB118" s="131"/>
      <c r="ISC118" s="131"/>
      <c r="ISD118" s="131"/>
      <c r="ISE118" s="131"/>
      <c r="ISF118" s="131"/>
      <c r="ISG118" s="131"/>
      <c r="ISH118" s="131"/>
      <c r="ISI118" s="131"/>
      <c r="ISJ118" s="131"/>
      <c r="ISK118" s="131"/>
      <c r="ISL118" s="131"/>
      <c r="ISM118" s="131"/>
      <c r="ISN118" s="131"/>
      <c r="ISO118" s="131"/>
      <c r="ISP118" s="131"/>
      <c r="ISQ118" s="131"/>
      <c r="ISR118" s="131"/>
      <c r="ISS118" s="131"/>
      <c r="IST118" s="131"/>
      <c r="ISU118" s="131"/>
      <c r="ISV118" s="131"/>
      <c r="ISW118" s="131"/>
      <c r="ISX118" s="131"/>
      <c r="ISY118" s="131"/>
      <c r="ISZ118" s="131"/>
      <c r="ITA118" s="131"/>
      <c r="ITB118" s="131"/>
      <c r="ITC118" s="131"/>
      <c r="ITD118" s="131"/>
      <c r="ITE118" s="131"/>
      <c r="ITF118" s="131"/>
      <c r="ITG118" s="131"/>
      <c r="ITH118" s="131"/>
      <c r="ITI118" s="131"/>
      <c r="ITJ118" s="131"/>
      <c r="ITK118" s="131"/>
      <c r="ITL118" s="131"/>
      <c r="ITM118" s="131"/>
      <c r="ITN118" s="131"/>
      <c r="ITO118" s="131"/>
      <c r="ITP118" s="131"/>
      <c r="ITQ118" s="131"/>
      <c r="ITR118" s="131"/>
      <c r="ITS118" s="131"/>
      <c r="ITT118" s="131"/>
      <c r="ITU118" s="131"/>
      <c r="ITV118" s="131"/>
      <c r="ITW118" s="131"/>
      <c r="ITX118" s="131"/>
      <c r="ITY118" s="131"/>
      <c r="ITZ118" s="131"/>
      <c r="IUA118" s="131"/>
      <c r="IUB118" s="131"/>
      <c r="IUC118" s="131"/>
      <c r="IUD118" s="131"/>
      <c r="IUE118" s="131"/>
      <c r="IUF118" s="131"/>
      <c r="IUG118" s="131"/>
      <c r="IUH118" s="131"/>
      <c r="IUI118" s="131"/>
      <c r="IUJ118" s="131"/>
      <c r="IUK118" s="131"/>
      <c r="IUL118" s="131"/>
      <c r="IUM118" s="131"/>
      <c r="IUN118" s="131"/>
      <c r="IUO118" s="131"/>
      <c r="IUP118" s="131"/>
      <c r="IUQ118" s="131"/>
      <c r="IUR118" s="131"/>
      <c r="IUS118" s="131"/>
      <c r="IUT118" s="131"/>
      <c r="IUU118" s="131"/>
      <c r="IUV118" s="131"/>
      <c r="IUW118" s="131"/>
      <c r="IUX118" s="131"/>
      <c r="IUY118" s="131"/>
      <c r="IUZ118" s="131"/>
      <c r="IVA118" s="131"/>
      <c r="IVB118" s="131"/>
      <c r="IVC118" s="131"/>
      <c r="IVD118" s="131"/>
      <c r="IVE118" s="131"/>
      <c r="IVF118" s="131"/>
      <c r="IVG118" s="131"/>
      <c r="IVH118" s="131"/>
      <c r="IVI118" s="131"/>
      <c r="IVJ118" s="131"/>
      <c r="IVK118" s="131"/>
      <c r="IVL118" s="131"/>
      <c r="IVM118" s="131"/>
      <c r="IVN118" s="131"/>
      <c r="IVO118" s="131"/>
      <c r="IVP118" s="131"/>
      <c r="IVQ118" s="131"/>
      <c r="IVR118" s="131"/>
      <c r="IVS118" s="131"/>
      <c r="IVT118" s="131"/>
      <c r="IVU118" s="131"/>
      <c r="IVV118" s="131"/>
      <c r="IVW118" s="131"/>
      <c r="IVX118" s="131"/>
      <c r="IVY118" s="131"/>
      <c r="IVZ118" s="131"/>
      <c r="IWA118" s="131"/>
      <c r="IWB118" s="131"/>
      <c r="IWC118" s="131"/>
      <c r="IWD118" s="131"/>
      <c r="IWE118" s="131"/>
      <c r="IWF118" s="131"/>
      <c r="IWG118" s="131"/>
      <c r="IWH118" s="131"/>
      <c r="IWI118" s="131"/>
      <c r="IWJ118" s="131"/>
      <c r="IWK118" s="131"/>
      <c r="IWL118" s="131"/>
      <c r="IWM118" s="131"/>
      <c r="IWN118" s="131"/>
      <c r="IWO118" s="131"/>
      <c r="IWP118" s="131"/>
      <c r="IWQ118" s="131"/>
      <c r="IWR118" s="131"/>
      <c r="IWS118" s="131"/>
      <c r="IWT118" s="131"/>
      <c r="IWU118" s="131"/>
      <c r="IWV118" s="131"/>
      <c r="IWW118" s="131"/>
      <c r="IWX118" s="131"/>
      <c r="IWY118" s="131"/>
      <c r="IWZ118" s="131"/>
      <c r="IXA118" s="131"/>
      <c r="IXB118" s="131"/>
      <c r="IXC118" s="131"/>
      <c r="IXD118" s="131"/>
      <c r="IXE118" s="131"/>
      <c r="IXF118" s="131"/>
      <c r="IXG118" s="131"/>
      <c r="IXH118" s="131"/>
      <c r="IXI118" s="131"/>
      <c r="IXJ118" s="131"/>
      <c r="IXK118" s="131"/>
      <c r="IXL118" s="131"/>
      <c r="IXM118" s="131"/>
      <c r="IXN118" s="131"/>
      <c r="IXO118" s="131"/>
      <c r="IXP118" s="131"/>
      <c r="IXQ118" s="131"/>
      <c r="IXR118" s="131"/>
      <c r="IXS118" s="131"/>
      <c r="IXT118" s="131"/>
      <c r="IXU118" s="131"/>
      <c r="IXV118" s="131"/>
      <c r="IXW118" s="131"/>
      <c r="IXX118" s="131"/>
      <c r="IXY118" s="131"/>
      <c r="IXZ118" s="131"/>
      <c r="IYA118" s="131"/>
      <c r="IYB118" s="131"/>
      <c r="IYC118" s="131"/>
      <c r="IYD118" s="131"/>
      <c r="IYE118" s="131"/>
      <c r="IYF118" s="131"/>
      <c r="IYG118" s="131"/>
      <c r="IYH118" s="131"/>
      <c r="IYI118" s="131"/>
      <c r="IYJ118" s="131"/>
      <c r="IYK118" s="131"/>
      <c r="IYL118" s="131"/>
      <c r="IYM118" s="131"/>
      <c r="IYN118" s="131"/>
      <c r="IYO118" s="131"/>
      <c r="IYP118" s="131"/>
      <c r="IYQ118" s="131"/>
      <c r="IYR118" s="131"/>
      <c r="IYS118" s="131"/>
      <c r="IYT118" s="131"/>
      <c r="IYU118" s="131"/>
      <c r="IYV118" s="131"/>
      <c r="IYW118" s="131"/>
      <c r="IYX118" s="131"/>
      <c r="IYY118" s="131"/>
      <c r="IYZ118" s="131"/>
      <c r="IZA118" s="131"/>
      <c r="IZB118" s="131"/>
      <c r="IZC118" s="131"/>
      <c r="IZD118" s="131"/>
      <c r="IZE118" s="131"/>
      <c r="IZF118" s="131"/>
      <c r="IZG118" s="131"/>
      <c r="IZH118" s="131"/>
      <c r="IZI118" s="131"/>
      <c r="IZJ118" s="131"/>
      <c r="IZK118" s="131"/>
      <c r="IZL118" s="131"/>
      <c r="IZM118" s="131"/>
      <c r="IZN118" s="131"/>
      <c r="IZO118" s="131"/>
      <c r="IZP118" s="131"/>
      <c r="IZQ118" s="131"/>
      <c r="IZR118" s="131"/>
      <c r="IZS118" s="131"/>
      <c r="IZT118" s="131"/>
      <c r="IZU118" s="131"/>
      <c r="IZV118" s="131"/>
      <c r="IZW118" s="131"/>
      <c r="IZX118" s="131"/>
      <c r="IZY118" s="131"/>
      <c r="IZZ118" s="131"/>
      <c r="JAA118" s="131"/>
      <c r="JAB118" s="131"/>
      <c r="JAC118" s="131"/>
      <c r="JAD118" s="131"/>
      <c r="JAE118" s="131"/>
      <c r="JAF118" s="131"/>
      <c r="JAG118" s="131"/>
      <c r="JAH118" s="131"/>
      <c r="JAI118" s="131"/>
      <c r="JAJ118" s="131"/>
      <c r="JAK118" s="131"/>
      <c r="JAL118" s="131"/>
      <c r="JAM118" s="131"/>
      <c r="JAN118" s="131"/>
      <c r="JAO118" s="131"/>
      <c r="JAP118" s="131"/>
      <c r="JAQ118" s="131"/>
      <c r="JAR118" s="131"/>
      <c r="JAS118" s="131"/>
      <c r="JAT118" s="131"/>
      <c r="JAU118" s="131"/>
      <c r="JAV118" s="131"/>
      <c r="JAW118" s="131"/>
      <c r="JAX118" s="131"/>
      <c r="JAY118" s="131"/>
      <c r="JAZ118" s="131"/>
      <c r="JBA118" s="131"/>
      <c r="JBB118" s="131"/>
      <c r="JBC118" s="131"/>
      <c r="JBD118" s="131"/>
      <c r="JBE118" s="131"/>
      <c r="JBF118" s="131"/>
      <c r="JBG118" s="131"/>
      <c r="JBH118" s="131"/>
      <c r="JBI118" s="131"/>
      <c r="JBJ118" s="131"/>
      <c r="JBK118" s="131"/>
      <c r="JBL118" s="131"/>
      <c r="JBM118" s="131"/>
      <c r="JBN118" s="131"/>
      <c r="JBO118" s="131"/>
      <c r="JBP118" s="131"/>
      <c r="JBQ118" s="131"/>
      <c r="JBR118" s="131"/>
      <c r="JBS118" s="131"/>
      <c r="JBT118" s="131"/>
      <c r="JBU118" s="131"/>
      <c r="JBV118" s="131"/>
      <c r="JBW118" s="131"/>
      <c r="JBX118" s="131"/>
      <c r="JBY118" s="131"/>
      <c r="JBZ118" s="131"/>
      <c r="JCA118" s="131"/>
      <c r="JCB118" s="131"/>
      <c r="JCC118" s="131"/>
      <c r="JCD118" s="131"/>
      <c r="JCE118" s="131"/>
      <c r="JCF118" s="131"/>
      <c r="JCG118" s="131"/>
      <c r="JCH118" s="131"/>
      <c r="JCI118" s="131"/>
      <c r="JCJ118" s="131"/>
      <c r="JCK118" s="131"/>
      <c r="JCL118" s="131"/>
      <c r="JCM118" s="131"/>
      <c r="JCN118" s="131"/>
      <c r="JCO118" s="131"/>
      <c r="JCP118" s="131"/>
      <c r="JCQ118" s="131"/>
      <c r="JCR118" s="131"/>
      <c r="JCS118" s="131"/>
      <c r="JCT118" s="131"/>
      <c r="JCU118" s="131"/>
      <c r="JCV118" s="131"/>
      <c r="JCW118" s="131"/>
      <c r="JCX118" s="131"/>
      <c r="JCY118" s="131"/>
      <c r="JCZ118" s="131"/>
      <c r="JDA118" s="131"/>
      <c r="JDB118" s="131"/>
      <c r="JDC118" s="131"/>
      <c r="JDD118" s="131"/>
      <c r="JDE118" s="131"/>
      <c r="JDF118" s="131"/>
      <c r="JDG118" s="131"/>
      <c r="JDH118" s="131"/>
      <c r="JDI118" s="131"/>
      <c r="JDJ118" s="131"/>
      <c r="JDK118" s="131"/>
      <c r="JDL118" s="131"/>
      <c r="JDM118" s="131"/>
      <c r="JDN118" s="131"/>
      <c r="JDO118" s="131"/>
      <c r="JDP118" s="131"/>
      <c r="JDQ118" s="131"/>
      <c r="JDR118" s="131"/>
      <c r="JDS118" s="131"/>
      <c r="JDT118" s="131"/>
      <c r="JDU118" s="131"/>
      <c r="JDV118" s="131"/>
      <c r="JDW118" s="131"/>
      <c r="JDX118" s="131"/>
      <c r="JDY118" s="131"/>
      <c r="JDZ118" s="131"/>
      <c r="JEA118" s="131"/>
      <c r="JEB118" s="131"/>
      <c r="JEC118" s="131"/>
      <c r="JED118" s="131"/>
      <c r="JEE118" s="131"/>
      <c r="JEF118" s="131"/>
      <c r="JEG118" s="131"/>
      <c r="JEH118" s="131"/>
      <c r="JEI118" s="131"/>
      <c r="JEJ118" s="131"/>
      <c r="JEK118" s="131"/>
      <c r="JEL118" s="131"/>
      <c r="JEM118" s="131"/>
      <c r="JEN118" s="131"/>
      <c r="JEO118" s="131"/>
      <c r="JEP118" s="131"/>
      <c r="JEQ118" s="131"/>
      <c r="JER118" s="131"/>
      <c r="JES118" s="131"/>
      <c r="JET118" s="131"/>
      <c r="JEU118" s="131"/>
      <c r="JEV118" s="131"/>
      <c r="JEW118" s="131"/>
      <c r="JEX118" s="131"/>
      <c r="JEY118" s="131"/>
      <c r="JEZ118" s="131"/>
      <c r="JFA118" s="131"/>
      <c r="JFB118" s="131"/>
      <c r="JFC118" s="131"/>
      <c r="JFD118" s="131"/>
      <c r="JFE118" s="131"/>
      <c r="JFF118" s="131"/>
      <c r="JFG118" s="131"/>
      <c r="JFH118" s="131"/>
      <c r="JFI118" s="131"/>
      <c r="JFJ118" s="131"/>
      <c r="JFK118" s="131"/>
      <c r="JFL118" s="131"/>
      <c r="JFM118" s="131"/>
      <c r="JFN118" s="131"/>
      <c r="JFO118" s="131"/>
      <c r="JFP118" s="131"/>
      <c r="JFQ118" s="131"/>
      <c r="JFR118" s="131"/>
      <c r="JFS118" s="131"/>
      <c r="JFT118" s="131"/>
      <c r="JFU118" s="131"/>
      <c r="JFV118" s="131"/>
      <c r="JFW118" s="131"/>
      <c r="JFX118" s="131"/>
      <c r="JFY118" s="131"/>
      <c r="JFZ118" s="131"/>
      <c r="JGA118" s="131"/>
      <c r="JGB118" s="131"/>
      <c r="JGC118" s="131"/>
      <c r="JGD118" s="131"/>
      <c r="JGE118" s="131"/>
      <c r="JGF118" s="131"/>
      <c r="JGG118" s="131"/>
      <c r="JGH118" s="131"/>
      <c r="JGI118" s="131"/>
      <c r="JGJ118" s="131"/>
      <c r="JGK118" s="131"/>
      <c r="JGL118" s="131"/>
      <c r="JGM118" s="131"/>
      <c r="JGN118" s="131"/>
      <c r="JGO118" s="131"/>
      <c r="JGP118" s="131"/>
      <c r="JGQ118" s="131"/>
      <c r="JGR118" s="131"/>
      <c r="JGS118" s="131"/>
      <c r="JGT118" s="131"/>
      <c r="JGU118" s="131"/>
      <c r="JGV118" s="131"/>
      <c r="JGW118" s="131"/>
      <c r="JGX118" s="131"/>
      <c r="JGY118" s="131"/>
      <c r="JGZ118" s="131"/>
      <c r="JHA118" s="131"/>
      <c r="JHB118" s="131"/>
      <c r="JHC118" s="131"/>
      <c r="JHD118" s="131"/>
      <c r="JHE118" s="131"/>
      <c r="JHF118" s="131"/>
      <c r="JHG118" s="131"/>
      <c r="JHH118" s="131"/>
      <c r="JHI118" s="131"/>
      <c r="JHJ118" s="131"/>
      <c r="JHK118" s="131"/>
      <c r="JHL118" s="131"/>
      <c r="JHM118" s="131"/>
      <c r="JHN118" s="131"/>
      <c r="JHO118" s="131"/>
      <c r="JHP118" s="131"/>
      <c r="JHQ118" s="131"/>
      <c r="JHR118" s="131"/>
      <c r="JHS118" s="131"/>
      <c r="JHT118" s="131"/>
      <c r="JHU118" s="131"/>
      <c r="JHV118" s="131"/>
      <c r="JHW118" s="131"/>
      <c r="JHX118" s="131"/>
      <c r="JHY118" s="131"/>
      <c r="JHZ118" s="131"/>
      <c r="JIA118" s="131"/>
      <c r="JIB118" s="131"/>
      <c r="JIC118" s="131"/>
      <c r="JID118" s="131"/>
      <c r="JIE118" s="131"/>
      <c r="JIF118" s="131"/>
      <c r="JIG118" s="131"/>
      <c r="JIH118" s="131"/>
      <c r="JII118" s="131"/>
      <c r="JIJ118" s="131"/>
      <c r="JIK118" s="131"/>
      <c r="JIL118" s="131"/>
      <c r="JIM118" s="131"/>
      <c r="JIN118" s="131"/>
      <c r="JIO118" s="131"/>
      <c r="JIP118" s="131"/>
      <c r="JIQ118" s="131"/>
      <c r="JIR118" s="131"/>
      <c r="JIS118" s="131"/>
      <c r="JIT118" s="131"/>
      <c r="JIU118" s="131"/>
      <c r="JIV118" s="131"/>
      <c r="JIW118" s="131"/>
      <c r="JIX118" s="131"/>
      <c r="JIY118" s="131"/>
      <c r="JIZ118" s="131"/>
      <c r="JJA118" s="131"/>
      <c r="JJB118" s="131"/>
      <c r="JJC118" s="131"/>
      <c r="JJD118" s="131"/>
      <c r="JJE118" s="131"/>
      <c r="JJF118" s="131"/>
      <c r="JJG118" s="131"/>
      <c r="JJH118" s="131"/>
      <c r="JJI118" s="131"/>
      <c r="JJJ118" s="131"/>
      <c r="JJK118" s="131"/>
      <c r="JJL118" s="131"/>
      <c r="JJM118" s="131"/>
      <c r="JJN118" s="131"/>
      <c r="JJO118" s="131"/>
      <c r="JJP118" s="131"/>
      <c r="JJQ118" s="131"/>
      <c r="JJR118" s="131"/>
      <c r="JJS118" s="131"/>
      <c r="JJT118" s="131"/>
      <c r="JJU118" s="131"/>
      <c r="JJV118" s="131"/>
      <c r="JJW118" s="131"/>
      <c r="JJX118" s="131"/>
      <c r="JJY118" s="131"/>
      <c r="JJZ118" s="131"/>
      <c r="JKA118" s="131"/>
      <c r="JKB118" s="131"/>
      <c r="JKC118" s="131"/>
      <c r="JKD118" s="131"/>
      <c r="JKE118" s="131"/>
      <c r="JKF118" s="131"/>
      <c r="JKG118" s="131"/>
      <c r="JKH118" s="131"/>
      <c r="JKI118" s="131"/>
      <c r="JKJ118" s="131"/>
      <c r="JKK118" s="131"/>
      <c r="JKL118" s="131"/>
      <c r="JKM118" s="131"/>
      <c r="JKN118" s="131"/>
      <c r="JKO118" s="131"/>
      <c r="JKP118" s="131"/>
      <c r="JKQ118" s="131"/>
      <c r="JKR118" s="131"/>
      <c r="JKS118" s="131"/>
      <c r="JKT118" s="131"/>
      <c r="JKU118" s="131"/>
      <c r="JKV118" s="131"/>
      <c r="JKW118" s="131"/>
      <c r="JKX118" s="131"/>
      <c r="JKY118" s="131"/>
      <c r="JKZ118" s="131"/>
      <c r="JLA118" s="131"/>
      <c r="JLB118" s="131"/>
      <c r="JLC118" s="131"/>
      <c r="JLD118" s="131"/>
      <c r="JLE118" s="131"/>
      <c r="JLF118" s="131"/>
      <c r="JLG118" s="131"/>
      <c r="JLH118" s="131"/>
      <c r="JLI118" s="131"/>
      <c r="JLJ118" s="131"/>
      <c r="JLK118" s="131"/>
      <c r="JLL118" s="131"/>
      <c r="JLM118" s="131"/>
      <c r="JLN118" s="131"/>
      <c r="JLO118" s="131"/>
      <c r="JLP118" s="131"/>
      <c r="JLQ118" s="131"/>
      <c r="JLR118" s="131"/>
      <c r="JLS118" s="131"/>
      <c r="JLT118" s="131"/>
      <c r="JLU118" s="131"/>
      <c r="JLV118" s="131"/>
      <c r="JLW118" s="131"/>
      <c r="JLX118" s="131"/>
      <c r="JLY118" s="131"/>
      <c r="JLZ118" s="131"/>
      <c r="JMA118" s="131"/>
      <c r="JMB118" s="131"/>
      <c r="JMC118" s="131"/>
      <c r="JMD118" s="131"/>
      <c r="JME118" s="131"/>
      <c r="JMF118" s="131"/>
      <c r="JMG118" s="131"/>
      <c r="JMH118" s="131"/>
      <c r="JMI118" s="131"/>
      <c r="JMJ118" s="131"/>
      <c r="JMK118" s="131"/>
      <c r="JML118" s="131"/>
      <c r="JMM118" s="131"/>
      <c r="JMN118" s="131"/>
      <c r="JMO118" s="131"/>
      <c r="JMP118" s="131"/>
      <c r="JMQ118" s="131"/>
      <c r="JMR118" s="131"/>
      <c r="JMS118" s="131"/>
      <c r="JMT118" s="131"/>
      <c r="JMU118" s="131"/>
      <c r="JMV118" s="131"/>
      <c r="JMW118" s="131"/>
      <c r="JMX118" s="131"/>
      <c r="JMY118" s="131"/>
      <c r="JMZ118" s="131"/>
      <c r="JNA118" s="131"/>
      <c r="JNB118" s="131"/>
      <c r="JNC118" s="131"/>
      <c r="JND118" s="131"/>
      <c r="JNE118" s="131"/>
      <c r="JNF118" s="131"/>
      <c r="JNG118" s="131"/>
      <c r="JNH118" s="131"/>
      <c r="JNI118" s="131"/>
      <c r="JNJ118" s="131"/>
      <c r="JNK118" s="131"/>
      <c r="JNL118" s="131"/>
      <c r="JNM118" s="131"/>
      <c r="JNN118" s="131"/>
      <c r="JNO118" s="131"/>
      <c r="JNP118" s="131"/>
      <c r="JNQ118" s="131"/>
      <c r="JNR118" s="131"/>
      <c r="JNS118" s="131"/>
      <c r="JNT118" s="131"/>
      <c r="JNU118" s="131"/>
      <c r="JNV118" s="131"/>
      <c r="JNW118" s="131"/>
      <c r="JNX118" s="131"/>
      <c r="JNY118" s="131"/>
      <c r="JNZ118" s="131"/>
      <c r="JOA118" s="131"/>
      <c r="JOB118" s="131"/>
      <c r="JOC118" s="131"/>
      <c r="JOD118" s="131"/>
      <c r="JOE118" s="131"/>
      <c r="JOF118" s="131"/>
      <c r="JOG118" s="131"/>
      <c r="JOH118" s="131"/>
      <c r="JOI118" s="131"/>
      <c r="JOJ118" s="131"/>
      <c r="JOK118" s="131"/>
      <c r="JOL118" s="131"/>
      <c r="JOM118" s="131"/>
      <c r="JON118" s="131"/>
      <c r="JOO118" s="131"/>
      <c r="JOP118" s="131"/>
      <c r="JOQ118" s="131"/>
      <c r="JOR118" s="131"/>
      <c r="JOS118" s="131"/>
      <c r="JOT118" s="131"/>
      <c r="JOU118" s="131"/>
      <c r="JOV118" s="131"/>
      <c r="JOW118" s="131"/>
      <c r="JOX118" s="131"/>
      <c r="JOY118" s="131"/>
      <c r="JOZ118" s="131"/>
      <c r="JPA118" s="131"/>
      <c r="JPB118" s="131"/>
      <c r="JPC118" s="131"/>
      <c r="JPD118" s="131"/>
      <c r="JPE118" s="131"/>
      <c r="JPF118" s="131"/>
      <c r="JPG118" s="131"/>
      <c r="JPH118" s="131"/>
      <c r="JPI118" s="131"/>
      <c r="JPJ118" s="131"/>
      <c r="JPK118" s="131"/>
      <c r="JPL118" s="131"/>
      <c r="JPM118" s="131"/>
      <c r="JPN118" s="131"/>
      <c r="JPO118" s="131"/>
      <c r="JPP118" s="131"/>
      <c r="JPQ118" s="131"/>
      <c r="JPR118" s="131"/>
      <c r="JPS118" s="131"/>
      <c r="JPT118" s="131"/>
      <c r="JPU118" s="131"/>
      <c r="JPV118" s="131"/>
      <c r="JPW118" s="131"/>
      <c r="JPX118" s="131"/>
      <c r="JPY118" s="131"/>
      <c r="JPZ118" s="131"/>
      <c r="JQA118" s="131"/>
      <c r="JQB118" s="131"/>
      <c r="JQC118" s="131"/>
      <c r="JQD118" s="131"/>
      <c r="JQE118" s="131"/>
      <c r="JQF118" s="131"/>
      <c r="JQG118" s="131"/>
      <c r="JQH118" s="131"/>
      <c r="JQI118" s="131"/>
      <c r="JQJ118" s="131"/>
      <c r="JQK118" s="131"/>
      <c r="JQL118" s="131"/>
      <c r="JQM118" s="131"/>
      <c r="JQN118" s="131"/>
      <c r="JQO118" s="131"/>
      <c r="JQP118" s="131"/>
      <c r="JQQ118" s="131"/>
      <c r="JQR118" s="131"/>
      <c r="JQS118" s="131"/>
      <c r="JQT118" s="131"/>
      <c r="JQU118" s="131"/>
      <c r="JQV118" s="131"/>
      <c r="JQW118" s="131"/>
      <c r="JQX118" s="131"/>
      <c r="JQY118" s="131"/>
      <c r="JQZ118" s="131"/>
      <c r="JRA118" s="131"/>
      <c r="JRB118" s="131"/>
      <c r="JRC118" s="131"/>
      <c r="JRD118" s="131"/>
      <c r="JRE118" s="131"/>
      <c r="JRF118" s="131"/>
      <c r="JRG118" s="131"/>
      <c r="JRH118" s="131"/>
      <c r="JRI118" s="131"/>
      <c r="JRJ118" s="131"/>
      <c r="JRK118" s="131"/>
      <c r="JRL118" s="131"/>
      <c r="JRM118" s="131"/>
      <c r="JRN118" s="131"/>
      <c r="JRO118" s="131"/>
      <c r="JRP118" s="131"/>
      <c r="JRQ118" s="131"/>
      <c r="JRR118" s="131"/>
      <c r="JRS118" s="131"/>
      <c r="JRT118" s="131"/>
      <c r="JRU118" s="131"/>
      <c r="JRV118" s="131"/>
      <c r="JRW118" s="131"/>
      <c r="JRX118" s="131"/>
      <c r="JRY118" s="131"/>
      <c r="JRZ118" s="131"/>
      <c r="JSA118" s="131"/>
      <c r="JSB118" s="131"/>
      <c r="JSC118" s="131"/>
      <c r="JSD118" s="131"/>
      <c r="JSE118" s="131"/>
      <c r="JSF118" s="131"/>
      <c r="JSG118" s="131"/>
      <c r="JSH118" s="131"/>
      <c r="JSI118" s="131"/>
      <c r="JSJ118" s="131"/>
      <c r="JSK118" s="131"/>
      <c r="JSL118" s="131"/>
      <c r="JSM118" s="131"/>
      <c r="JSN118" s="131"/>
      <c r="JSO118" s="131"/>
      <c r="JSP118" s="131"/>
      <c r="JSQ118" s="131"/>
      <c r="JSR118" s="131"/>
      <c r="JSS118" s="131"/>
      <c r="JST118" s="131"/>
      <c r="JSU118" s="131"/>
      <c r="JSV118" s="131"/>
      <c r="JSW118" s="131"/>
      <c r="JSX118" s="131"/>
      <c r="JSY118" s="131"/>
      <c r="JSZ118" s="131"/>
      <c r="JTA118" s="131"/>
      <c r="JTB118" s="131"/>
      <c r="JTC118" s="131"/>
      <c r="JTD118" s="131"/>
      <c r="JTE118" s="131"/>
      <c r="JTF118" s="131"/>
      <c r="JTG118" s="131"/>
      <c r="JTH118" s="131"/>
      <c r="JTI118" s="131"/>
      <c r="JTJ118" s="131"/>
      <c r="JTK118" s="131"/>
      <c r="JTL118" s="131"/>
      <c r="JTM118" s="131"/>
      <c r="JTN118" s="131"/>
      <c r="JTO118" s="131"/>
      <c r="JTP118" s="131"/>
      <c r="JTQ118" s="131"/>
      <c r="JTR118" s="131"/>
      <c r="JTS118" s="131"/>
      <c r="JTT118" s="131"/>
      <c r="JTU118" s="131"/>
      <c r="JTV118" s="131"/>
      <c r="JTW118" s="131"/>
      <c r="JTX118" s="131"/>
      <c r="JTY118" s="131"/>
      <c r="JTZ118" s="131"/>
      <c r="JUA118" s="131"/>
      <c r="JUB118" s="131"/>
      <c r="JUC118" s="131"/>
      <c r="JUD118" s="131"/>
      <c r="JUE118" s="131"/>
      <c r="JUF118" s="131"/>
      <c r="JUG118" s="131"/>
      <c r="JUH118" s="131"/>
      <c r="JUI118" s="131"/>
      <c r="JUJ118" s="131"/>
      <c r="JUK118" s="131"/>
      <c r="JUL118" s="131"/>
      <c r="JUM118" s="131"/>
      <c r="JUN118" s="131"/>
      <c r="JUO118" s="131"/>
      <c r="JUP118" s="131"/>
      <c r="JUQ118" s="131"/>
      <c r="JUR118" s="131"/>
      <c r="JUS118" s="131"/>
      <c r="JUT118" s="131"/>
      <c r="JUU118" s="131"/>
      <c r="JUV118" s="131"/>
      <c r="JUW118" s="131"/>
      <c r="JUX118" s="131"/>
      <c r="JUY118" s="131"/>
      <c r="JUZ118" s="131"/>
      <c r="JVA118" s="131"/>
      <c r="JVB118" s="131"/>
      <c r="JVC118" s="131"/>
      <c r="JVD118" s="131"/>
      <c r="JVE118" s="131"/>
      <c r="JVF118" s="131"/>
      <c r="JVG118" s="131"/>
      <c r="JVH118" s="131"/>
      <c r="JVI118" s="131"/>
      <c r="JVJ118" s="131"/>
      <c r="JVK118" s="131"/>
      <c r="JVL118" s="131"/>
      <c r="JVM118" s="131"/>
      <c r="JVN118" s="131"/>
      <c r="JVO118" s="131"/>
      <c r="JVP118" s="131"/>
      <c r="JVQ118" s="131"/>
      <c r="JVR118" s="131"/>
      <c r="JVS118" s="131"/>
      <c r="JVT118" s="131"/>
      <c r="JVU118" s="131"/>
      <c r="JVV118" s="131"/>
      <c r="JVW118" s="131"/>
      <c r="JVX118" s="131"/>
      <c r="JVY118" s="131"/>
      <c r="JVZ118" s="131"/>
      <c r="JWA118" s="131"/>
      <c r="JWB118" s="131"/>
      <c r="JWC118" s="131"/>
      <c r="JWD118" s="131"/>
      <c r="JWE118" s="131"/>
      <c r="JWF118" s="131"/>
      <c r="JWG118" s="131"/>
      <c r="JWH118" s="131"/>
      <c r="JWI118" s="131"/>
      <c r="JWJ118" s="131"/>
      <c r="JWK118" s="131"/>
      <c r="JWL118" s="131"/>
      <c r="JWM118" s="131"/>
      <c r="JWN118" s="131"/>
      <c r="JWO118" s="131"/>
      <c r="JWP118" s="131"/>
      <c r="JWQ118" s="131"/>
      <c r="JWR118" s="131"/>
      <c r="JWS118" s="131"/>
      <c r="JWT118" s="131"/>
      <c r="JWU118" s="131"/>
      <c r="JWV118" s="131"/>
      <c r="JWW118" s="131"/>
      <c r="JWX118" s="131"/>
      <c r="JWY118" s="131"/>
      <c r="JWZ118" s="131"/>
      <c r="JXA118" s="131"/>
      <c r="JXB118" s="131"/>
      <c r="JXC118" s="131"/>
      <c r="JXD118" s="131"/>
      <c r="JXE118" s="131"/>
      <c r="JXF118" s="131"/>
      <c r="JXG118" s="131"/>
      <c r="JXH118" s="131"/>
      <c r="JXI118" s="131"/>
      <c r="JXJ118" s="131"/>
      <c r="JXK118" s="131"/>
      <c r="JXL118" s="131"/>
      <c r="JXM118" s="131"/>
      <c r="JXN118" s="131"/>
      <c r="JXO118" s="131"/>
      <c r="JXP118" s="131"/>
      <c r="JXQ118" s="131"/>
      <c r="JXR118" s="131"/>
      <c r="JXS118" s="131"/>
      <c r="JXT118" s="131"/>
      <c r="JXU118" s="131"/>
      <c r="JXV118" s="131"/>
      <c r="JXW118" s="131"/>
      <c r="JXX118" s="131"/>
      <c r="JXY118" s="131"/>
      <c r="JXZ118" s="131"/>
      <c r="JYA118" s="131"/>
      <c r="JYB118" s="131"/>
      <c r="JYC118" s="131"/>
      <c r="JYD118" s="131"/>
      <c r="JYE118" s="131"/>
      <c r="JYF118" s="131"/>
      <c r="JYG118" s="131"/>
      <c r="JYH118" s="131"/>
      <c r="JYI118" s="131"/>
      <c r="JYJ118" s="131"/>
      <c r="JYK118" s="131"/>
      <c r="JYL118" s="131"/>
      <c r="JYM118" s="131"/>
      <c r="JYN118" s="131"/>
      <c r="JYO118" s="131"/>
      <c r="JYP118" s="131"/>
      <c r="JYQ118" s="131"/>
      <c r="JYR118" s="131"/>
      <c r="JYS118" s="131"/>
      <c r="JYT118" s="131"/>
      <c r="JYU118" s="131"/>
      <c r="JYV118" s="131"/>
      <c r="JYW118" s="131"/>
      <c r="JYX118" s="131"/>
      <c r="JYY118" s="131"/>
      <c r="JYZ118" s="131"/>
      <c r="JZA118" s="131"/>
      <c r="JZB118" s="131"/>
      <c r="JZC118" s="131"/>
      <c r="JZD118" s="131"/>
      <c r="JZE118" s="131"/>
      <c r="JZF118" s="131"/>
      <c r="JZG118" s="131"/>
      <c r="JZH118" s="131"/>
      <c r="JZI118" s="131"/>
      <c r="JZJ118" s="131"/>
      <c r="JZK118" s="131"/>
      <c r="JZL118" s="131"/>
      <c r="JZM118" s="131"/>
      <c r="JZN118" s="131"/>
      <c r="JZO118" s="131"/>
      <c r="JZP118" s="131"/>
      <c r="JZQ118" s="131"/>
      <c r="JZR118" s="131"/>
      <c r="JZS118" s="131"/>
      <c r="JZT118" s="131"/>
      <c r="JZU118" s="131"/>
      <c r="JZV118" s="131"/>
      <c r="JZW118" s="131"/>
      <c r="JZX118" s="131"/>
      <c r="JZY118" s="131"/>
      <c r="JZZ118" s="131"/>
      <c r="KAA118" s="131"/>
      <c r="KAB118" s="131"/>
      <c r="KAC118" s="131"/>
      <c r="KAD118" s="131"/>
      <c r="KAE118" s="131"/>
      <c r="KAF118" s="131"/>
      <c r="KAG118" s="131"/>
      <c r="KAH118" s="131"/>
      <c r="KAI118" s="131"/>
      <c r="KAJ118" s="131"/>
      <c r="KAK118" s="131"/>
      <c r="KAL118" s="131"/>
      <c r="KAM118" s="131"/>
      <c r="KAN118" s="131"/>
      <c r="KAO118" s="131"/>
      <c r="KAP118" s="131"/>
      <c r="KAQ118" s="131"/>
      <c r="KAR118" s="131"/>
      <c r="KAS118" s="131"/>
      <c r="KAT118" s="131"/>
      <c r="KAU118" s="131"/>
      <c r="KAV118" s="131"/>
      <c r="KAW118" s="131"/>
      <c r="KAX118" s="131"/>
      <c r="KAY118" s="131"/>
      <c r="KAZ118" s="131"/>
      <c r="KBA118" s="131"/>
      <c r="KBB118" s="131"/>
      <c r="KBC118" s="131"/>
      <c r="KBD118" s="131"/>
      <c r="KBE118" s="131"/>
      <c r="KBF118" s="131"/>
      <c r="KBG118" s="131"/>
      <c r="KBH118" s="131"/>
      <c r="KBI118" s="131"/>
      <c r="KBJ118" s="131"/>
      <c r="KBK118" s="131"/>
      <c r="KBL118" s="131"/>
      <c r="KBM118" s="131"/>
      <c r="KBN118" s="131"/>
      <c r="KBO118" s="131"/>
      <c r="KBP118" s="131"/>
      <c r="KBQ118" s="131"/>
      <c r="KBR118" s="131"/>
      <c r="KBS118" s="131"/>
      <c r="KBT118" s="131"/>
      <c r="KBU118" s="131"/>
      <c r="KBV118" s="131"/>
      <c r="KBW118" s="131"/>
      <c r="KBX118" s="131"/>
      <c r="KBY118" s="131"/>
      <c r="KBZ118" s="131"/>
      <c r="KCA118" s="131"/>
      <c r="KCB118" s="131"/>
      <c r="KCC118" s="131"/>
      <c r="KCD118" s="131"/>
      <c r="KCE118" s="131"/>
      <c r="KCF118" s="131"/>
      <c r="KCG118" s="131"/>
      <c r="KCH118" s="131"/>
      <c r="KCI118" s="131"/>
      <c r="KCJ118" s="131"/>
      <c r="KCK118" s="131"/>
      <c r="KCL118" s="131"/>
      <c r="KCM118" s="131"/>
      <c r="KCN118" s="131"/>
      <c r="KCO118" s="131"/>
      <c r="KCP118" s="131"/>
      <c r="KCQ118" s="131"/>
      <c r="KCR118" s="131"/>
      <c r="KCS118" s="131"/>
      <c r="KCT118" s="131"/>
      <c r="KCU118" s="131"/>
      <c r="KCV118" s="131"/>
      <c r="KCW118" s="131"/>
      <c r="KCX118" s="131"/>
      <c r="KCY118" s="131"/>
      <c r="KCZ118" s="131"/>
      <c r="KDA118" s="131"/>
      <c r="KDB118" s="131"/>
      <c r="KDC118" s="131"/>
      <c r="KDD118" s="131"/>
      <c r="KDE118" s="131"/>
      <c r="KDF118" s="131"/>
      <c r="KDG118" s="131"/>
      <c r="KDH118" s="131"/>
      <c r="KDI118" s="131"/>
      <c r="KDJ118" s="131"/>
      <c r="KDK118" s="131"/>
      <c r="KDL118" s="131"/>
      <c r="KDM118" s="131"/>
      <c r="KDN118" s="131"/>
      <c r="KDO118" s="131"/>
      <c r="KDP118" s="131"/>
      <c r="KDQ118" s="131"/>
      <c r="KDR118" s="131"/>
      <c r="KDS118" s="131"/>
      <c r="KDT118" s="131"/>
      <c r="KDU118" s="131"/>
      <c r="KDV118" s="131"/>
      <c r="KDW118" s="131"/>
      <c r="KDX118" s="131"/>
      <c r="KDY118" s="131"/>
      <c r="KDZ118" s="131"/>
      <c r="KEA118" s="131"/>
      <c r="KEB118" s="131"/>
      <c r="KEC118" s="131"/>
      <c r="KED118" s="131"/>
      <c r="KEE118" s="131"/>
      <c r="KEF118" s="131"/>
      <c r="KEG118" s="131"/>
      <c r="KEH118" s="131"/>
      <c r="KEI118" s="131"/>
      <c r="KEJ118" s="131"/>
      <c r="KEK118" s="131"/>
      <c r="KEL118" s="131"/>
      <c r="KEM118" s="131"/>
      <c r="KEN118" s="131"/>
      <c r="KEO118" s="131"/>
      <c r="KEP118" s="131"/>
      <c r="KEQ118" s="131"/>
      <c r="KER118" s="131"/>
      <c r="KES118" s="131"/>
      <c r="KET118" s="131"/>
      <c r="KEU118" s="131"/>
      <c r="KEV118" s="131"/>
      <c r="KEW118" s="131"/>
      <c r="KEX118" s="131"/>
      <c r="KEY118" s="131"/>
      <c r="KEZ118" s="131"/>
      <c r="KFA118" s="131"/>
      <c r="KFB118" s="131"/>
      <c r="KFC118" s="131"/>
      <c r="KFD118" s="131"/>
      <c r="KFE118" s="131"/>
      <c r="KFF118" s="131"/>
      <c r="KFG118" s="131"/>
      <c r="KFH118" s="131"/>
      <c r="KFI118" s="131"/>
      <c r="KFJ118" s="131"/>
      <c r="KFK118" s="131"/>
      <c r="KFL118" s="131"/>
      <c r="KFM118" s="131"/>
      <c r="KFN118" s="131"/>
      <c r="KFO118" s="131"/>
      <c r="KFP118" s="131"/>
      <c r="KFQ118" s="131"/>
      <c r="KFR118" s="131"/>
      <c r="KFS118" s="131"/>
      <c r="KFT118" s="131"/>
      <c r="KFU118" s="131"/>
      <c r="KFV118" s="131"/>
      <c r="KFW118" s="131"/>
      <c r="KFX118" s="131"/>
      <c r="KFY118" s="131"/>
      <c r="KFZ118" s="131"/>
      <c r="KGA118" s="131"/>
      <c r="KGB118" s="131"/>
      <c r="KGC118" s="131"/>
      <c r="KGD118" s="131"/>
      <c r="KGE118" s="131"/>
      <c r="KGF118" s="131"/>
      <c r="KGG118" s="131"/>
      <c r="KGH118" s="131"/>
      <c r="KGI118" s="131"/>
      <c r="KGJ118" s="131"/>
      <c r="KGK118" s="131"/>
      <c r="KGL118" s="131"/>
      <c r="KGM118" s="131"/>
      <c r="KGN118" s="131"/>
      <c r="KGO118" s="131"/>
      <c r="KGP118" s="131"/>
      <c r="KGQ118" s="131"/>
      <c r="KGR118" s="131"/>
      <c r="KGS118" s="131"/>
      <c r="KGT118" s="131"/>
      <c r="KGU118" s="131"/>
      <c r="KGV118" s="131"/>
      <c r="KGW118" s="131"/>
      <c r="KGX118" s="131"/>
      <c r="KGY118" s="131"/>
      <c r="KGZ118" s="131"/>
      <c r="KHA118" s="131"/>
      <c r="KHB118" s="131"/>
      <c r="KHC118" s="131"/>
      <c r="KHD118" s="131"/>
      <c r="KHE118" s="131"/>
      <c r="KHF118" s="131"/>
      <c r="KHG118" s="131"/>
      <c r="KHH118" s="131"/>
      <c r="KHI118" s="131"/>
      <c r="KHJ118" s="131"/>
      <c r="KHK118" s="131"/>
      <c r="KHL118" s="131"/>
      <c r="KHM118" s="131"/>
      <c r="KHN118" s="131"/>
      <c r="KHO118" s="131"/>
      <c r="KHP118" s="131"/>
      <c r="KHQ118" s="131"/>
      <c r="KHR118" s="131"/>
      <c r="KHS118" s="131"/>
      <c r="KHT118" s="131"/>
      <c r="KHU118" s="131"/>
      <c r="KHV118" s="131"/>
      <c r="KHW118" s="131"/>
      <c r="KHX118" s="131"/>
      <c r="KHY118" s="131"/>
      <c r="KHZ118" s="131"/>
      <c r="KIA118" s="131"/>
      <c r="KIB118" s="131"/>
      <c r="KIC118" s="131"/>
      <c r="KID118" s="131"/>
      <c r="KIE118" s="131"/>
      <c r="KIF118" s="131"/>
      <c r="KIG118" s="131"/>
      <c r="KIH118" s="131"/>
      <c r="KII118" s="131"/>
      <c r="KIJ118" s="131"/>
      <c r="KIK118" s="131"/>
      <c r="KIL118" s="131"/>
      <c r="KIM118" s="131"/>
      <c r="KIN118" s="131"/>
      <c r="KIO118" s="131"/>
      <c r="KIP118" s="131"/>
      <c r="KIQ118" s="131"/>
      <c r="KIR118" s="131"/>
      <c r="KIS118" s="131"/>
      <c r="KIT118" s="131"/>
      <c r="KIU118" s="131"/>
      <c r="KIV118" s="131"/>
      <c r="KIW118" s="131"/>
      <c r="KIX118" s="131"/>
      <c r="KIY118" s="131"/>
      <c r="KIZ118" s="131"/>
      <c r="KJA118" s="131"/>
      <c r="KJB118" s="131"/>
      <c r="KJC118" s="131"/>
      <c r="KJD118" s="131"/>
      <c r="KJE118" s="131"/>
      <c r="KJF118" s="131"/>
      <c r="KJG118" s="131"/>
      <c r="KJH118" s="131"/>
      <c r="KJI118" s="131"/>
      <c r="KJJ118" s="131"/>
      <c r="KJK118" s="131"/>
      <c r="KJL118" s="131"/>
      <c r="KJM118" s="131"/>
      <c r="KJN118" s="131"/>
      <c r="KJO118" s="131"/>
      <c r="KJP118" s="131"/>
      <c r="KJQ118" s="131"/>
      <c r="KJR118" s="131"/>
      <c r="KJS118" s="131"/>
      <c r="KJT118" s="131"/>
      <c r="KJU118" s="131"/>
      <c r="KJV118" s="131"/>
      <c r="KJW118" s="131"/>
      <c r="KJX118" s="131"/>
      <c r="KJY118" s="131"/>
      <c r="KJZ118" s="131"/>
      <c r="KKA118" s="131"/>
      <c r="KKB118" s="131"/>
      <c r="KKC118" s="131"/>
      <c r="KKD118" s="131"/>
      <c r="KKE118" s="131"/>
      <c r="KKF118" s="131"/>
      <c r="KKG118" s="131"/>
      <c r="KKH118" s="131"/>
      <c r="KKI118" s="131"/>
      <c r="KKJ118" s="131"/>
      <c r="KKK118" s="131"/>
      <c r="KKL118" s="131"/>
      <c r="KKM118" s="131"/>
      <c r="KKN118" s="131"/>
      <c r="KKO118" s="131"/>
      <c r="KKP118" s="131"/>
      <c r="KKQ118" s="131"/>
      <c r="KKR118" s="131"/>
      <c r="KKS118" s="131"/>
      <c r="KKT118" s="131"/>
      <c r="KKU118" s="131"/>
      <c r="KKV118" s="131"/>
      <c r="KKW118" s="131"/>
      <c r="KKX118" s="131"/>
      <c r="KKY118" s="131"/>
      <c r="KKZ118" s="131"/>
      <c r="KLA118" s="131"/>
      <c r="KLB118" s="131"/>
      <c r="KLC118" s="131"/>
      <c r="KLD118" s="131"/>
      <c r="KLE118" s="131"/>
      <c r="KLF118" s="131"/>
      <c r="KLG118" s="131"/>
      <c r="KLH118" s="131"/>
      <c r="KLI118" s="131"/>
      <c r="KLJ118" s="131"/>
      <c r="KLK118" s="131"/>
      <c r="KLL118" s="131"/>
      <c r="KLM118" s="131"/>
      <c r="KLN118" s="131"/>
      <c r="KLO118" s="131"/>
      <c r="KLP118" s="131"/>
      <c r="KLQ118" s="131"/>
      <c r="KLR118" s="131"/>
      <c r="KLS118" s="131"/>
      <c r="KLT118" s="131"/>
      <c r="KLU118" s="131"/>
      <c r="KLV118" s="131"/>
      <c r="KLW118" s="131"/>
      <c r="KLX118" s="131"/>
      <c r="KLY118" s="131"/>
      <c r="KLZ118" s="131"/>
      <c r="KMA118" s="131"/>
      <c r="KMB118" s="131"/>
      <c r="KMC118" s="131"/>
      <c r="KMD118" s="131"/>
      <c r="KME118" s="131"/>
      <c r="KMF118" s="131"/>
      <c r="KMG118" s="131"/>
      <c r="KMH118" s="131"/>
      <c r="KMI118" s="131"/>
      <c r="KMJ118" s="131"/>
      <c r="KMK118" s="131"/>
      <c r="KML118" s="131"/>
      <c r="KMM118" s="131"/>
      <c r="KMN118" s="131"/>
      <c r="KMO118" s="131"/>
      <c r="KMP118" s="131"/>
      <c r="KMQ118" s="131"/>
      <c r="KMR118" s="131"/>
      <c r="KMS118" s="131"/>
      <c r="KMT118" s="131"/>
      <c r="KMU118" s="131"/>
      <c r="KMV118" s="131"/>
      <c r="KMW118" s="131"/>
      <c r="KMX118" s="131"/>
      <c r="KMY118" s="131"/>
      <c r="KMZ118" s="131"/>
      <c r="KNA118" s="131"/>
      <c r="KNB118" s="131"/>
      <c r="KNC118" s="131"/>
      <c r="KND118" s="131"/>
      <c r="KNE118" s="131"/>
      <c r="KNF118" s="131"/>
      <c r="KNG118" s="131"/>
      <c r="KNH118" s="131"/>
      <c r="KNI118" s="131"/>
      <c r="KNJ118" s="131"/>
      <c r="KNK118" s="131"/>
      <c r="KNL118" s="131"/>
      <c r="KNM118" s="131"/>
      <c r="KNN118" s="131"/>
      <c r="KNO118" s="131"/>
      <c r="KNP118" s="131"/>
      <c r="KNQ118" s="131"/>
      <c r="KNR118" s="131"/>
      <c r="KNS118" s="131"/>
      <c r="KNT118" s="131"/>
      <c r="KNU118" s="131"/>
      <c r="KNV118" s="131"/>
      <c r="KNW118" s="131"/>
      <c r="KNX118" s="131"/>
      <c r="KNY118" s="131"/>
      <c r="KNZ118" s="131"/>
      <c r="KOA118" s="131"/>
      <c r="KOB118" s="131"/>
      <c r="KOC118" s="131"/>
      <c r="KOD118" s="131"/>
      <c r="KOE118" s="131"/>
      <c r="KOF118" s="131"/>
      <c r="KOG118" s="131"/>
      <c r="KOH118" s="131"/>
      <c r="KOI118" s="131"/>
      <c r="KOJ118" s="131"/>
      <c r="KOK118" s="131"/>
      <c r="KOL118" s="131"/>
      <c r="KOM118" s="131"/>
      <c r="KON118" s="131"/>
      <c r="KOO118" s="131"/>
      <c r="KOP118" s="131"/>
      <c r="KOQ118" s="131"/>
      <c r="KOR118" s="131"/>
      <c r="KOS118" s="131"/>
      <c r="KOT118" s="131"/>
      <c r="KOU118" s="131"/>
      <c r="KOV118" s="131"/>
      <c r="KOW118" s="131"/>
      <c r="KOX118" s="131"/>
      <c r="KOY118" s="131"/>
      <c r="KOZ118" s="131"/>
      <c r="KPA118" s="131"/>
      <c r="KPB118" s="131"/>
      <c r="KPC118" s="131"/>
      <c r="KPD118" s="131"/>
      <c r="KPE118" s="131"/>
      <c r="KPF118" s="131"/>
      <c r="KPG118" s="131"/>
      <c r="KPH118" s="131"/>
      <c r="KPI118" s="131"/>
      <c r="KPJ118" s="131"/>
      <c r="KPK118" s="131"/>
      <c r="KPL118" s="131"/>
      <c r="KPM118" s="131"/>
      <c r="KPN118" s="131"/>
      <c r="KPO118" s="131"/>
      <c r="KPP118" s="131"/>
      <c r="KPQ118" s="131"/>
      <c r="KPR118" s="131"/>
      <c r="KPS118" s="131"/>
      <c r="KPT118" s="131"/>
      <c r="KPU118" s="131"/>
      <c r="KPV118" s="131"/>
      <c r="KPW118" s="131"/>
      <c r="KPX118" s="131"/>
      <c r="KPY118" s="131"/>
      <c r="KPZ118" s="131"/>
      <c r="KQA118" s="131"/>
      <c r="KQB118" s="131"/>
      <c r="KQC118" s="131"/>
      <c r="KQD118" s="131"/>
      <c r="KQE118" s="131"/>
      <c r="KQF118" s="131"/>
      <c r="KQG118" s="131"/>
      <c r="KQH118" s="131"/>
      <c r="KQI118" s="131"/>
      <c r="KQJ118" s="131"/>
      <c r="KQK118" s="131"/>
      <c r="KQL118" s="131"/>
      <c r="KQM118" s="131"/>
      <c r="KQN118" s="131"/>
      <c r="KQO118" s="131"/>
      <c r="KQP118" s="131"/>
      <c r="KQQ118" s="131"/>
      <c r="KQR118" s="131"/>
      <c r="KQS118" s="131"/>
      <c r="KQT118" s="131"/>
      <c r="KQU118" s="131"/>
      <c r="KQV118" s="131"/>
      <c r="KQW118" s="131"/>
      <c r="KQX118" s="131"/>
      <c r="KQY118" s="131"/>
      <c r="KQZ118" s="131"/>
      <c r="KRA118" s="131"/>
      <c r="KRB118" s="131"/>
      <c r="KRC118" s="131"/>
      <c r="KRD118" s="131"/>
      <c r="KRE118" s="131"/>
      <c r="KRF118" s="131"/>
      <c r="KRG118" s="131"/>
      <c r="KRH118" s="131"/>
      <c r="KRI118" s="131"/>
      <c r="KRJ118" s="131"/>
      <c r="KRK118" s="131"/>
      <c r="KRL118" s="131"/>
      <c r="KRM118" s="131"/>
      <c r="KRN118" s="131"/>
      <c r="KRO118" s="131"/>
      <c r="KRP118" s="131"/>
      <c r="KRQ118" s="131"/>
      <c r="KRR118" s="131"/>
      <c r="KRS118" s="131"/>
      <c r="KRT118" s="131"/>
      <c r="KRU118" s="131"/>
      <c r="KRV118" s="131"/>
      <c r="KRW118" s="131"/>
      <c r="KRX118" s="131"/>
      <c r="KRY118" s="131"/>
      <c r="KRZ118" s="131"/>
      <c r="KSA118" s="131"/>
      <c r="KSB118" s="131"/>
      <c r="KSC118" s="131"/>
      <c r="KSD118" s="131"/>
      <c r="KSE118" s="131"/>
      <c r="KSF118" s="131"/>
      <c r="KSG118" s="131"/>
      <c r="KSH118" s="131"/>
      <c r="KSI118" s="131"/>
      <c r="KSJ118" s="131"/>
      <c r="KSK118" s="131"/>
      <c r="KSL118" s="131"/>
      <c r="KSM118" s="131"/>
      <c r="KSN118" s="131"/>
      <c r="KSO118" s="131"/>
      <c r="KSP118" s="131"/>
      <c r="KSQ118" s="131"/>
      <c r="KSR118" s="131"/>
      <c r="KSS118" s="131"/>
      <c r="KST118" s="131"/>
      <c r="KSU118" s="131"/>
      <c r="KSV118" s="131"/>
      <c r="KSW118" s="131"/>
      <c r="KSX118" s="131"/>
      <c r="KSY118" s="131"/>
      <c r="KSZ118" s="131"/>
      <c r="KTA118" s="131"/>
      <c r="KTB118" s="131"/>
      <c r="KTC118" s="131"/>
      <c r="KTD118" s="131"/>
      <c r="KTE118" s="131"/>
      <c r="KTF118" s="131"/>
      <c r="KTG118" s="131"/>
      <c r="KTH118" s="131"/>
      <c r="KTI118" s="131"/>
      <c r="KTJ118" s="131"/>
      <c r="KTK118" s="131"/>
      <c r="KTL118" s="131"/>
      <c r="KTM118" s="131"/>
      <c r="KTN118" s="131"/>
      <c r="KTO118" s="131"/>
      <c r="KTP118" s="131"/>
      <c r="KTQ118" s="131"/>
      <c r="KTR118" s="131"/>
      <c r="KTS118" s="131"/>
      <c r="KTT118" s="131"/>
      <c r="KTU118" s="131"/>
      <c r="KTV118" s="131"/>
      <c r="KTW118" s="131"/>
      <c r="KTX118" s="131"/>
      <c r="KTY118" s="131"/>
      <c r="KTZ118" s="131"/>
      <c r="KUA118" s="131"/>
      <c r="KUB118" s="131"/>
      <c r="KUC118" s="131"/>
      <c r="KUD118" s="131"/>
      <c r="KUE118" s="131"/>
      <c r="KUF118" s="131"/>
      <c r="KUG118" s="131"/>
      <c r="KUH118" s="131"/>
      <c r="KUI118" s="131"/>
      <c r="KUJ118" s="131"/>
      <c r="KUK118" s="131"/>
      <c r="KUL118" s="131"/>
      <c r="KUM118" s="131"/>
      <c r="KUN118" s="131"/>
      <c r="KUO118" s="131"/>
      <c r="KUP118" s="131"/>
      <c r="KUQ118" s="131"/>
      <c r="KUR118" s="131"/>
      <c r="KUS118" s="131"/>
      <c r="KUT118" s="131"/>
      <c r="KUU118" s="131"/>
      <c r="KUV118" s="131"/>
      <c r="KUW118" s="131"/>
      <c r="KUX118" s="131"/>
      <c r="KUY118" s="131"/>
      <c r="KUZ118" s="131"/>
      <c r="KVA118" s="131"/>
      <c r="KVB118" s="131"/>
      <c r="KVC118" s="131"/>
      <c r="KVD118" s="131"/>
      <c r="KVE118" s="131"/>
      <c r="KVF118" s="131"/>
      <c r="KVG118" s="131"/>
      <c r="KVH118" s="131"/>
      <c r="KVI118" s="131"/>
      <c r="KVJ118" s="131"/>
      <c r="KVK118" s="131"/>
      <c r="KVL118" s="131"/>
      <c r="KVM118" s="131"/>
      <c r="KVN118" s="131"/>
      <c r="KVO118" s="131"/>
      <c r="KVP118" s="131"/>
      <c r="KVQ118" s="131"/>
      <c r="KVR118" s="131"/>
      <c r="KVS118" s="131"/>
      <c r="KVT118" s="131"/>
      <c r="KVU118" s="131"/>
      <c r="KVV118" s="131"/>
      <c r="KVW118" s="131"/>
      <c r="KVX118" s="131"/>
      <c r="KVY118" s="131"/>
      <c r="KVZ118" s="131"/>
      <c r="KWA118" s="131"/>
      <c r="KWB118" s="131"/>
      <c r="KWC118" s="131"/>
      <c r="KWD118" s="131"/>
      <c r="KWE118" s="131"/>
      <c r="KWF118" s="131"/>
      <c r="KWG118" s="131"/>
      <c r="KWH118" s="131"/>
      <c r="KWI118" s="131"/>
      <c r="KWJ118" s="131"/>
      <c r="KWK118" s="131"/>
      <c r="KWL118" s="131"/>
      <c r="KWM118" s="131"/>
      <c r="KWN118" s="131"/>
      <c r="KWO118" s="131"/>
      <c r="KWP118" s="131"/>
      <c r="KWQ118" s="131"/>
      <c r="KWR118" s="131"/>
      <c r="KWS118" s="131"/>
      <c r="KWT118" s="131"/>
      <c r="KWU118" s="131"/>
      <c r="KWV118" s="131"/>
      <c r="KWW118" s="131"/>
      <c r="KWX118" s="131"/>
      <c r="KWY118" s="131"/>
      <c r="KWZ118" s="131"/>
      <c r="KXA118" s="131"/>
      <c r="KXB118" s="131"/>
      <c r="KXC118" s="131"/>
      <c r="KXD118" s="131"/>
      <c r="KXE118" s="131"/>
      <c r="KXF118" s="131"/>
      <c r="KXG118" s="131"/>
      <c r="KXH118" s="131"/>
      <c r="KXI118" s="131"/>
      <c r="KXJ118" s="131"/>
      <c r="KXK118" s="131"/>
      <c r="KXL118" s="131"/>
      <c r="KXM118" s="131"/>
      <c r="KXN118" s="131"/>
      <c r="KXO118" s="131"/>
      <c r="KXP118" s="131"/>
      <c r="KXQ118" s="131"/>
      <c r="KXR118" s="131"/>
      <c r="KXS118" s="131"/>
      <c r="KXT118" s="131"/>
      <c r="KXU118" s="131"/>
      <c r="KXV118" s="131"/>
      <c r="KXW118" s="131"/>
      <c r="KXX118" s="131"/>
      <c r="KXY118" s="131"/>
      <c r="KXZ118" s="131"/>
      <c r="KYA118" s="131"/>
      <c r="KYB118" s="131"/>
      <c r="KYC118" s="131"/>
      <c r="KYD118" s="131"/>
      <c r="KYE118" s="131"/>
      <c r="KYF118" s="131"/>
      <c r="KYG118" s="131"/>
      <c r="KYH118" s="131"/>
      <c r="KYI118" s="131"/>
      <c r="KYJ118" s="131"/>
      <c r="KYK118" s="131"/>
      <c r="KYL118" s="131"/>
      <c r="KYM118" s="131"/>
      <c r="KYN118" s="131"/>
      <c r="KYO118" s="131"/>
      <c r="KYP118" s="131"/>
      <c r="KYQ118" s="131"/>
      <c r="KYR118" s="131"/>
      <c r="KYS118" s="131"/>
      <c r="KYT118" s="131"/>
      <c r="KYU118" s="131"/>
      <c r="KYV118" s="131"/>
      <c r="KYW118" s="131"/>
      <c r="KYX118" s="131"/>
      <c r="KYY118" s="131"/>
      <c r="KYZ118" s="131"/>
      <c r="KZA118" s="131"/>
      <c r="KZB118" s="131"/>
      <c r="KZC118" s="131"/>
      <c r="KZD118" s="131"/>
      <c r="KZE118" s="131"/>
      <c r="KZF118" s="131"/>
      <c r="KZG118" s="131"/>
      <c r="KZH118" s="131"/>
      <c r="KZI118" s="131"/>
      <c r="KZJ118" s="131"/>
      <c r="KZK118" s="131"/>
      <c r="KZL118" s="131"/>
      <c r="KZM118" s="131"/>
      <c r="KZN118" s="131"/>
      <c r="KZO118" s="131"/>
      <c r="KZP118" s="131"/>
      <c r="KZQ118" s="131"/>
      <c r="KZR118" s="131"/>
      <c r="KZS118" s="131"/>
      <c r="KZT118" s="131"/>
      <c r="KZU118" s="131"/>
      <c r="KZV118" s="131"/>
      <c r="KZW118" s="131"/>
      <c r="KZX118" s="131"/>
      <c r="KZY118" s="131"/>
      <c r="KZZ118" s="131"/>
      <c r="LAA118" s="131"/>
      <c r="LAB118" s="131"/>
      <c r="LAC118" s="131"/>
      <c r="LAD118" s="131"/>
      <c r="LAE118" s="131"/>
      <c r="LAF118" s="131"/>
      <c r="LAG118" s="131"/>
      <c r="LAH118" s="131"/>
      <c r="LAI118" s="131"/>
      <c r="LAJ118" s="131"/>
      <c r="LAK118" s="131"/>
      <c r="LAL118" s="131"/>
      <c r="LAM118" s="131"/>
      <c r="LAN118" s="131"/>
      <c r="LAO118" s="131"/>
      <c r="LAP118" s="131"/>
      <c r="LAQ118" s="131"/>
      <c r="LAR118" s="131"/>
      <c r="LAS118" s="131"/>
      <c r="LAT118" s="131"/>
      <c r="LAU118" s="131"/>
      <c r="LAV118" s="131"/>
      <c r="LAW118" s="131"/>
      <c r="LAX118" s="131"/>
      <c r="LAY118" s="131"/>
      <c r="LAZ118" s="131"/>
      <c r="LBA118" s="131"/>
      <c r="LBB118" s="131"/>
      <c r="LBC118" s="131"/>
      <c r="LBD118" s="131"/>
      <c r="LBE118" s="131"/>
      <c r="LBF118" s="131"/>
      <c r="LBG118" s="131"/>
      <c r="LBH118" s="131"/>
      <c r="LBI118" s="131"/>
      <c r="LBJ118" s="131"/>
      <c r="LBK118" s="131"/>
      <c r="LBL118" s="131"/>
      <c r="LBM118" s="131"/>
      <c r="LBN118" s="131"/>
      <c r="LBO118" s="131"/>
      <c r="LBP118" s="131"/>
      <c r="LBQ118" s="131"/>
      <c r="LBR118" s="131"/>
      <c r="LBS118" s="131"/>
      <c r="LBT118" s="131"/>
      <c r="LBU118" s="131"/>
      <c r="LBV118" s="131"/>
      <c r="LBW118" s="131"/>
      <c r="LBX118" s="131"/>
      <c r="LBY118" s="131"/>
      <c r="LBZ118" s="131"/>
      <c r="LCA118" s="131"/>
      <c r="LCB118" s="131"/>
      <c r="LCC118" s="131"/>
      <c r="LCD118" s="131"/>
      <c r="LCE118" s="131"/>
      <c r="LCF118" s="131"/>
      <c r="LCG118" s="131"/>
      <c r="LCH118" s="131"/>
      <c r="LCI118" s="131"/>
      <c r="LCJ118" s="131"/>
      <c r="LCK118" s="131"/>
      <c r="LCL118" s="131"/>
      <c r="LCM118" s="131"/>
      <c r="LCN118" s="131"/>
      <c r="LCO118" s="131"/>
      <c r="LCP118" s="131"/>
      <c r="LCQ118" s="131"/>
      <c r="LCR118" s="131"/>
      <c r="LCS118" s="131"/>
      <c r="LCT118" s="131"/>
      <c r="LCU118" s="131"/>
      <c r="LCV118" s="131"/>
      <c r="LCW118" s="131"/>
      <c r="LCX118" s="131"/>
      <c r="LCY118" s="131"/>
      <c r="LCZ118" s="131"/>
      <c r="LDA118" s="131"/>
      <c r="LDB118" s="131"/>
      <c r="LDC118" s="131"/>
      <c r="LDD118" s="131"/>
      <c r="LDE118" s="131"/>
      <c r="LDF118" s="131"/>
      <c r="LDG118" s="131"/>
      <c r="LDH118" s="131"/>
      <c r="LDI118" s="131"/>
      <c r="LDJ118" s="131"/>
      <c r="LDK118" s="131"/>
      <c r="LDL118" s="131"/>
      <c r="LDM118" s="131"/>
      <c r="LDN118" s="131"/>
      <c r="LDO118" s="131"/>
      <c r="LDP118" s="131"/>
      <c r="LDQ118" s="131"/>
      <c r="LDR118" s="131"/>
      <c r="LDS118" s="131"/>
      <c r="LDT118" s="131"/>
      <c r="LDU118" s="131"/>
      <c r="LDV118" s="131"/>
      <c r="LDW118" s="131"/>
      <c r="LDX118" s="131"/>
      <c r="LDY118" s="131"/>
      <c r="LDZ118" s="131"/>
      <c r="LEA118" s="131"/>
      <c r="LEB118" s="131"/>
      <c r="LEC118" s="131"/>
      <c r="LED118" s="131"/>
      <c r="LEE118" s="131"/>
      <c r="LEF118" s="131"/>
      <c r="LEG118" s="131"/>
      <c r="LEH118" s="131"/>
      <c r="LEI118" s="131"/>
      <c r="LEJ118" s="131"/>
      <c r="LEK118" s="131"/>
      <c r="LEL118" s="131"/>
      <c r="LEM118" s="131"/>
      <c r="LEN118" s="131"/>
      <c r="LEO118" s="131"/>
      <c r="LEP118" s="131"/>
      <c r="LEQ118" s="131"/>
      <c r="LER118" s="131"/>
      <c r="LES118" s="131"/>
      <c r="LET118" s="131"/>
      <c r="LEU118" s="131"/>
      <c r="LEV118" s="131"/>
      <c r="LEW118" s="131"/>
      <c r="LEX118" s="131"/>
      <c r="LEY118" s="131"/>
      <c r="LEZ118" s="131"/>
      <c r="LFA118" s="131"/>
      <c r="LFB118" s="131"/>
      <c r="LFC118" s="131"/>
      <c r="LFD118" s="131"/>
      <c r="LFE118" s="131"/>
      <c r="LFF118" s="131"/>
      <c r="LFG118" s="131"/>
      <c r="LFH118" s="131"/>
      <c r="LFI118" s="131"/>
      <c r="LFJ118" s="131"/>
      <c r="LFK118" s="131"/>
      <c r="LFL118" s="131"/>
      <c r="LFM118" s="131"/>
      <c r="LFN118" s="131"/>
      <c r="LFO118" s="131"/>
      <c r="LFP118" s="131"/>
      <c r="LFQ118" s="131"/>
      <c r="LFR118" s="131"/>
      <c r="LFS118" s="131"/>
      <c r="LFT118" s="131"/>
      <c r="LFU118" s="131"/>
      <c r="LFV118" s="131"/>
      <c r="LFW118" s="131"/>
      <c r="LFX118" s="131"/>
      <c r="LFY118" s="131"/>
      <c r="LFZ118" s="131"/>
      <c r="LGA118" s="131"/>
      <c r="LGB118" s="131"/>
      <c r="LGC118" s="131"/>
      <c r="LGD118" s="131"/>
      <c r="LGE118" s="131"/>
      <c r="LGF118" s="131"/>
      <c r="LGG118" s="131"/>
      <c r="LGH118" s="131"/>
      <c r="LGI118" s="131"/>
      <c r="LGJ118" s="131"/>
      <c r="LGK118" s="131"/>
      <c r="LGL118" s="131"/>
      <c r="LGM118" s="131"/>
      <c r="LGN118" s="131"/>
      <c r="LGO118" s="131"/>
      <c r="LGP118" s="131"/>
      <c r="LGQ118" s="131"/>
      <c r="LGR118" s="131"/>
      <c r="LGS118" s="131"/>
      <c r="LGT118" s="131"/>
      <c r="LGU118" s="131"/>
      <c r="LGV118" s="131"/>
      <c r="LGW118" s="131"/>
      <c r="LGX118" s="131"/>
      <c r="LGY118" s="131"/>
      <c r="LGZ118" s="131"/>
      <c r="LHA118" s="131"/>
      <c r="LHB118" s="131"/>
      <c r="LHC118" s="131"/>
      <c r="LHD118" s="131"/>
      <c r="LHE118" s="131"/>
      <c r="LHF118" s="131"/>
      <c r="LHG118" s="131"/>
      <c r="LHH118" s="131"/>
      <c r="LHI118" s="131"/>
      <c r="LHJ118" s="131"/>
      <c r="LHK118" s="131"/>
      <c r="LHL118" s="131"/>
      <c r="LHM118" s="131"/>
      <c r="LHN118" s="131"/>
      <c r="LHO118" s="131"/>
      <c r="LHP118" s="131"/>
      <c r="LHQ118" s="131"/>
      <c r="LHR118" s="131"/>
      <c r="LHS118" s="131"/>
      <c r="LHT118" s="131"/>
      <c r="LHU118" s="131"/>
      <c r="LHV118" s="131"/>
      <c r="LHW118" s="131"/>
      <c r="LHX118" s="131"/>
      <c r="LHY118" s="131"/>
      <c r="LHZ118" s="131"/>
      <c r="LIA118" s="131"/>
      <c r="LIB118" s="131"/>
      <c r="LIC118" s="131"/>
      <c r="LID118" s="131"/>
      <c r="LIE118" s="131"/>
      <c r="LIF118" s="131"/>
      <c r="LIG118" s="131"/>
      <c r="LIH118" s="131"/>
      <c r="LII118" s="131"/>
      <c r="LIJ118" s="131"/>
      <c r="LIK118" s="131"/>
      <c r="LIL118" s="131"/>
      <c r="LIM118" s="131"/>
      <c r="LIN118" s="131"/>
      <c r="LIO118" s="131"/>
      <c r="LIP118" s="131"/>
      <c r="LIQ118" s="131"/>
      <c r="LIR118" s="131"/>
      <c r="LIS118" s="131"/>
      <c r="LIT118" s="131"/>
      <c r="LIU118" s="131"/>
      <c r="LIV118" s="131"/>
      <c r="LIW118" s="131"/>
      <c r="LIX118" s="131"/>
      <c r="LIY118" s="131"/>
      <c r="LIZ118" s="131"/>
      <c r="LJA118" s="131"/>
      <c r="LJB118" s="131"/>
      <c r="LJC118" s="131"/>
      <c r="LJD118" s="131"/>
      <c r="LJE118" s="131"/>
      <c r="LJF118" s="131"/>
      <c r="LJG118" s="131"/>
      <c r="LJH118" s="131"/>
      <c r="LJI118" s="131"/>
      <c r="LJJ118" s="131"/>
      <c r="LJK118" s="131"/>
      <c r="LJL118" s="131"/>
      <c r="LJM118" s="131"/>
      <c r="LJN118" s="131"/>
      <c r="LJO118" s="131"/>
      <c r="LJP118" s="131"/>
      <c r="LJQ118" s="131"/>
      <c r="LJR118" s="131"/>
      <c r="LJS118" s="131"/>
      <c r="LJT118" s="131"/>
      <c r="LJU118" s="131"/>
      <c r="LJV118" s="131"/>
      <c r="LJW118" s="131"/>
      <c r="LJX118" s="131"/>
      <c r="LJY118" s="131"/>
      <c r="LJZ118" s="131"/>
      <c r="LKA118" s="131"/>
      <c r="LKB118" s="131"/>
      <c r="LKC118" s="131"/>
      <c r="LKD118" s="131"/>
      <c r="LKE118" s="131"/>
      <c r="LKF118" s="131"/>
      <c r="LKG118" s="131"/>
      <c r="LKH118" s="131"/>
      <c r="LKI118" s="131"/>
      <c r="LKJ118" s="131"/>
      <c r="LKK118" s="131"/>
      <c r="LKL118" s="131"/>
      <c r="LKM118" s="131"/>
      <c r="LKN118" s="131"/>
      <c r="LKO118" s="131"/>
      <c r="LKP118" s="131"/>
      <c r="LKQ118" s="131"/>
      <c r="LKR118" s="131"/>
      <c r="LKS118" s="131"/>
      <c r="LKT118" s="131"/>
      <c r="LKU118" s="131"/>
      <c r="LKV118" s="131"/>
      <c r="LKW118" s="131"/>
      <c r="LKX118" s="131"/>
      <c r="LKY118" s="131"/>
      <c r="LKZ118" s="131"/>
      <c r="LLA118" s="131"/>
      <c r="LLB118" s="131"/>
      <c r="LLC118" s="131"/>
      <c r="LLD118" s="131"/>
      <c r="LLE118" s="131"/>
      <c r="LLF118" s="131"/>
      <c r="LLG118" s="131"/>
      <c r="LLH118" s="131"/>
      <c r="LLI118" s="131"/>
      <c r="LLJ118" s="131"/>
      <c r="LLK118" s="131"/>
      <c r="LLL118" s="131"/>
      <c r="LLM118" s="131"/>
      <c r="LLN118" s="131"/>
      <c r="LLO118" s="131"/>
      <c r="LLP118" s="131"/>
      <c r="LLQ118" s="131"/>
      <c r="LLR118" s="131"/>
      <c r="LLS118" s="131"/>
      <c r="LLT118" s="131"/>
      <c r="LLU118" s="131"/>
      <c r="LLV118" s="131"/>
      <c r="LLW118" s="131"/>
      <c r="LLX118" s="131"/>
      <c r="LLY118" s="131"/>
      <c r="LLZ118" s="131"/>
      <c r="LMA118" s="131"/>
      <c r="LMB118" s="131"/>
      <c r="LMC118" s="131"/>
      <c r="LMD118" s="131"/>
      <c r="LME118" s="131"/>
      <c r="LMF118" s="131"/>
      <c r="LMG118" s="131"/>
      <c r="LMH118" s="131"/>
      <c r="LMI118" s="131"/>
      <c r="LMJ118" s="131"/>
      <c r="LMK118" s="131"/>
      <c r="LML118" s="131"/>
      <c r="LMM118" s="131"/>
      <c r="LMN118" s="131"/>
      <c r="LMO118" s="131"/>
      <c r="LMP118" s="131"/>
      <c r="LMQ118" s="131"/>
      <c r="LMR118" s="131"/>
      <c r="LMS118" s="131"/>
      <c r="LMT118" s="131"/>
      <c r="LMU118" s="131"/>
      <c r="LMV118" s="131"/>
      <c r="LMW118" s="131"/>
      <c r="LMX118" s="131"/>
      <c r="LMY118" s="131"/>
      <c r="LMZ118" s="131"/>
      <c r="LNA118" s="131"/>
      <c r="LNB118" s="131"/>
      <c r="LNC118" s="131"/>
      <c r="LND118" s="131"/>
      <c r="LNE118" s="131"/>
      <c r="LNF118" s="131"/>
      <c r="LNG118" s="131"/>
      <c r="LNH118" s="131"/>
      <c r="LNI118" s="131"/>
      <c r="LNJ118" s="131"/>
      <c r="LNK118" s="131"/>
      <c r="LNL118" s="131"/>
      <c r="LNM118" s="131"/>
      <c r="LNN118" s="131"/>
      <c r="LNO118" s="131"/>
      <c r="LNP118" s="131"/>
      <c r="LNQ118" s="131"/>
      <c r="LNR118" s="131"/>
      <c r="LNS118" s="131"/>
      <c r="LNT118" s="131"/>
      <c r="LNU118" s="131"/>
      <c r="LNV118" s="131"/>
      <c r="LNW118" s="131"/>
      <c r="LNX118" s="131"/>
      <c r="LNY118" s="131"/>
      <c r="LNZ118" s="131"/>
      <c r="LOA118" s="131"/>
      <c r="LOB118" s="131"/>
      <c r="LOC118" s="131"/>
      <c r="LOD118" s="131"/>
      <c r="LOE118" s="131"/>
      <c r="LOF118" s="131"/>
      <c r="LOG118" s="131"/>
      <c r="LOH118" s="131"/>
      <c r="LOI118" s="131"/>
      <c r="LOJ118" s="131"/>
      <c r="LOK118" s="131"/>
      <c r="LOL118" s="131"/>
      <c r="LOM118" s="131"/>
      <c r="LON118" s="131"/>
      <c r="LOO118" s="131"/>
      <c r="LOP118" s="131"/>
      <c r="LOQ118" s="131"/>
      <c r="LOR118" s="131"/>
      <c r="LOS118" s="131"/>
      <c r="LOT118" s="131"/>
      <c r="LOU118" s="131"/>
      <c r="LOV118" s="131"/>
      <c r="LOW118" s="131"/>
      <c r="LOX118" s="131"/>
      <c r="LOY118" s="131"/>
      <c r="LOZ118" s="131"/>
      <c r="LPA118" s="131"/>
      <c r="LPB118" s="131"/>
      <c r="LPC118" s="131"/>
      <c r="LPD118" s="131"/>
      <c r="LPE118" s="131"/>
      <c r="LPF118" s="131"/>
      <c r="LPG118" s="131"/>
      <c r="LPH118" s="131"/>
      <c r="LPI118" s="131"/>
      <c r="LPJ118" s="131"/>
      <c r="LPK118" s="131"/>
      <c r="LPL118" s="131"/>
      <c r="LPM118" s="131"/>
      <c r="LPN118" s="131"/>
      <c r="LPO118" s="131"/>
      <c r="LPP118" s="131"/>
      <c r="LPQ118" s="131"/>
      <c r="LPR118" s="131"/>
      <c r="LPS118" s="131"/>
      <c r="LPT118" s="131"/>
      <c r="LPU118" s="131"/>
      <c r="LPV118" s="131"/>
      <c r="LPW118" s="131"/>
      <c r="LPX118" s="131"/>
      <c r="LPY118" s="131"/>
      <c r="LPZ118" s="131"/>
      <c r="LQA118" s="131"/>
      <c r="LQB118" s="131"/>
      <c r="LQC118" s="131"/>
      <c r="LQD118" s="131"/>
      <c r="LQE118" s="131"/>
      <c r="LQF118" s="131"/>
      <c r="LQG118" s="131"/>
      <c r="LQH118" s="131"/>
      <c r="LQI118" s="131"/>
      <c r="LQJ118" s="131"/>
      <c r="LQK118" s="131"/>
      <c r="LQL118" s="131"/>
      <c r="LQM118" s="131"/>
      <c r="LQN118" s="131"/>
      <c r="LQO118" s="131"/>
      <c r="LQP118" s="131"/>
      <c r="LQQ118" s="131"/>
      <c r="LQR118" s="131"/>
      <c r="LQS118" s="131"/>
      <c r="LQT118" s="131"/>
      <c r="LQU118" s="131"/>
      <c r="LQV118" s="131"/>
      <c r="LQW118" s="131"/>
      <c r="LQX118" s="131"/>
      <c r="LQY118" s="131"/>
      <c r="LQZ118" s="131"/>
      <c r="LRA118" s="131"/>
      <c r="LRB118" s="131"/>
      <c r="LRC118" s="131"/>
      <c r="LRD118" s="131"/>
      <c r="LRE118" s="131"/>
      <c r="LRF118" s="131"/>
      <c r="LRG118" s="131"/>
      <c r="LRH118" s="131"/>
      <c r="LRI118" s="131"/>
      <c r="LRJ118" s="131"/>
      <c r="LRK118" s="131"/>
      <c r="LRL118" s="131"/>
      <c r="LRM118" s="131"/>
      <c r="LRN118" s="131"/>
      <c r="LRO118" s="131"/>
      <c r="LRP118" s="131"/>
      <c r="LRQ118" s="131"/>
      <c r="LRR118" s="131"/>
      <c r="LRS118" s="131"/>
      <c r="LRT118" s="131"/>
      <c r="LRU118" s="131"/>
      <c r="LRV118" s="131"/>
      <c r="LRW118" s="131"/>
      <c r="LRX118" s="131"/>
      <c r="LRY118" s="131"/>
      <c r="LRZ118" s="131"/>
      <c r="LSA118" s="131"/>
      <c r="LSB118" s="131"/>
      <c r="LSC118" s="131"/>
      <c r="LSD118" s="131"/>
      <c r="LSE118" s="131"/>
      <c r="LSF118" s="131"/>
      <c r="LSG118" s="131"/>
      <c r="LSH118" s="131"/>
      <c r="LSI118" s="131"/>
      <c r="LSJ118" s="131"/>
      <c r="LSK118" s="131"/>
      <c r="LSL118" s="131"/>
      <c r="LSM118" s="131"/>
      <c r="LSN118" s="131"/>
      <c r="LSO118" s="131"/>
      <c r="LSP118" s="131"/>
      <c r="LSQ118" s="131"/>
      <c r="LSR118" s="131"/>
      <c r="LSS118" s="131"/>
      <c r="LST118" s="131"/>
      <c r="LSU118" s="131"/>
      <c r="LSV118" s="131"/>
      <c r="LSW118" s="131"/>
      <c r="LSX118" s="131"/>
      <c r="LSY118" s="131"/>
      <c r="LSZ118" s="131"/>
      <c r="LTA118" s="131"/>
      <c r="LTB118" s="131"/>
      <c r="LTC118" s="131"/>
      <c r="LTD118" s="131"/>
      <c r="LTE118" s="131"/>
      <c r="LTF118" s="131"/>
      <c r="LTG118" s="131"/>
      <c r="LTH118" s="131"/>
      <c r="LTI118" s="131"/>
      <c r="LTJ118" s="131"/>
      <c r="LTK118" s="131"/>
      <c r="LTL118" s="131"/>
      <c r="LTM118" s="131"/>
      <c r="LTN118" s="131"/>
      <c r="LTO118" s="131"/>
      <c r="LTP118" s="131"/>
      <c r="LTQ118" s="131"/>
      <c r="LTR118" s="131"/>
      <c r="LTS118" s="131"/>
      <c r="LTT118" s="131"/>
      <c r="LTU118" s="131"/>
      <c r="LTV118" s="131"/>
      <c r="LTW118" s="131"/>
      <c r="LTX118" s="131"/>
      <c r="LTY118" s="131"/>
      <c r="LTZ118" s="131"/>
      <c r="LUA118" s="131"/>
      <c r="LUB118" s="131"/>
      <c r="LUC118" s="131"/>
      <c r="LUD118" s="131"/>
      <c r="LUE118" s="131"/>
      <c r="LUF118" s="131"/>
      <c r="LUG118" s="131"/>
      <c r="LUH118" s="131"/>
      <c r="LUI118" s="131"/>
      <c r="LUJ118" s="131"/>
      <c r="LUK118" s="131"/>
      <c r="LUL118" s="131"/>
      <c r="LUM118" s="131"/>
      <c r="LUN118" s="131"/>
      <c r="LUO118" s="131"/>
      <c r="LUP118" s="131"/>
      <c r="LUQ118" s="131"/>
      <c r="LUR118" s="131"/>
      <c r="LUS118" s="131"/>
      <c r="LUT118" s="131"/>
      <c r="LUU118" s="131"/>
      <c r="LUV118" s="131"/>
      <c r="LUW118" s="131"/>
      <c r="LUX118" s="131"/>
      <c r="LUY118" s="131"/>
      <c r="LUZ118" s="131"/>
      <c r="LVA118" s="131"/>
      <c r="LVB118" s="131"/>
      <c r="LVC118" s="131"/>
      <c r="LVD118" s="131"/>
      <c r="LVE118" s="131"/>
      <c r="LVF118" s="131"/>
      <c r="LVG118" s="131"/>
      <c r="LVH118" s="131"/>
      <c r="LVI118" s="131"/>
      <c r="LVJ118" s="131"/>
      <c r="LVK118" s="131"/>
      <c r="LVL118" s="131"/>
      <c r="LVM118" s="131"/>
      <c r="LVN118" s="131"/>
      <c r="LVO118" s="131"/>
      <c r="LVP118" s="131"/>
      <c r="LVQ118" s="131"/>
      <c r="LVR118" s="131"/>
      <c r="LVS118" s="131"/>
      <c r="LVT118" s="131"/>
      <c r="LVU118" s="131"/>
      <c r="LVV118" s="131"/>
      <c r="LVW118" s="131"/>
      <c r="LVX118" s="131"/>
      <c r="LVY118" s="131"/>
      <c r="LVZ118" s="131"/>
      <c r="LWA118" s="131"/>
      <c r="LWB118" s="131"/>
      <c r="LWC118" s="131"/>
      <c r="LWD118" s="131"/>
      <c r="LWE118" s="131"/>
      <c r="LWF118" s="131"/>
      <c r="LWG118" s="131"/>
      <c r="LWH118" s="131"/>
      <c r="LWI118" s="131"/>
      <c r="LWJ118" s="131"/>
      <c r="LWK118" s="131"/>
      <c r="LWL118" s="131"/>
      <c r="LWM118" s="131"/>
      <c r="LWN118" s="131"/>
      <c r="LWO118" s="131"/>
      <c r="LWP118" s="131"/>
      <c r="LWQ118" s="131"/>
      <c r="LWR118" s="131"/>
      <c r="LWS118" s="131"/>
      <c r="LWT118" s="131"/>
      <c r="LWU118" s="131"/>
      <c r="LWV118" s="131"/>
      <c r="LWW118" s="131"/>
      <c r="LWX118" s="131"/>
      <c r="LWY118" s="131"/>
      <c r="LWZ118" s="131"/>
      <c r="LXA118" s="131"/>
      <c r="LXB118" s="131"/>
      <c r="LXC118" s="131"/>
      <c r="LXD118" s="131"/>
      <c r="LXE118" s="131"/>
      <c r="LXF118" s="131"/>
      <c r="LXG118" s="131"/>
      <c r="LXH118" s="131"/>
      <c r="LXI118" s="131"/>
      <c r="LXJ118" s="131"/>
      <c r="LXK118" s="131"/>
      <c r="LXL118" s="131"/>
      <c r="LXM118" s="131"/>
      <c r="LXN118" s="131"/>
      <c r="LXO118" s="131"/>
      <c r="LXP118" s="131"/>
      <c r="LXQ118" s="131"/>
      <c r="LXR118" s="131"/>
      <c r="LXS118" s="131"/>
      <c r="LXT118" s="131"/>
      <c r="LXU118" s="131"/>
      <c r="LXV118" s="131"/>
      <c r="LXW118" s="131"/>
      <c r="LXX118" s="131"/>
      <c r="LXY118" s="131"/>
      <c r="LXZ118" s="131"/>
      <c r="LYA118" s="131"/>
      <c r="LYB118" s="131"/>
      <c r="LYC118" s="131"/>
      <c r="LYD118" s="131"/>
      <c r="LYE118" s="131"/>
      <c r="LYF118" s="131"/>
      <c r="LYG118" s="131"/>
      <c r="LYH118" s="131"/>
      <c r="LYI118" s="131"/>
      <c r="LYJ118" s="131"/>
      <c r="LYK118" s="131"/>
      <c r="LYL118" s="131"/>
      <c r="LYM118" s="131"/>
      <c r="LYN118" s="131"/>
      <c r="LYO118" s="131"/>
      <c r="LYP118" s="131"/>
      <c r="LYQ118" s="131"/>
      <c r="LYR118" s="131"/>
      <c r="LYS118" s="131"/>
      <c r="LYT118" s="131"/>
      <c r="LYU118" s="131"/>
      <c r="LYV118" s="131"/>
      <c r="LYW118" s="131"/>
      <c r="LYX118" s="131"/>
      <c r="LYY118" s="131"/>
      <c r="LYZ118" s="131"/>
      <c r="LZA118" s="131"/>
      <c r="LZB118" s="131"/>
      <c r="LZC118" s="131"/>
      <c r="LZD118" s="131"/>
      <c r="LZE118" s="131"/>
      <c r="LZF118" s="131"/>
      <c r="LZG118" s="131"/>
      <c r="LZH118" s="131"/>
      <c r="LZI118" s="131"/>
      <c r="LZJ118" s="131"/>
      <c r="LZK118" s="131"/>
      <c r="LZL118" s="131"/>
      <c r="LZM118" s="131"/>
      <c r="LZN118" s="131"/>
      <c r="LZO118" s="131"/>
      <c r="LZP118" s="131"/>
      <c r="LZQ118" s="131"/>
      <c r="LZR118" s="131"/>
      <c r="LZS118" s="131"/>
      <c r="LZT118" s="131"/>
      <c r="LZU118" s="131"/>
      <c r="LZV118" s="131"/>
      <c r="LZW118" s="131"/>
      <c r="LZX118" s="131"/>
      <c r="LZY118" s="131"/>
      <c r="LZZ118" s="131"/>
      <c r="MAA118" s="131"/>
      <c r="MAB118" s="131"/>
      <c r="MAC118" s="131"/>
      <c r="MAD118" s="131"/>
      <c r="MAE118" s="131"/>
      <c r="MAF118" s="131"/>
      <c r="MAG118" s="131"/>
      <c r="MAH118" s="131"/>
      <c r="MAI118" s="131"/>
      <c r="MAJ118" s="131"/>
      <c r="MAK118" s="131"/>
      <c r="MAL118" s="131"/>
      <c r="MAM118" s="131"/>
      <c r="MAN118" s="131"/>
      <c r="MAO118" s="131"/>
      <c r="MAP118" s="131"/>
      <c r="MAQ118" s="131"/>
      <c r="MAR118" s="131"/>
      <c r="MAS118" s="131"/>
      <c r="MAT118" s="131"/>
      <c r="MAU118" s="131"/>
      <c r="MAV118" s="131"/>
      <c r="MAW118" s="131"/>
      <c r="MAX118" s="131"/>
      <c r="MAY118" s="131"/>
      <c r="MAZ118" s="131"/>
      <c r="MBA118" s="131"/>
      <c r="MBB118" s="131"/>
      <c r="MBC118" s="131"/>
      <c r="MBD118" s="131"/>
      <c r="MBE118" s="131"/>
      <c r="MBF118" s="131"/>
      <c r="MBG118" s="131"/>
      <c r="MBH118" s="131"/>
      <c r="MBI118" s="131"/>
      <c r="MBJ118" s="131"/>
      <c r="MBK118" s="131"/>
      <c r="MBL118" s="131"/>
      <c r="MBM118" s="131"/>
      <c r="MBN118" s="131"/>
      <c r="MBO118" s="131"/>
      <c r="MBP118" s="131"/>
      <c r="MBQ118" s="131"/>
      <c r="MBR118" s="131"/>
      <c r="MBS118" s="131"/>
      <c r="MBT118" s="131"/>
      <c r="MBU118" s="131"/>
      <c r="MBV118" s="131"/>
      <c r="MBW118" s="131"/>
      <c r="MBX118" s="131"/>
      <c r="MBY118" s="131"/>
      <c r="MBZ118" s="131"/>
      <c r="MCA118" s="131"/>
      <c r="MCB118" s="131"/>
      <c r="MCC118" s="131"/>
      <c r="MCD118" s="131"/>
      <c r="MCE118" s="131"/>
      <c r="MCF118" s="131"/>
      <c r="MCG118" s="131"/>
      <c r="MCH118" s="131"/>
      <c r="MCI118" s="131"/>
      <c r="MCJ118" s="131"/>
      <c r="MCK118" s="131"/>
      <c r="MCL118" s="131"/>
      <c r="MCM118" s="131"/>
      <c r="MCN118" s="131"/>
      <c r="MCO118" s="131"/>
      <c r="MCP118" s="131"/>
      <c r="MCQ118" s="131"/>
      <c r="MCR118" s="131"/>
      <c r="MCS118" s="131"/>
      <c r="MCT118" s="131"/>
      <c r="MCU118" s="131"/>
      <c r="MCV118" s="131"/>
      <c r="MCW118" s="131"/>
      <c r="MCX118" s="131"/>
      <c r="MCY118" s="131"/>
      <c r="MCZ118" s="131"/>
      <c r="MDA118" s="131"/>
      <c r="MDB118" s="131"/>
      <c r="MDC118" s="131"/>
      <c r="MDD118" s="131"/>
      <c r="MDE118" s="131"/>
      <c r="MDF118" s="131"/>
      <c r="MDG118" s="131"/>
      <c r="MDH118" s="131"/>
      <c r="MDI118" s="131"/>
      <c r="MDJ118" s="131"/>
      <c r="MDK118" s="131"/>
      <c r="MDL118" s="131"/>
      <c r="MDM118" s="131"/>
      <c r="MDN118" s="131"/>
      <c r="MDO118" s="131"/>
      <c r="MDP118" s="131"/>
      <c r="MDQ118" s="131"/>
      <c r="MDR118" s="131"/>
      <c r="MDS118" s="131"/>
      <c r="MDT118" s="131"/>
      <c r="MDU118" s="131"/>
      <c r="MDV118" s="131"/>
      <c r="MDW118" s="131"/>
      <c r="MDX118" s="131"/>
      <c r="MDY118" s="131"/>
      <c r="MDZ118" s="131"/>
      <c r="MEA118" s="131"/>
      <c r="MEB118" s="131"/>
      <c r="MEC118" s="131"/>
      <c r="MED118" s="131"/>
      <c r="MEE118" s="131"/>
      <c r="MEF118" s="131"/>
      <c r="MEG118" s="131"/>
      <c r="MEH118" s="131"/>
      <c r="MEI118" s="131"/>
      <c r="MEJ118" s="131"/>
      <c r="MEK118" s="131"/>
      <c r="MEL118" s="131"/>
      <c r="MEM118" s="131"/>
      <c r="MEN118" s="131"/>
      <c r="MEO118" s="131"/>
      <c r="MEP118" s="131"/>
      <c r="MEQ118" s="131"/>
      <c r="MER118" s="131"/>
      <c r="MES118" s="131"/>
      <c r="MET118" s="131"/>
      <c r="MEU118" s="131"/>
      <c r="MEV118" s="131"/>
      <c r="MEW118" s="131"/>
      <c r="MEX118" s="131"/>
      <c r="MEY118" s="131"/>
      <c r="MEZ118" s="131"/>
      <c r="MFA118" s="131"/>
      <c r="MFB118" s="131"/>
      <c r="MFC118" s="131"/>
      <c r="MFD118" s="131"/>
      <c r="MFE118" s="131"/>
      <c r="MFF118" s="131"/>
      <c r="MFG118" s="131"/>
      <c r="MFH118" s="131"/>
      <c r="MFI118" s="131"/>
      <c r="MFJ118" s="131"/>
      <c r="MFK118" s="131"/>
      <c r="MFL118" s="131"/>
      <c r="MFM118" s="131"/>
      <c r="MFN118" s="131"/>
      <c r="MFO118" s="131"/>
      <c r="MFP118" s="131"/>
      <c r="MFQ118" s="131"/>
      <c r="MFR118" s="131"/>
      <c r="MFS118" s="131"/>
      <c r="MFT118" s="131"/>
      <c r="MFU118" s="131"/>
      <c r="MFV118" s="131"/>
      <c r="MFW118" s="131"/>
      <c r="MFX118" s="131"/>
      <c r="MFY118" s="131"/>
      <c r="MFZ118" s="131"/>
      <c r="MGA118" s="131"/>
      <c r="MGB118" s="131"/>
      <c r="MGC118" s="131"/>
      <c r="MGD118" s="131"/>
      <c r="MGE118" s="131"/>
      <c r="MGF118" s="131"/>
      <c r="MGG118" s="131"/>
      <c r="MGH118" s="131"/>
      <c r="MGI118" s="131"/>
      <c r="MGJ118" s="131"/>
      <c r="MGK118" s="131"/>
      <c r="MGL118" s="131"/>
      <c r="MGM118" s="131"/>
      <c r="MGN118" s="131"/>
      <c r="MGO118" s="131"/>
      <c r="MGP118" s="131"/>
      <c r="MGQ118" s="131"/>
      <c r="MGR118" s="131"/>
      <c r="MGS118" s="131"/>
      <c r="MGT118" s="131"/>
      <c r="MGU118" s="131"/>
      <c r="MGV118" s="131"/>
      <c r="MGW118" s="131"/>
      <c r="MGX118" s="131"/>
      <c r="MGY118" s="131"/>
      <c r="MGZ118" s="131"/>
      <c r="MHA118" s="131"/>
      <c r="MHB118" s="131"/>
      <c r="MHC118" s="131"/>
      <c r="MHD118" s="131"/>
      <c r="MHE118" s="131"/>
      <c r="MHF118" s="131"/>
      <c r="MHG118" s="131"/>
      <c r="MHH118" s="131"/>
      <c r="MHI118" s="131"/>
      <c r="MHJ118" s="131"/>
      <c r="MHK118" s="131"/>
      <c r="MHL118" s="131"/>
      <c r="MHM118" s="131"/>
      <c r="MHN118" s="131"/>
      <c r="MHO118" s="131"/>
      <c r="MHP118" s="131"/>
      <c r="MHQ118" s="131"/>
      <c r="MHR118" s="131"/>
      <c r="MHS118" s="131"/>
      <c r="MHT118" s="131"/>
      <c r="MHU118" s="131"/>
      <c r="MHV118" s="131"/>
      <c r="MHW118" s="131"/>
      <c r="MHX118" s="131"/>
      <c r="MHY118" s="131"/>
      <c r="MHZ118" s="131"/>
      <c r="MIA118" s="131"/>
      <c r="MIB118" s="131"/>
      <c r="MIC118" s="131"/>
      <c r="MID118" s="131"/>
      <c r="MIE118" s="131"/>
      <c r="MIF118" s="131"/>
      <c r="MIG118" s="131"/>
      <c r="MIH118" s="131"/>
      <c r="MII118" s="131"/>
      <c r="MIJ118" s="131"/>
      <c r="MIK118" s="131"/>
      <c r="MIL118" s="131"/>
      <c r="MIM118" s="131"/>
      <c r="MIN118" s="131"/>
      <c r="MIO118" s="131"/>
      <c r="MIP118" s="131"/>
      <c r="MIQ118" s="131"/>
      <c r="MIR118" s="131"/>
      <c r="MIS118" s="131"/>
      <c r="MIT118" s="131"/>
      <c r="MIU118" s="131"/>
      <c r="MIV118" s="131"/>
      <c r="MIW118" s="131"/>
      <c r="MIX118" s="131"/>
      <c r="MIY118" s="131"/>
      <c r="MIZ118" s="131"/>
      <c r="MJA118" s="131"/>
      <c r="MJB118" s="131"/>
      <c r="MJC118" s="131"/>
      <c r="MJD118" s="131"/>
      <c r="MJE118" s="131"/>
      <c r="MJF118" s="131"/>
      <c r="MJG118" s="131"/>
      <c r="MJH118" s="131"/>
      <c r="MJI118" s="131"/>
      <c r="MJJ118" s="131"/>
      <c r="MJK118" s="131"/>
      <c r="MJL118" s="131"/>
      <c r="MJM118" s="131"/>
      <c r="MJN118" s="131"/>
      <c r="MJO118" s="131"/>
      <c r="MJP118" s="131"/>
      <c r="MJQ118" s="131"/>
      <c r="MJR118" s="131"/>
      <c r="MJS118" s="131"/>
      <c r="MJT118" s="131"/>
      <c r="MJU118" s="131"/>
      <c r="MJV118" s="131"/>
      <c r="MJW118" s="131"/>
      <c r="MJX118" s="131"/>
      <c r="MJY118" s="131"/>
      <c r="MJZ118" s="131"/>
      <c r="MKA118" s="131"/>
      <c r="MKB118" s="131"/>
      <c r="MKC118" s="131"/>
      <c r="MKD118" s="131"/>
      <c r="MKE118" s="131"/>
      <c r="MKF118" s="131"/>
      <c r="MKG118" s="131"/>
      <c r="MKH118" s="131"/>
      <c r="MKI118" s="131"/>
      <c r="MKJ118" s="131"/>
      <c r="MKK118" s="131"/>
      <c r="MKL118" s="131"/>
      <c r="MKM118" s="131"/>
      <c r="MKN118" s="131"/>
      <c r="MKO118" s="131"/>
      <c r="MKP118" s="131"/>
      <c r="MKQ118" s="131"/>
      <c r="MKR118" s="131"/>
      <c r="MKS118" s="131"/>
      <c r="MKT118" s="131"/>
      <c r="MKU118" s="131"/>
      <c r="MKV118" s="131"/>
      <c r="MKW118" s="131"/>
      <c r="MKX118" s="131"/>
      <c r="MKY118" s="131"/>
      <c r="MKZ118" s="131"/>
      <c r="MLA118" s="131"/>
      <c r="MLB118" s="131"/>
      <c r="MLC118" s="131"/>
      <c r="MLD118" s="131"/>
      <c r="MLE118" s="131"/>
      <c r="MLF118" s="131"/>
      <c r="MLG118" s="131"/>
      <c r="MLH118" s="131"/>
      <c r="MLI118" s="131"/>
      <c r="MLJ118" s="131"/>
      <c r="MLK118" s="131"/>
      <c r="MLL118" s="131"/>
      <c r="MLM118" s="131"/>
      <c r="MLN118" s="131"/>
      <c r="MLO118" s="131"/>
      <c r="MLP118" s="131"/>
      <c r="MLQ118" s="131"/>
      <c r="MLR118" s="131"/>
      <c r="MLS118" s="131"/>
      <c r="MLT118" s="131"/>
      <c r="MLU118" s="131"/>
      <c r="MLV118" s="131"/>
      <c r="MLW118" s="131"/>
      <c r="MLX118" s="131"/>
      <c r="MLY118" s="131"/>
      <c r="MLZ118" s="131"/>
      <c r="MMA118" s="131"/>
      <c r="MMB118" s="131"/>
      <c r="MMC118" s="131"/>
      <c r="MMD118" s="131"/>
      <c r="MME118" s="131"/>
      <c r="MMF118" s="131"/>
      <c r="MMG118" s="131"/>
      <c r="MMH118" s="131"/>
      <c r="MMI118" s="131"/>
      <c r="MMJ118" s="131"/>
      <c r="MMK118" s="131"/>
      <c r="MML118" s="131"/>
      <c r="MMM118" s="131"/>
      <c r="MMN118" s="131"/>
      <c r="MMO118" s="131"/>
      <c r="MMP118" s="131"/>
      <c r="MMQ118" s="131"/>
      <c r="MMR118" s="131"/>
      <c r="MMS118" s="131"/>
      <c r="MMT118" s="131"/>
      <c r="MMU118" s="131"/>
      <c r="MMV118" s="131"/>
      <c r="MMW118" s="131"/>
      <c r="MMX118" s="131"/>
      <c r="MMY118" s="131"/>
      <c r="MMZ118" s="131"/>
      <c r="MNA118" s="131"/>
      <c r="MNB118" s="131"/>
      <c r="MNC118" s="131"/>
      <c r="MND118" s="131"/>
      <c r="MNE118" s="131"/>
      <c r="MNF118" s="131"/>
      <c r="MNG118" s="131"/>
      <c r="MNH118" s="131"/>
      <c r="MNI118" s="131"/>
      <c r="MNJ118" s="131"/>
      <c r="MNK118" s="131"/>
      <c r="MNL118" s="131"/>
      <c r="MNM118" s="131"/>
      <c r="MNN118" s="131"/>
      <c r="MNO118" s="131"/>
      <c r="MNP118" s="131"/>
      <c r="MNQ118" s="131"/>
      <c r="MNR118" s="131"/>
      <c r="MNS118" s="131"/>
      <c r="MNT118" s="131"/>
      <c r="MNU118" s="131"/>
      <c r="MNV118" s="131"/>
      <c r="MNW118" s="131"/>
      <c r="MNX118" s="131"/>
      <c r="MNY118" s="131"/>
      <c r="MNZ118" s="131"/>
      <c r="MOA118" s="131"/>
      <c r="MOB118" s="131"/>
      <c r="MOC118" s="131"/>
      <c r="MOD118" s="131"/>
      <c r="MOE118" s="131"/>
      <c r="MOF118" s="131"/>
      <c r="MOG118" s="131"/>
      <c r="MOH118" s="131"/>
      <c r="MOI118" s="131"/>
      <c r="MOJ118" s="131"/>
      <c r="MOK118" s="131"/>
      <c r="MOL118" s="131"/>
      <c r="MOM118" s="131"/>
      <c r="MON118" s="131"/>
      <c r="MOO118" s="131"/>
      <c r="MOP118" s="131"/>
      <c r="MOQ118" s="131"/>
      <c r="MOR118" s="131"/>
      <c r="MOS118" s="131"/>
      <c r="MOT118" s="131"/>
      <c r="MOU118" s="131"/>
      <c r="MOV118" s="131"/>
      <c r="MOW118" s="131"/>
      <c r="MOX118" s="131"/>
      <c r="MOY118" s="131"/>
      <c r="MOZ118" s="131"/>
      <c r="MPA118" s="131"/>
      <c r="MPB118" s="131"/>
      <c r="MPC118" s="131"/>
      <c r="MPD118" s="131"/>
      <c r="MPE118" s="131"/>
      <c r="MPF118" s="131"/>
      <c r="MPG118" s="131"/>
      <c r="MPH118" s="131"/>
      <c r="MPI118" s="131"/>
      <c r="MPJ118" s="131"/>
      <c r="MPK118" s="131"/>
      <c r="MPL118" s="131"/>
      <c r="MPM118" s="131"/>
      <c r="MPN118" s="131"/>
      <c r="MPO118" s="131"/>
      <c r="MPP118" s="131"/>
      <c r="MPQ118" s="131"/>
      <c r="MPR118" s="131"/>
      <c r="MPS118" s="131"/>
      <c r="MPT118" s="131"/>
      <c r="MPU118" s="131"/>
      <c r="MPV118" s="131"/>
      <c r="MPW118" s="131"/>
      <c r="MPX118" s="131"/>
      <c r="MPY118" s="131"/>
      <c r="MPZ118" s="131"/>
      <c r="MQA118" s="131"/>
      <c r="MQB118" s="131"/>
      <c r="MQC118" s="131"/>
      <c r="MQD118" s="131"/>
      <c r="MQE118" s="131"/>
      <c r="MQF118" s="131"/>
      <c r="MQG118" s="131"/>
      <c r="MQH118" s="131"/>
      <c r="MQI118" s="131"/>
      <c r="MQJ118" s="131"/>
      <c r="MQK118" s="131"/>
      <c r="MQL118" s="131"/>
      <c r="MQM118" s="131"/>
      <c r="MQN118" s="131"/>
      <c r="MQO118" s="131"/>
      <c r="MQP118" s="131"/>
      <c r="MQQ118" s="131"/>
      <c r="MQR118" s="131"/>
      <c r="MQS118" s="131"/>
      <c r="MQT118" s="131"/>
      <c r="MQU118" s="131"/>
      <c r="MQV118" s="131"/>
      <c r="MQW118" s="131"/>
      <c r="MQX118" s="131"/>
      <c r="MQY118" s="131"/>
      <c r="MQZ118" s="131"/>
      <c r="MRA118" s="131"/>
      <c r="MRB118" s="131"/>
      <c r="MRC118" s="131"/>
      <c r="MRD118" s="131"/>
      <c r="MRE118" s="131"/>
      <c r="MRF118" s="131"/>
      <c r="MRG118" s="131"/>
      <c r="MRH118" s="131"/>
      <c r="MRI118" s="131"/>
      <c r="MRJ118" s="131"/>
      <c r="MRK118" s="131"/>
      <c r="MRL118" s="131"/>
      <c r="MRM118" s="131"/>
      <c r="MRN118" s="131"/>
      <c r="MRO118" s="131"/>
      <c r="MRP118" s="131"/>
      <c r="MRQ118" s="131"/>
      <c r="MRR118" s="131"/>
      <c r="MRS118" s="131"/>
      <c r="MRT118" s="131"/>
      <c r="MRU118" s="131"/>
      <c r="MRV118" s="131"/>
      <c r="MRW118" s="131"/>
      <c r="MRX118" s="131"/>
      <c r="MRY118" s="131"/>
      <c r="MRZ118" s="131"/>
      <c r="MSA118" s="131"/>
      <c r="MSB118" s="131"/>
      <c r="MSC118" s="131"/>
      <c r="MSD118" s="131"/>
      <c r="MSE118" s="131"/>
      <c r="MSF118" s="131"/>
      <c r="MSG118" s="131"/>
      <c r="MSH118" s="131"/>
      <c r="MSI118" s="131"/>
      <c r="MSJ118" s="131"/>
      <c r="MSK118" s="131"/>
      <c r="MSL118" s="131"/>
      <c r="MSM118" s="131"/>
      <c r="MSN118" s="131"/>
      <c r="MSO118" s="131"/>
      <c r="MSP118" s="131"/>
      <c r="MSQ118" s="131"/>
      <c r="MSR118" s="131"/>
      <c r="MSS118" s="131"/>
      <c r="MST118" s="131"/>
      <c r="MSU118" s="131"/>
      <c r="MSV118" s="131"/>
      <c r="MSW118" s="131"/>
      <c r="MSX118" s="131"/>
      <c r="MSY118" s="131"/>
      <c r="MSZ118" s="131"/>
      <c r="MTA118" s="131"/>
      <c r="MTB118" s="131"/>
      <c r="MTC118" s="131"/>
      <c r="MTD118" s="131"/>
      <c r="MTE118" s="131"/>
      <c r="MTF118" s="131"/>
      <c r="MTG118" s="131"/>
      <c r="MTH118" s="131"/>
      <c r="MTI118" s="131"/>
      <c r="MTJ118" s="131"/>
      <c r="MTK118" s="131"/>
      <c r="MTL118" s="131"/>
      <c r="MTM118" s="131"/>
      <c r="MTN118" s="131"/>
      <c r="MTO118" s="131"/>
      <c r="MTP118" s="131"/>
      <c r="MTQ118" s="131"/>
      <c r="MTR118" s="131"/>
      <c r="MTS118" s="131"/>
      <c r="MTT118" s="131"/>
      <c r="MTU118" s="131"/>
      <c r="MTV118" s="131"/>
      <c r="MTW118" s="131"/>
      <c r="MTX118" s="131"/>
      <c r="MTY118" s="131"/>
      <c r="MTZ118" s="131"/>
      <c r="MUA118" s="131"/>
      <c r="MUB118" s="131"/>
      <c r="MUC118" s="131"/>
      <c r="MUD118" s="131"/>
      <c r="MUE118" s="131"/>
      <c r="MUF118" s="131"/>
      <c r="MUG118" s="131"/>
      <c r="MUH118" s="131"/>
      <c r="MUI118" s="131"/>
      <c r="MUJ118" s="131"/>
      <c r="MUK118" s="131"/>
      <c r="MUL118" s="131"/>
      <c r="MUM118" s="131"/>
      <c r="MUN118" s="131"/>
      <c r="MUO118" s="131"/>
      <c r="MUP118" s="131"/>
      <c r="MUQ118" s="131"/>
      <c r="MUR118" s="131"/>
      <c r="MUS118" s="131"/>
      <c r="MUT118" s="131"/>
      <c r="MUU118" s="131"/>
      <c r="MUV118" s="131"/>
      <c r="MUW118" s="131"/>
      <c r="MUX118" s="131"/>
      <c r="MUY118" s="131"/>
      <c r="MUZ118" s="131"/>
      <c r="MVA118" s="131"/>
      <c r="MVB118" s="131"/>
      <c r="MVC118" s="131"/>
      <c r="MVD118" s="131"/>
      <c r="MVE118" s="131"/>
      <c r="MVF118" s="131"/>
      <c r="MVG118" s="131"/>
      <c r="MVH118" s="131"/>
      <c r="MVI118" s="131"/>
      <c r="MVJ118" s="131"/>
      <c r="MVK118" s="131"/>
      <c r="MVL118" s="131"/>
      <c r="MVM118" s="131"/>
      <c r="MVN118" s="131"/>
      <c r="MVO118" s="131"/>
      <c r="MVP118" s="131"/>
      <c r="MVQ118" s="131"/>
      <c r="MVR118" s="131"/>
      <c r="MVS118" s="131"/>
      <c r="MVT118" s="131"/>
      <c r="MVU118" s="131"/>
      <c r="MVV118" s="131"/>
      <c r="MVW118" s="131"/>
      <c r="MVX118" s="131"/>
      <c r="MVY118" s="131"/>
      <c r="MVZ118" s="131"/>
      <c r="MWA118" s="131"/>
      <c r="MWB118" s="131"/>
      <c r="MWC118" s="131"/>
      <c r="MWD118" s="131"/>
      <c r="MWE118" s="131"/>
      <c r="MWF118" s="131"/>
      <c r="MWG118" s="131"/>
      <c r="MWH118" s="131"/>
      <c r="MWI118" s="131"/>
      <c r="MWJ118" s="131"/>
      <c r="MWK118" s="131"/>
      <c r="MWL118" s="131"/>
      <c r="MWM118" s="131"/>
      <c r="MWN118" s="131"/>
      <c r="MWO118" s="131"/>
      <c r="MWP118" s="131"/>
      <c r="MWQ118" s="131"/>
      <c r="MWR118" s="131"/>
      <c r="MWS118" s="131"/>
      <c r="MWT118" s="131"/>
      <c r="MWU118" s="131"/>
      <c r="MWV118" s="131"/>
      <c r="MWW118" s="131"/>
      <c r="MWX118" s="131"/>
      <c r="MWY118" s="131"/>
      <c r="MWZ118" s="131"/>
      <c r="MXA118" s="131"/>
      <c r="MXB118" s="131"/>
      <c r="MXC118" s="131"/>
      <c r="MXD118" s="131"/>
      <c r="MXE118" s="131"/>
      <c r="MXF118" s="131"/>
      <c r="MXG118" s="131"/>
      <c r="MXH118" s="131"/>
      <c r="MXI118" s="131"/>
      <c r="MXJ118" s="131"/>
      <c r="MXK118" s="131"/>
      <c r="MXL118" s="131"/>
      <c r="MXM118" s="131"/>
      <c r="MXN118" s="131"/>
      <c r="MXO118" s="131"/>
      <c r="MXP118" s="131"/>
      <c r="MXQ118" s="131"/>
      <c r="MXR118" s="131"/>
      <c r="MXS118" s="131"/>
      <c r="MXT118" s="131"/>
      <c r="MXU118" s="131"/>
      <c r="MXV118" s="131"/>
      <c r="MXW118" s="131"/>
      <c r="MXX118" s="131"/>
      <c r="MXY118" s="131"/>
      <c r="MXZ118" s="131"/>
      <c r="MYA118" s="131"/>
      <c r="MYB118" s="131"/>
      <c r="MYC118" s="131"/>
      <c r="MYD118" s="131"/>
      <c r="MYE118" s="131"/>
      <c r="MYF118" s="131"/>
      <c r="MYG118" s="131"/>
      <c r="MYH118" s="131"/>
      <c r="MYI118" s="131"/>
      <c r="MYJ118" s="131"/>
      <c r="MYK118" s="131"/>
      <c r="MYL118" s="131"/>
      <c r="MYM118" s="131"/>
      <c r="MYN118" s="131"/>
      <c r="MYO118" s="131"/>
      <c r="MYP118" s="131"/>
      <c r="MYQ118" s="131"/>
      <c r="MYR118" s="131"/>
      <c r="MYS118" s="131"/>
      <c r="MYT118" s="131"/>
      <c r="MYU118" s="131"/>
      <c r="MYV118" s="131"/>
      <c r="MYW118" s="131"/>
      <c r="MYX118" s="131"/>
      <c r="MYY118" s="131"/>
      <c r="MYZ118" s="131"/>
      <c r="MZA118" s="131"/>
      <c r="MZB118" s="131"/>
      <c r="MZC118" s="131"/>
      <c r="MZD118" s="131"/>
      <c r="MZE118" s="131"/>
      <c r="MZF118" s="131"/>
      <c r="MZG118" s="131"/>
      <c r="MZH118" s="131"/>
      <c r="MZI118" s="131"/>
      <c r="MZJ118" s="131"/>
      <c r="MZK118" s="131"/>
      <c r="MZL118" s="131"/>
      <c r="MZM118" s="131"/>
      <c r="MZN118" s="131"/>
      <c r="MZO118" s="131"/>
      <c r="MZP118" s="131"/>
      <c r="MZQ118" s="131"/>
      <c r="MZR118" s="131"/>
      <c r="MZS118" s="131"/>
      <c r="MZT118" s="131"/>
      <c r="MZU118" s="131"/>
      <c r="MZV118" s="131"/>
      <c r="MZW118" s="131"/>
      <c r="MZX118" s="131"/>
      <c r="MZY118" s="131"/>
      <c r="MZZ118" s="131"/>
      <c r="NAA118" s="131"/>
      <c r="NAB118" s="131"/>
      <c r="NAC118" s="131"/>
      <c r="NAD118" s="131"/>
      <c r="NAE118" s="131"/>
      <c r="NAF118" s="131"/>
      <c r="NAG118" s="131"/>
      <c r="NAH118" s="131"/>
      <c r="NAI118" s="131"/>
      <c r="NAJ118" s="131"/>
      <c r="NAK118" s="131"/>
      <c r="NAL118" s="131"/>
      <c r="NAM118" s="131"/>
      <c r="NAN118" s="131"/>
      <c r="NAO118" s="131"/>
      <c r="NAP118" s="131"/>
      <c r="NAQ118" s="131"/>
      <c r="NAR118" s="131"/>
      <c r="NAS118" s="131"/>
      <c r="NAT118" s="131"/>
      <c r="NAU118" s="131"/>
      <c r="NAV118" s="131"/>
      <c r="NAW118" s="131"/>
      <c r="NAX118" s="131"/>
      <c r="NAY118" s="131"/>
      <c r="NAZ118" s="131"/>
      <c r="NBA118" s="131"/>
      <c r="NBB118" s="131"/>
      <c r="NBC118" s="131"/>
      <c r="NBD118" s="131"/>
      <c r="NBE118" s="131"/>
      <c r="NBF118" s="131"/>
      <c r="NBG118" s="131"/>
      <c r="NBH118" s="131"/>
      <c r="NBI118" s="131"/>
      <c r="NBJ118" s="131"/>
      <c r="NBK118" s="131"/>
      <c r="NBL118" s="131"/>
      <c r="NBM118" s="131"/>
      <c r="NBN118" s="131"/>
      <c r="NBO118" s="131"/>
      <c r="NBP118" s="131"/>
      <c r="NBQ118" s="131"/>
      <c r="NBR118" s="131"/>
      <c r="NBS118" s="131"/>
      <c r="NBT118" s="131"/>
      <c r="NBU118" s="131"/>
      <c r="NBV118" s="131"/>
      <c r="NBW118" s="131"/>
      <c r="NBX118" s="131"/>
      <c r="NBY118" s="131"/>
      <c r="NBZ118" s="131"/>
      <c r="NCA118" s="131"/>
      <c r="NCB118" s="131"/>
      <c r="NCC118" s="131"/>
      <c r="NCD118" s="131"/>
      <c r="NCE118" s="131"/>
      <c r="NCF118" s="131"/>
      <c r="NCG118" s="131"/>
      <c r="NCH118" s="131"/>
      <c r="NCI118" s="131"/>
      <c r="NCJ118" s="131"/>
      <c r="NCK118" s="131"/>
      <c r="NCL118" s="131"/>
      <c r="NCM118" s="131"/>
      <c r="NCN118" s="131"/>
      <c r="NCO118" s="131"/>
      <c r="NCP118" s="131"/>
      <c r="NCQ118" s="131"/>
      <c r="NCR118" s="131"/>
      <c r="NCS118" s="131"/>
      <c r="NCT118" s="131"/>
      <c r="NCU118" s="131"/>
      <c r="NCV118" s="131"/>
      <c r="NCW118" s="131"/>
      <c r="NCX118" s="131"/>
      <c r="NCY118" s="131"/>
      <c r="NCZ118" s="131"/>
      <c r="NDA118" s="131"/>
      <c r="NDB118" s="131"/>
      <c r="NDC118" s="131"/>
      <c r="NDD118" s="131"/>
      <c r="NDE118" s="131"/>
      <c r="NDF118" s="131"/>
      <c r="NDG118" s="131"/>
      <c r="NDH118" s="131"/>
      <c r="NDI118" s="131"/>
      <c r="NDJ118" s="131"/>
      <c r="NDK118" s="131"/>
      <c r="NDL118" s="131"/>
      <c r="NDM118" s="131"/>
      <c r="NDN118" s="131"/>
      <c r="NDO118" s="131"/>
      <c r="NDP118" s="131"/>
      <c r="NDQ118" s="131"/>
      <c r="NDR118" s="131"/>
      <c r="NDS118" s="131"/>
      <c r="NDT118" s="131"/>
      <c r="NDU118" s="131"/>
      <c r="NDV118" s="131"/>
      <c r="NDW118" s="131"/>
      <c r="NDX118" s="131"/>
      <c r="NDY118" s="131"/>
      <c r="NDZ118" s="131"/>
      <c r="NEA118" s="131"/>
      <c r="NEB118" s="131"/>
      <c r="NEC118" s="131"/>
      <c r="NED118" s="131"/>
      <c r="NEE118" s="131"/>
      <c r="NEF118" s="131"/>
      <c r="NEG118" s="131"/>
      <c r="NEH118" s="131"/>
      <c r="NEI118" s="131"/>
      <c r="NEJ118" s="131"/>
      <c r="NEK118" s="131"/>
      <c r="NEL118" s="131"/>
      <c r="NEM118" s="131"/>
      <c r="NEN118" s="131"/>
      <c r="NEO118" s="131"/>
      <c r="NEP118" s="131"/>
      <c r="NEQ118" s="131"/>
      <c r="NER118" s="131"/>
      <c r="NES118" s="131"/>
      <c r="NET118" s="131"/>
      <c r="NEU118" s="131"/>
      <c r="NEV118" s="131"/>
      <c r="NEW118" s="131"/>
      <c r="NEX118" s="131"/>
      <c r="NEY118" s="131"/>
      <c r="NEZ118" s="131"/>
      <c r="NFA118" s="131"/>
      <c r="NFB118" s="131"/>
      <c r="NFC118" s="131"/>
      <c r="NFD118" s="131"/>
      <c r="NFE118" s="131"/>
      <c r="NFF118" s="131"/>
      <c r="NFG118" s="131"/>
      <c r="NFH118" s="131"/>
      <c r="NFI118" s="131"/>
      <c r="NFJ118" s="131"/>
      <c r="NFK118" s="131"/>
      <c r="NFL118" s="131"/>
      <c r="NFM118" s="131"/>
      <c r="NFN118" s="131"/>
      <c r="NFO118" s="131"/>
      <c r="NFP118" s="131"/>
      <c r="NFQ118" s="131"/>
      <c r="NFR118" s="131"/>
      <c r="NFS118" s="131"/>
      <c r="NFT118" s="131"/>
      <c r="NFU118" s="131"/>
      <c r="NFV118" s="131"/>
      <c r="NFW118" s="131"/>
      <c r="NFX118" s="131"/>
      <c r="NFY118" s="131"/>
      <c r="NFZ118" s="131"/>
      <c r="NGA118" s="131"/>
      <c r="NGB118" s="131"/>
      <c r="NGC118" s="131"/>
      <c r="NGD118" s="131"/>
      <c r="NGE118" s="131"/>
      <c r="NGF118" s="131"/>
      <c r="NGG118" s="131"/>
      <c r="NGH118" s="131"/>
      <c r="NGI118" s="131"/>
      <c r="NGJ118" s="131"/>
      <c r="NGK118" s="131"/>
      <c r="NGL118" s="131"/>
      <c r="NGM118" s="131"/>
      <c r="NGN118" s="131"/>
      <c r="NGO118" s="131"/>
      <c r="NGP118" s="131"/>
      <c r="NGQ118" s="131"/>
      <c r="NGR118" s="131"/>
      <c r="NGS118" s="131"/>
      <c r="NGT118" s="131"/>
      <c r="NGU118" s="131"/>
      <c r="NGV118" s="131"/>
      <c r="NGW118" s="131"/>
      <c r="NGX118" s="131"/>
      <c r="NGY118" s="131"/>
      <c r="NGZ118" s="131"/>
      <c r="NHA118" s="131"/>
      <c r="NHB118" s="131"/>
      <c r="NHC118" s="131"/>
      <c r="NHD118" s="131"/>
      <c r="NHE118" s="131"/>
      <c r="NHF118" s="131"/>
      <c r="NHG118" s="131"/>
      <c r="NHH118" s="131"/>
      <c r="NHI118" s="131"/>
      <c r="NHJ118" s="131"/>
      <c r="NHK118" s="131"/>
      <c r="NHL118" s="131"/>
      <c r="NHM118" s="131"/>
      <c r="NHN118" s="131"/>
      <c r="NHO118" s="131"/>
      <c r="NHP118" s="131"/>
      <c r="NHQ118" s="131"/>
      <c r="NHR118" s="131"/>
      <c r="NHS118" s="131"/>
      <c r="NHT118" s="131"/>
      <c r="NHU118" s="131"/>
      <c r="NHV118" s="131"/>
      <c r="NHW118" s="131"/>
      <c r="NHX118" s="131"/>
      <c r="NHY118" s="131"/>
      <c r="NHZ118" s="131"/>
      <c r="NIA118" s="131"/>
      <c r="NIB118" s="131"/>
      <c r="NIC118" s="131"/>
      <c r="NID118" s="131"/>
      <c r="NIE118" s="131"/>
      <c r="NIF118" s="131"/>
      <c r="NIG118" s="131"/>
      <c r="NIH118" s="131"/>
      <c r="NII118" s="131"/>
      <c r="NIJ118" s="131"/>
      <c r="NIK118" s="131"/>
      <c r="NIL118" s="131"/>
      <c r="NIM118" s="131"/>
      <c r="NIN118" s="131"/>
      <c r="NIO118" s="131"/>
      <c r="NIP118" s="131"/>
      <c r="NIQ118" s="131"/>
      <c r="NIR118" s="131"/>
      <c r="NIS118" s="131"/>
      <c r="NIT118" s="131"/>
      <c r="NIU118" s="131"/>
      <c r="NIV118" s="131"/>
      <c r="NIW118" s="131"/>
      <c r="NIX118" s="131"/>
      <c r="NIY118" s="131"/>
      <c r="NIZ118" s="131"/>
      <c r="NJA118" s="131"/>
      <c r="NJB118" s="131"/>
      <c r="NJC118" s="131"/>
      <c r="NJD118" s="131"/>
      <c r="NJE118" s="131"/>
      <c r="NJF118" s="131"/>
      <c r="NJG118" s="131"/>
      <c r="NJH118" s="131"/>
      <c r="NJI118" s="131"/>
      <c r="NJJ118" s="131"/>
      <c r="NJK118" s="131"/>
      <c r="NJL118" s="131"/>
      <c r="NJM118" s="131"/>
      <c r="NJN118" s="131"/>
      <c r="NJO118" s="131"/>
      <c r="NJP118" s="131"/>
      <c r="NJQ118" s="131"/>
      <c r="NJR118" s="131"/>
      <c r="NJS118" s="131"/>
      <c r="NJT118" s="131"/>
      <c r="NJU118" s="131"/>
      <c r="NJV118" s="131"/>
      <c r="NJW118" s="131"/>
      <c r="NJX118" s="131"/>
      <c r="NJY118" s="131"/>
      <c r="NJZ118" s="131"/>
      <c r="NKA118" s="131"/>
      <c r="NKB118" s="131"/>
      <c r="NKC118" s="131"/>
      <c r="NKD118" s="131"/>
      <c r="NKE118" s="131"/>
      <c r="NKF118" s="131"/>
      <c r="NKG118" s="131"/>
      <c r="NKH118" s="131"/>
      <c r="NKI118" s="131"/>
      <c r="NKJ118" s="131"/>
      <c r="NKK118" s="131"/>
      <c r="NKL118" s="131"/>
      <c r="NKM118" s="131"/>
      <c r="NKN118" s="131"/>
      <c r="NKO118" s="131"/>
      <c r="NKP118" s="131"/>
      <c r="NKQ118" s="131"/>
      <c r="NKR118" s="131"/>
      <c r="NKS118" s="131"/>
      <c r="NKT118" s="131"/>
      <c r="NKU118" s="131"/>
      <c r="NKV118" s="131"/>
      <c r="NKW118" s="131"/>
      <c r="NKX118" s="131"/>
      <c r="NKY118" s="131"/>
      <c r="NKZ118" s="131"/>
      <c r="NLA118" s="131"/>
      <c r="NLB118" s="131"/>
      <c r="NLC118" s="131"/>
      <c r="NLD118" s="131"/>
      <c r="NLE118" s="131"/>
      <c r="NLF118" s="131"/>
      <c r="NLG118" s="131"/>
      <c r="NLH118" s="131"/>
      <c r="NLI118" s="131"/>
      <c r="NLJ118" s="131"/>
      <c r="NLK118" s="131"/>
      <c r="NLL118" s="131"/>
      <c r="NLM118" s="131"/>
      <c r="NLN118" s="131"/>
      <c r="NLO118" s="131"/>
      <c r="NLP118" s="131"/>
      <c r="NLQ118" s="131"/>
      <c r="NLR118" s="131"/>
      <c r="NLS118" s="131"/>
      <c r="NLT118" s="131"/>
      <c r="NLU118" s="131"/>
      <c r="NLV118" s="131"/>
      <c r="NLW118" s="131"/>
      <c r="NLX118" s="131"/>
      <c r="NLY118" s="131"/>
      <c r="NLZ118" s="131"/>
      <c r="NMA118" s="131"/>
      <c r="NMB118" s="131"/>
      <c r="NMC118" s="131"/>
      <c r="NMD118" s="131"/>
      <c r="NME118" s="131"/>
      <c r="NMF118" s="131"/>
      <c r="NMG118" s="131"/>
      <c r="NMH118" s="131"/>
      <c r="NMI118" s="131"/>
      <c r="NMJ118" s="131"/>
      <c r="NMK118" s="131"/>
      <c r="NML118" s="131"/>
      <c r="NMM118" s="131"/>
      <c r="NMN118" s="131"/>
      <c r="NMO118" s="131"/>
      <c r="NMP118" s="131"/>
      <c r="NMQ118" s="131"/>
      <c r="NMR118" s="131"/>
      <c r="NMS118" s="131"/>
      <c r="NMT118" s="131"/>
      <c r="NMU118" s="131"/>
      <c r="NMV118" s="131"/>
      <c r="NMW118" s="131"/>
      <c r="NMX118" s="131"/>
      <c r="NMY118" s="131"/>
      <c r="NMZ118" s="131"/>
      <c r="NNA118" s="131"/>
      <c r="NNB118" s="131"/>
      <c r="NNC118" s="131"/>
      <c r="NND118" s="131"/>
      <c r="NNE118" s="131"/>
      <c r="NNF118" s="131"/>
      <c r="NNG118" s="131"/>
      <c r="NNH118" s="131"/>
      <c r="NNI118" s="131"/>
      <c r="NNJ118" s="131"/>
      <c r="NNK118" s="131"/>
      <c r="NNL118" s="131"/>
      <c r="NNM118" s="131"/>
      <c r="NNN118" s="131"/>
      <c r="NNO118" s="131"/>
      <c r="NNP118" s="131"/>
      <c r="NNQ118" s="131"/>
      <c r="NNR118" s="131"/>
      <c r="NNS118" s="131"/>
      <c r="NNT118" s="131"/>
      <c r="NNU118" s="131"/>
      <c r="NNV118" s="131"/>
      <c r="NNW118" s="131"/>
      <c r="NNX118" s="131"/>
      <c r="NNY118" s="131"/>
      <c r="NNZ118" s="131"/>
      <c r="NOA118" s="131"/>
      <c r="NOB118" s="131"/>
      <c r="NOC118" s="131"/>
      <c r="NOD118" s="131"/>
      <c r="NOE118" s="131"/>
      <c r="NOF118" s="131"/>
      <c r="NOG118" s="131"/>
      <c r="NOH118" s="131"/>
      <c r="NOI118" s="131"/>
      <c r="NOJ118" s="131"/>
      <c r="NOK118" s="131"/>
      <c r="NOL118" s="131"/>
      <c r="NOM118" s="131"/>
      <c r="NON118" s="131"/>
      <c r="NOO118" s="131"/>
      <c r="NOP118" s="131"/>
      <c r="NOQ118" s="131"/>
      <c r="NOR118" s="131"/>
      <c r="NOS118" s="131"/>
      <c r="NOT118" s="131"/>
      <c r="NOU118" s="131"/>
      <c r="NOV118" s="131"/>
      <c r="NOW118" s="131"/>
      <c r="NOX118" s="131"/>
      <c r="NOY118" s="131"/>
      <c r="NOZ118" s="131"/>
      <c r="NPA118" s="131"/>
      <c r="NPB118" s="131"/>
      <c r="NPC118" s="131"/>
      <c r="NPD118" s="131"/>
      <c r="NPE118" s="131"/>
      <c r="NPF118" s="131"/>
      <c r="NPG118" s="131"/>
      <c r="NPH118" s="131"/>
      <c r="NPI118" s="131"/>
      <c r="NPJ118" s="131"/>
      <c r="NPK118" s="131"/>
      <c r="NPL118" s="131"/>
      <c r="NPM118" s="131"/>
      <c r="NPN118" s="131"/>
      <c r="NPO118" s="131"/>
      <c r="NPP118" s="131"/>
      <c r="NPQ118" s="131"/>
      <c r="NPR118" s="131"/>
      <c r="NPS118" s="131"/>
      <c r="NPT118" s="131"/>
      <c r="NPU118" s="131"/>
      <c r="NPV118" s="131"/>
      <c r="NPW118" s="131"/>
      <c r="NPX118" s="131"/>
      <c r="NPY118" s="131"/>
      <c r="NPZ118" s="131"/>
      <c r="NQA118" s="131"/>
      <c r="NQB118" s="131"/>
      <c r="NQC118" s="131"/>
      <c r="NQD118" s="131"/>
      <c r="NQE118" s="131"/>
      <c r="NQF118" s="131"/>
      <c r="NQG118" s="131"/>
      <c r="NQH118" s="131"/>
      <c r="NQI118" s="131"/>
      <c r="NQJ118" s="131"/>
      <c r="NQK118" s="131"/>
      <c r="NQL118" s="131"/>
      <c r="NQM118" s="131"/>
      <c r="NQN118" s="131"/>
      <c r="NQO118" s="131"/>
      <c r="NQP118" s="131"/>
      <c r="NQQ118" s="131"/>
      <c r="NQR118" s="131"/>
      <c r="NQS118" s="131"/>
      <c r="NQT118" s="131"/>
      <c r="NQU118" s="131"/>
      <c r="NQV118" s="131"/>
      <c r="NQW118" s="131"/>
      <c r="NQX118" s="131"/>
      <c r="NQY118" s="131"/>
      <c r="NQZ118" s="131"/>
      <c r="NRA118" s="131"/>
      <c r="NRB118" s="131"/>
      <c r="NRC118" s="131"/>
      <c r="NRD118" s="131"/>
      <c r="NRE118" s="131"/>
      <c r="NRF118" s="131"/>
      <c r="NRG118" s="131"/>
      <c r="NRH118" s="131"/>
      <c r="NRI118" s="131"/>
      <c r="NRJ118" s="131"/>
      <c r="NRK118" s="131"/>
      <c r="NRL118" s="131"/>
      <c r="NRM118" s="131"/>
      <c r="NRN118" s="131"/>
      <c r="NRO118" s="131"/>
      <c r="NRP118" s="131"/>
      <c r="NRQ118" s="131"/>
      <c r="NRR118" s="131"/>
      <c r="NRS118" s="131"/>
      <c r="NRT118" s="131"/>
      <c r="NRU118" s="131"/>
      <c r="NRV118" s="131"/>
      <c r="NRW118" s="131"/>
      <c r="NRX118" s="131"/>
      <c r="NRY118" s="131"/>
      <c r="NRZ118" s="131"/>
      <c r="NSA118" s="131"/>
      <c r="NSB118" s="131"/>
      <c r="NSC118" s="131"/>
      <c r="NSD118" s="131"/>
      <c r="NSE118" s="131"/>
      <c r="NSF118" s="131"/>
      <c r="NSG118" s="131"/>
      <c r="NSH118" s="131"/>
      <c r="NSI118" s="131"/>
      <c r="NSJ118" s="131"/>
      <c r="NSK118" s="131"/>
      <c r="NSL118" s="131"/>
      <c r="NSM118" s="131"/>
      <c r="NSN118" s="131"/>
      <c r="NSO118" s="131"/>
      <c r="NSP118" s="131"/>
      <c r="NSQ118" s="131"/>
      <c r="NSR118" s="131"/>
      <c r="NSS118" s="131"/>
      <c r="NST118" s="131"/>
      <c r="NSU118" s="131"/>
      <c r="NSV118" s="131"/>
      <c r="NSW118" s="131"/>
      <c r="NSX118" s="131"/>
      <c r="NSY118" s="131"/>
      <c r="NSZ118" s="131"/>
      <c r="NTA118" s="131"/>
      <c r="NTB118" s="131"/>
      <c r="NTC118" s="131"/>
      <c r="NTD118" s="131"/>
      <c r="NTE118" s="131"/>
      <c r="NTF118" s="131"/>
      <c r="NTG118" s="131"/>
      <c r="NTH118" s="131"/>
      <c r="NTI118" s="131"/>
      <c r="NTJ118" s="131"/>
      <c r="NTK118" s="131"/>
      <c r="NTL118" s="131"/>
      <c r="NTM118" s="131"/>
      <c r="NTN118" s="131"/>
      <c r="NTO118" s="131"/>
      <c r="NTP118" s="131"/>
      <c r="NTQ118" s="131"/>
      <c r="NTR118" s="131"/>
      <c r="NTS118" s="131"/>
      <c r="NTT118" s="131"/>
      <c r="NTU118" s="131"/>
      <c r="NTV118" s="131"/>
      <c r="NTW118" s="131"/>
      <c r="NTX118" s="131"/>
      <c r="NTY118" s="131"/>
      <c r="NTZ118" s="131"/>
      <c r="NUA118" s="131"/>
      <c r="NUB118" s="131"/>
      <c r="NUC118" s="131"/>
      <c r="NUD118" s="131"/>
      <c r="NUE118" s="131"/>
      <c r="NUF118" s="131"/>
      <c r="NUG118" s="131"/>
      <c r="NUH118" s="131"/>
      <c r="NUI118" s="131"/>
      <c r="NUJ118" s="131"/>
      <c r="NUK118" s="131"/>
      <c r="NUL118" s="131"/>
      <c r="NUM118" s="131"/>
      <c r="NUN118" s="131"/>
      <c r="NUO118" s="131"/>
      <c r="NUP118" s="131"/>
      <c r="NUQ118" s="131"/>
      <c r="NUR118" s="131"/>
      <c r="NUS118" s="131"/>
      <c r="NUT118" s="131"/>
      <c r="NUU118" s="131"/>
      <c r="NUV118" s="131"/>
      <c r="NUW118" s="131"/>
      <c r="NUX118" s="131"/>
      <c r="NUY118" s="131"/>
      <c r="NUZ118" s="131"/>
      <c r="NVA118" s="131"/>
      <c r="NVB118" s="131"/>
      <c r="NVC118" s="131"/>
      <c r="NVD118" s="131"/>
      <c r="NVE118" s="131"/>
      <c r="NVF118" s="131"/>
      <c r="NVG118" s="131"/>
      <c r="NVH118" s="131"/>
      <c r="NVI118" s="131"/>
      <c r="NVJ118" s="131"/>
      <c r="NVK118" s="131"/>
      <c r="NVL118" s="131"/>
      <c r="NVM118" s="131"/>
      <c r="NVN118" s="131"/>
      <c r="NVO118" s="131"/>
      <c r="NVP118" s="131"/>
      <c r="NVQ118" s="131"/>
      <c r="NVR118" s="131"/>
      <c r="NVS118" s="131"/>
      <c r="NVT118" s="131"/>
      <c r="NVU118" s="131"/>
      <c r="NVV118" s="131"/>
      <c r="NVW118" s="131"/>
      <c r="NVX118" s="131"/>
      <c r="NVY118" s="131"/>
      <c r="NVZ118" s="131"/>
      <c r="NWA118" s="131"/>
      <c r="NWB118" s="131"/>
      <c r="NWC118" s="131"/>
      <c r="NWD118" s="131"/>
      <c r="NWE118" s="131"/>
      <c r="NWF118" s="131"/>
      <c r="NWG118" s="131"/>
      <c r="NWH118" s="131"/>
      <c r="NWI118" s="131"/>
      <c r="NWJ118" s="131"/>
      <c r="NWK118" s="131"/>
      <c r="NWL118" s="131"/>
      <c r="NWM118" s="131"/>
      <c r="NWN118" s="131"/>
      <c r="NWO118" s="131"/>
      <c r="NWP118" s="131"/>
      <c r="NWQ118" s="131"/>
      <c r="NWR118" s="131"/>
      <c r="NWS118" s="131"/>
      <c r="NWT118" s="131"/>
      <c r="NWU118" s="131"/>
      <c r="NWV118" s="131"/>
      <c r="NWW118" s="131"/>
      <c r="NWX118" s="131"/>
      <c r="NWY118" s="131"/>
      <c r="NWZ118" s="131"/>
      <c r="NXA118" s="131"/>
      <c r="NXB118" s="131"/>
      <c r="NXC118" s="131"/>
      <c r="NXD118" s="131"/>
      <c r="NXE118" s="131"/>
      <c r="NXF118" s="131"/>
      <c r="NXG118" s="131"/>
      <c r="NXH118" s="131"/>
      <c r="NXI118" s="131"/>
      <c r="NXJ118" s="131"/>
      <c r="NXK118" s="131"/>
      <c r="NXL118" s="131"/>
      <c r="NXM118" s="131"/>
      <c r="NXN118" s="131"/>
      <c r="NXO118" s="131"/>
      <c r="NXP118" s="131"/>
      <c r="NXQ118" s="131"/>
      <c r="NXR118" s="131"/>
      <c r="NXS118" s="131"/>
      <c r="NXT118" s="131"/>
      <c r="NXU118" s="131"/>
      <c r="NXV118" s="131"/>
      <c r="NXW118" s="131"/>
      <c r="NXX118" s="131"/>
      <c r="NXY118" s="131"/>
      <c r="NXZ118" s="131"/>
      <c r="NYA118" s="131"/>
      <c r="NYB118" s="131"/>
      <c r="NYC118" s="131"/>
      <c r="NYD118" s="131"/>
      <c r="NYE118" s="131"/>
      <c r="NYF118" s="131"/>
      <c r="NYG118" s="131"/>
      <c r="NYH118" s="131"/>
      <c r="NYI118" s="131"/>
      <c r="NYJ118" s="131"/>
      <c r="NYK118" s="131"/>
      <c r="NYL118" s="131"/>
      <c r="NYM118" s="131"/>
      <c r="NYN118" s="131"/>
      <c r="NYO118" s="131"/>
      <c r="NYP118" s="131"/>
      <c r="NYQ118" s="131"/>
      <c r="NYR118" s="131"/>
      <c r="NYS118" s="131"/>
      <c r="NYT118" s="131"/>
      <c r="NYU118" s="131"/>
      <c r="NYV118" s="131"/>
      <c r="NYW118" s="131"/>
      <c r="NYX118" s="131"/>
      <c r="NYY118" s="131"/>
      <c r="NYZ118" s="131"/>
      <c r="NZA118" s="131"/>
      <c r="NZB118" s="131"/>
      <c r="NZC118" s="131"/>
      <c r="NZD118" s="131"/>
      <c r="NZE118" s="131"/>
      <c r="NZF118" s="131"/>
      <c r="NZG118" s="131"/>
      <c r="NZH118" s="131"/>
      <c r="NZI118" s="131"/>
      <c r="NZJ118" s="131"/>
      <c r="NZK118" s="131"/>
      <c r="NZL118" s="131"/>
      <c r="NZM118" s="131"/>
      <c r="NZN118" s="131"/>
      <c r="NZO118" s="131"/>
      <c r="NZP118" s="131"/>
      <c r="NZQ118" s="131"/>
      <c r="NZR118" s="131"/>
      <c r="NZS118" s="131"/>
      <c r="NZT118" s="131"/>
      <c r="NZU118" s="131"/>
      <c r="NZV118" s="131"/>
      <c r="NZW118" s="131"/>
      <c r="NZX118" s="131"/>
      <c r="NZY118" s="131"/>
      <c r="NZZ118" s="131"/>
      <c r="OAA118" s="131"/>
      <c r="OAB118" s="131"/>
      <c r="OAC118" s="131"/>
      <c r="OAD118" s="131"/>
      <c r="OAE118" s="131"/>
      <c r="OAF118" s="131"/>
      <c r="OAG118" s="131"/>
      <c r="OAH118" s="131"/>
      <c r="OAI118" s="131"/>
      <c r="OAJ118" s="131"/>
      <c r="OAK118" s="131"/>
      <c r="OAL118" s="131"/>
      <c r="OAM118" s="131"/>
      <c r="OAN118" s="131"/>
      <c r="OAO118" s="131"/>
      <c r="OAP118" s="131"/>
      <c r="OAQ118" s="131"/>
      <c r="OAR118" s="131"/>
      <c r="OAS118" s="131"/>
      <c r="OAT118" s="131"/>
      <c r="OAU118" s="131"/>
      <c r="OAV118" s="131"/>
      <c r="OAW118" s="131"/>
      <c r="OAX118" s="131"/>
      <c r="OAY118" s="131"/>
      <c r="OAZ118" s="131"/>
      <c r="OBA118" s="131"/>
      <c r="OBB118" s="131"/>
      <c r="OBC118" s="131"/>
      <c r="OBD118" s="131"/>
      <c r="OBE118" s="131"/>
      <c r="OBF118" s="131"/>
      <c r="OBG118" s="131"/>
      <c r="OBH118" s="131"/>
      <c r="OBI118" s="131"/>
      <c r="OBJ118" s="131"/>
      <c r="OBK118" s="131"/>
      <c r="OBL118" s="131"/>
      <c r="OBM118" s="131"/>
      <c r="OBN118" s="131"/>
      <c r="OBO118" s="131"/>
      <c r="OBP118" s="131"/>
      <c r="OBQ118" s="131"/>
      <c r="OBR118" s="131"/>
      <c r="OBS118" s="131"/>
      <c r="OBT118" s="131"/>
      <c r="OBU118" s="131"/>
      <c r="OBV118" s="131"/>
      <c r="OBW118" s="131"/>
      <c r="OBX118" s="131"/>
      <c r="OBY118" s="131"/>
      <c r="OBZ118" s="131"/>
      <c r="OCA118" s="131"/>
      <c r="OCB118" s="131"/>
      <c r="OCC118" s="131"/>
      <c r="OCD118" s="131"/>
      <c r="OCE118" s="131"/>
      <c r="OCF118" s="131"/>
      <c r="OCG118" s="131"/>
      <c r="OCH118" s="131"/>
      <c r="OCI118" s="131"/>
      <c r="OCJ118" s="131"/>
      <c r="OCK118" s="131"/>
      <c r="OCL118" s="131"/>
      <c r="OCM118" s="131"/>
      <c r="OCN118" s="131"/>
      <c r="OCO118" s="131"/>
      <c r="OCP118" s="131"/>
      <c r="OCQ118" s="131"/>
      <c r="OCR118" s="131"/>
      <c r="OCS118" s="131"/>
      <c r="OCT118" s="131"/>
      <c r="OCU118" s="131"/>
      <c r="OCV118" s="131"/>
      <c r="OCW118" s="131"/>
      <c r="OCX118" s="131"/>
      <c r="OCY118" s="131"/>
      <c r="OCZ118" s="131"/>
      <c r="ODA118" s="131"/>
      <c r="ODB118" s="131"/>
      <c r="ODC118" s="131"/>
      <c r="ODD118" s="131"/>
      <c r="ODE118" s="131"/>
      <c r="ODF118" s="131"/>
      <c r="ODG118" s="131"/>
      <c r="ODH118" s="131"/>
      <c r="ODI118" s="131"/>
      <c r="ODJ118" s="131"/>
      <c r="ODK118" s="131"/>
      <c r="ODL118" s="131"/>
      <c r="ODM118" s="131"/>
      <c r="ODN118" s="131"/>
      <c r="ODO118" s="131"/>
      <c r="ODP118" s="131"/>
      <c r="ODQ118" s="131"/>
      <c r="ODR118" s="131"/>
      <c r="ODS118" s="131"/>
      <c r="ODT118" s="131"/>
      <c r="ODU118" s="131"/>
      <c r="ODV118" s="131"/>
      <c r="ODW118" s="131"/>
      <c r="ODX118" s="131"/>
      <c r="ODY118" s="131"/>
      <c r="ODZ118" s="131"/>
      <c r="OEA118" s="131"/>
      <c r="OEB118" s="131"/>
      <c r="OEC118" s="131"/>
      <c r="OED118" s="131"/>
      <c r="OEE118" s="131"/>
      <c r="OEF118" s="131"/>
      <c r="OEG118" s="131"/>
      <c r="OEH118" s="131"/>
      <c r="OEI118" s="131"/>
      <c r="OEJ118" s="131"/>
      <c r="OEK118" s="131"/>
      <c r="OEL118" s="131"/>
      <c r="OEM118" s="131"/>
      <c r="OEN118" s="131"/>
      <c r="OEO118" s="131"/>
      <c r="OEP118" s="131"/>
      <c r="OEQ118" s="131"/>
      <c r="OER118" s="131"/>
      <c r="OES118" s="131"/>
      <c r="OET118" s="131"/>
      <c r="OEU118" s="131"/>
      <c r="OEV118" s="131"/>
      <c r="OEW118" s="131"/>
      <c r="OEX118" s="131"/>
      <c r="OEY118" s="131"/>
      <c r="OEZ118" s="131"/>
      <c r="OFA118" s="131"/>
      <c r="OFB118" s="131"/>
      <c r="OFC118" s="131"/>
      <c r="OFD118" s="131"/>
      <c r="OFE118" s="131"/>
      <c r="OFF118" s="131"/>
      <c r="OFG118" s="131"/>
      <c r="OFH118" s="131"/>
      <c r="OFI118" s="131"/>
      <c r="OFJ118" s="131"/>
      <c r="OFK118" s="131"/>
      <c r="OFL118" s="131"/>
      <c r="OFM118" s="131"/>
      <c r="OFN118" s="131"/>
      <c r="OFO118" s="131"/>
      <c r="OFP118" s="131"/>
      <c r="OFQ118" s="131"/>
      <c r="OFR118" s="131"/>
      <c r="OFS118" s="131"/>
      <c r="OFT118" s="131"/>
      <c r="OFU118" s="131"/>
      <c r="OFV118" s="131"/>
      <c r="OFW118" s="131"/>
      <c r="OFX118" s="131"/>
      <c r="OFY118" s="131"/>
      <c r="OFZ118" s="131"/>
      <c r="OGA118" s="131"/>
      <c r="OGB118" s="131"/>
      <c r="OGC118" s="131"/>
      <c r="OGD118" s="131"/>
      <c r="OGE118" s="131"/>
      <c r="OGF118" s="131"/>
      <c r="OGG118" s="131"/>
      <c r="OGH118" s="131"/>
      <c r="OGI118" s="131"/>
      <c r="OGJ118" s="131"/>
      <c r="OGK118" s="131"/>
      <c r="OGL118" s="131"/>
      <c r="OGM118" s="131"/>
      <c r="OGN118" s="131"/>
      <c r="OGO118" s="131"/>
      <c r="OGP118" s="131"/>
      <c r="OGQ118" s="131"/>
      <c r="OGR118" s="131"/>
      <c r="OGS118" s="131"/>
      <c r="OGT118" s="131"/>
      <c r="OGU118" s="131"/>
      <c r="OGV118" s="131"/>
      <c r="OGW118" s="131"/>
      <c r="OGX118" s="131"/>
      <c r="OGY118" s="131"/>
      <c r="OGZ118" s="131"/>
      <c r="OHA118" s="131"/>
      <c r="OHB118" s="131"/>
      <c r="OHC118" s="131"/>
      <c r="OHD118" s="131"/>
      <c r="OHE118" s="131"/>
      <c r="OHF118" s="131"/>
      <c r="OHG118" s="131"/>
      <c r="OHH118" s="131"/>
      <c r="OHI118" s="131"/>
      <c r="OHJ118" s="131"/>
      <c r="OHK118" s="131"/>
      <c r="OHL118" s="131"/>
      <c r="OHM118" s="131"/>
      <c r="OHN118" s="131"/>
      <c r="OHO118" s="131"/>
      <c r="OHP118" s="131"/>
      <c r="OHQ118" s="131"/>
      <c r="OHR118" s="131"/>
      <c r="OHS118" s="131"/>
      <c r="OHT118" s="131"/>
      <c r="OHU118" s="131"/>
      <c r="OHV118" s="131"/>
      <c r="OHW118" s="131"/>
      <c r="OHX118" s="131"/>
      <c r="OHY118" s="131"/>
      <c r="OHZ118" s="131"/>
      <c r="OIA118" s="131"/>
      <c r="OIB118" s="131"/>
      <c r="OIC118" s="131"/>
      <c r="OID118" s="131"/>
      <c r="OIE118" s="131"/>
      <c r="OIF118" s="131"/>
      <c r="OIG118" s="131"/>
      <c r="OIH118" s="131"/>
      <c r="OII118" s="131"/>
      <c r="OIJ118" s="131"/>
      <c r="OIK118" s="131"/>
      <c r="OIL118" s="131"/>
      <c r="OIM118" s="131"/>
      <c r="OIN118" s="131"/>
      <c r="OIO118" s="131"/>
      <c r="OIP118" s="131"/>
      <c r="OIQ118" s="131"/>
      <c r="OIR118" s="131"/>
      <c r="OIS118" s="131"/>
      <c r="OIT118" s="131"/>
      <c r="OIU118" s="131"/>
      <c r="OIV118" s="131"/>
      <c r="OIW118" s="131"/>
      <c r="OIX118" s="131"/>
      <c r="OIY118" s="131"/>
      <c r="OIZ118" s="131"/>
      <c r="OJA118" s="131"/>
      <c r="OJB118" s="131"/>
      <c r="OJC118" s="131"/>
      <c r="OJD118" s="131"/>
      <c r="OJE118" s="131"/>
      <c r="OJF118" s="131"/>
      <c r="OJG118" s="131"/>
      <c r="OJH118" s="131"/>
      <c r="OJI118" s="131"/>
      <c r="OJJ118" s="131"/>
      <c r="OJK118" s="131"/>
      <c r="OJL118" s="131"/>
      <c r="OJM118" s="131"/>
      <c r="OJN118" s="131"/>
      <c r="OJO118" s="131"/>
      <c r="OJP118" s="131"/>
      <c r="OJQ118" s="131"/>
      <c r="OJR118" s="131"/>
      <c r="OJS118" s="131"/>
      <c r="OJT118" s="131"/>
      <c r="OJU118" s="131"/>
      <c r="OJV118" s="131"/>
      <c r="OJW118" s="131"/>
      <c r="OJX118" s="131"/>
      <c r="OJY118" s="131"/>
      <c r="OJZ118" s="131"/>
      <c r="OKA118" s="131"/>
      <c r="OKB118" s="131"/>
      <c r="OKC118" s="131"/>
      <c r="OKD118" s="131"/>
      <c r="OKE118" s="131"/>
      <c r="OKF118" s="131"/>
      <c r="OKG118" s="131"/>
      <c r="OKH118" s="131"/>
      <c r="OKI118" s="131"/>
      <c r="OKJ118" s="131"/>
      <c r="OKK118" s="131"/>
      <c r="OKL118" s="131"/>
      <c r="OKM118" s="131"/>
      <c r="OKN118" s="131"/>
      <c r="OKO118" s="131"/>
      <c r="OKP118" s="131"/>
      <c r="OKQ118" s="131"/>
      <c r="OKR118" s="131"/>
      <c r="OKS118" s="131"/>
      <c r="OKT118" s="131"/>
      <c r="OKU118" s="131"/>
      <c r="OKV118" s="131"/>
      <c r="OKW118" s="131"/>
      <c r="OKX118" s="131"/>
      <c r="OKY118" s="131"/>
      <c r="OKZ118" s="131"/>
      <c r="OLA118" s="131"/>
      <c r="OLB118" s="131"/>
      <c r="OLC118" s="131"/>
      <c r="OLD118" s="131"/>
      <c r="OLE118" s="131"/>
      <c r="OLF118" s="131"/>
      <c r="OLG118" s="131"/>
      <c r="OLH118" s="131"/>
      <c r="OLI118" s="131"/>
      <c r="OLJ118" s="131"/>
      <c r="OLK118" s="131"/>
      <c r="OLL118" s="131"/>
      <c r="OLM118" s="131"/>
      <c r="OLN118" s="131"/>
      <c r="OLO118" s="131"/>
      <c r="OLP118" s="131"/>
      <c r="OLQ118" s="131"/>
      <c r="OLR118" s="131"/>
      <c r="OLS118" s="131"/>
      <c r="OLT118" s="131"/>
      <c r="OLU118" s="131"/>
      <c r="OLV118" s="131"/>
      <c r="OLW118" s="131"/>
      <c r="OLX118" s="131"/>
      <c r="OLY118" s="131"/>
      <c r="OLZ118" s="131"/>
      <c r="OMA118" s="131"/>
      <c r="OMB118" s="131"/>
      <c r="OMC118" s="131"/>
      <c r="OMD118" s="131"/>
      <c r="OME118" s="131"/>
      <c r="OMF118" s="131"/>
      <c r="OMG118" s="131"/>
      <c r="OMH118" s="131"/>
      <c r="OMI118" s="131"/>
      <c r="OMJ118" s="131"/>
      <c r="OMK118" s="131"/>
      <c r="OML118" s="131"/>
      <c r="OMM118" s="131"/>
      <c r="OMN118" s="131"/>
      <c r="OMO118" s="131"/>
      <c r="OMP118" s="131"/>
      <c r="OMQ118" s="131"/>
      <c r="OMR118" s="131"/>
      <c r="OMS118" s="131"/>
      <c r="OMT118" s="131"/>
      <c r="OMU118" s="131"/>
      <c r="OMV118" s="131"/>
      <c r="OMW118" s="131"/>
      <c r="OMX118" s="131"/>
      <c r="OMY118" s="131"/>
      <c r="OMZ118" s="131"/>
      <c r="ONA118" s="131"/>
      <c r="ONB118" s="131"/>
      <c r="ONC118" s="131"/>
      <c r="OND118" s="131"/>
      <c r="ONE118" s="131"/>
      <c r="ONF118" s="131"/>
      <c r="ONG118" s="131"/>
      <c r="ONH118" s="131"/>
      <c r="ONI118" s="131"/>
      <c r="ONJ118" s="131"/>
      <c r="ONK118" s="131"/>
      <c r="ONL118" s="131"/>
      <c r="ONM118" s="131"/>
      <c r="ONN118" s="131"/>
      <c r="ONO118" s="131"/>
      <c r="ONP118" s="131"/>
      <c r="ONQ118" s="131"/>
      <c r="ONR118" s="131"/>
      <c r="ONS118" s="131"/>
      <c r="ONT118" s="131"/>
      <c r="ONU118" s="131"/>
      <c r="ONV118" s="131"/>
      <c r="ONW118" s="131"/>
      <c r="ONX118" s="131"/>
      <c r="ONY118" s="131"/>
      <c r="ONZ118" s="131"/>
      <c r="OOA118" s="131"/>
      <c r="OOB118" s="131"/>
      <c r="OOC118" s="131"/>
      <c r="OOD118" s="131"/>
      <c r="OOE118" s="131"/>
      <c r="OOF118" s="131"/>
      <c r="OOG118" s="131"/>
      <c r="OOH118" s="131"/>
      <c r="OOI118" s="131"/>
      <c r="OOJ118" s="131"/>
      <c r="OOK118" s="131"/>
      <c r="OOL118" s="131"/>
      <c r="OOM118" s="131"/>
      <c r="OON118" s="131"/>
      <c r="OOO118" s="131"/>
      <c r="OOP118" s="131"/>
      <c r="OOQ118" s="131"/>
      <c r="OOR118" s="131"/>
      <c r="OOS118" s="131"/>
      <c r="OOT118" s="131"/>
      <c r="OOU118" s="131"/>
      <c r="OOV118" s="131"/>
      <c r="OOW118" s="131"/>
      <c r="OOX118" s="131"/>
      <c r="OOY118" s="131"/>
      <c r="OOZ118" s="131"/>
      <c r="OPA118" s="131"/>
      <c r="OPB118" s="131"/>
      <c r="OPC118" s="131"/>
      <c r="OPD118" s="131"/>
      <c r="OPE118" s="131"/>
      <c r="OPF118" s="131"/>
      <c r="OPG118" s="131"/>
      <c r="OPH118" s="131"/>
      <c r="OPI118" s="131"/>
      <c r="OPJ118" s="131"/>
      <c r="OPK118" s="131"/>
      <c r="OPL118" s="131"/>
      <c r="OPM118" s="131"/>
      <c r="OPN118" s="131"/>
      <c r="OPO118" s="131"/>
      <c r="OPP118" s="131"/>
      <c r="OPQ118" s="131"/>
      <c r="OPR118" s="131"/>
      <c r="OPS118" s="131"/>
      <c r="OPT118" s="131"/>
      <c r="OPU118" s="131"/>
      <c r="OPV118" s="131"/>
      <c r="OPW118" s="131"/>
      <c r="OPX118" s="131"/>
      <c r="OPY118" s="131"/>
      <c r="OPZ118" s="131"/>
      <c r="OQA118" s="131"/>
      <c r="OQB118" s="131"/>
      <c r="OQC118" s="131"/>
      <c r="OQD118" s="131"/>
      <c r="OQE118" s="131"/>
      <c r="OQF118" s="131"/>
      <c r="OQG118" s="131"/>
      <c r="OQH118" s="131"/>
      <c r="OQI118" s="131"/>
      <c r="OQJ118" s="131"/>
      <c r="OQK118" s="131"/>
      <c r="OQL118" s="131"/>
      <c r="OQM118" s="131"/>
      <c r="OQN118" s="131"/>
      <c r="OQO118" s="131"/>
      <c r="OQP118" s="131"/>
      <c r="OQQ118" s="131"/>
      <c r="OQR118" s="131"/>
      <c r="OQS118" s="131"/>
      <c r="OQT118" s="131"/>
      <c r="OQU118" s="131"/>
      <c r="OQV118" s="131"/>
      <c r="OQW118" s="131"/>
      <c r="OQX118" s="131"/>
      <c r="OQY118" s="131"/>
      <c r="OQZ118" s="131"/>
      <c r="ORA118" s="131"/>
      <c r="ORB118" s="131"/>
      <c r="ORC118" s="131"/>
      <c r="ORD118" s="131"/>
      <c r="ORE118" s="131"/>
      <c r="ORF118" s="131"/>
      <c r="ORG118" s="131"/>
      <c r="ORH118" s="131"/>
      <c r="ORI118" s="131"/>
      <c r="ORJ118" s="131"/>
      <c r="ORK118" s="131"/>
      <c r="ORL118" s="131"/>
      <c r="ORM118" s="131"/>
      <c r="ORN118" s="131"/>
      <c r="ORO118" s="131"/>
      <c r="ORP118" s="131"/>
      <c r="ORQ118" s="131"/>
      <c r="ORR118" s="131"/>
      <c r="ORS118" s="131"/>
      <c r="ORT118" s="131"/>
      <c r="ORU118" s="131"/>
      <c r="ORV118" s="131"/>
      <c r="ORW118" s="131"/>
      <c r="ORX118" s="131"/>
      <c r="ORY118" s="131"/>
      <c r="ORZ118" s="131"/>
      <c r="OSA118" s="131"/>
      <c r="OSB118" s="131"/>
      <c r="OSC118" s="131"/>
      <c r="OSD118" s="131"/>
      <c r="OSE118" s="131"/>
      <c r="OSF118" s="131"/>
      <c r="OSG118" s="131"/>
      <c r="OSH118" s="131"/>
      <c r="OSI118" s="131"/>
      <c r="OSJ118" s="131"/>
      <c r="OSK118" s="131"/>
      <c r="OSL118" s="131"/>
      <c r="OSM118" s="131"/>
      <c r="OSN118" s="131"/>
      <c r="OSO118" s="131"/>
      <c r="OSP118" s="131"/>
      <c r="OSQ118" s="131"/>
      <c r="OSR118" s="131"/>
      <c r="OSS118" s="131"/>
      <c r="OST118" s="131"/>
      <c r="OSU118" s="131"/>
      <c r="OSV118" s="131"/>
      <c r="OSW118" s="131"/>
      <c r="OSX118" s="131"/>
      <c r="OSY118" s="131"/>
      <c r="OSZ118" s="131"/>
      <c r="OTA118" s="131"/>
      <c r="OTB118" s="131"/>
      <c r="OTC118" s="131"/>
      <c r="OTD118" s="131"/>
      <c r="OTE118" s="131"/>
      <c r="OTF118" s="131"/>
      <c r="OTG118" s="131"/>
      <c r="OTH118" s="131"/>
      <c r="OTI118" s="131"/>
      <c r="OTJ118" s="131"/>
      <c r="OTK118" s="131"/>
      <c r="OTL118" s="131"/>
      <c r="OTM118" s="131"/>
      <c r="OTN118" s="131"/>
      <c r="OTO118" s="131"/>
      <c r="OTP118" s="131"/>
      <c r="OTQ118" s="131"/>
      <c r="OTR118" s="131"/>
      <c r="OTS118" s="131"/>
      <c r="OTT118" s="131"/>
      <c r="OTU118" s="131"/>
      <c r="OTV118" s="131"/>
      <c r="OTW118" s="131"/>
      <c r="OTX118" s="131"/>
      <c r="OTY118" s="131"/>
      <c r="OTZ118" s="131"/>
      <c r="OUA118" s="131"/>
      <c r="OUB118" s="131"/>
      <c r="OUC118" s="131"/>
      <c r="OUD118" s="131"/>
      <c r="OUE118" s="131"/>
      <c r="OUF118" s="131"/>
      <c r="OUG118" s="131"/>
      <c r="OUH118" s="131"/>
      <c r="OUI118" s="131"/>
      <c r="OUJ118" s="131"/>
      <c r="OUK118" s="131"/>
      <c r="OUL118" s="131"/>
      <c r="OUM118" s="131"/>
      <c r="OUN118" s="131"/>
      <c r="OUO118" s="131"/>
      <c r="OUP118" s="131"/>
      <c r="OUQ118" s="131"/>
      <c r="OUR118" s="131"/>
      <c r="OUS118" s="131"/>
      <c r="OUT118" s="131"/>
      <c r="OUU118" s="131"/>
      <c r="OUV118" s="131"/>
      <c r="OUW118" s="131"/>
      <c r="OUX118" s="131"/>
      <c r="OUY118" s="131"/>
      <c r="OUZ118" s="131"/>
      <c r="OVA118" s="131"/>
      <c r="OVB118" s="131"/>
      <c r="OVC118" s="131"/>
      <c r="OVD118" s="131"/>
      <c r="OVE118" s="131"/>
      <c r="OVF118" s="131"/>
      <c r="OVG118" s="131"/>
      <c r="OVH118" s="131"/>
      <c r="OVI118" s="131"/>
      <c r="OVJ118" s="131"/>
      <c r="OVK118" s="131"/>
      <c r="OVL118" s="131"/>
      <c r="OVM118" s="131"/>
      <c r="OVN118" s="131"/>
      <c r="OVO118" s="131"/>
      <c r="OVP118" s="131"/>
      <c r="OVQ118" s="131"/>
      <c r="OVR118" s="131"/>
      <c r="OVS118" s="131"/>
      <c r="OVT118" s="131"/>
      <c r="OVU118" s="131"/>
      <c r="OVV118" s="131"/>
      <c r="OVW118" s="131"/>
      <c r="OVX118" s="131"/>
      <c r="OVY118" s="131"/>
      <c r="OVZ118" s="131"/>
      <c r="OWA118" s="131"/>
      <c r="OWB118" s="131"/>
      <c r="OWC118" s="131"/>
      <c r="OWD118" s="131"/>
      <c r="OWE118" s="131"/>
      <c r="OWF118" s="131"/>
      <c r="OWG118" s="131"/>
      <c r="OWH118" s="131"/>
      <c r="OWI118" s="131"/>
      <c r="OWJ118" s="131"/>
      <c r="OWK118" s="131"/>
      <c r="OWL118" s="131"/>
      <c r="OWM118" s="131"/>
      <c r="OWN118" s="131"/>
      <c r="OWO118" s="131"/>
      <c r="OWP118" s="131"/>
      <c r="OWQ118" s="131"/>
      <c r="OWR118" s="131"/>
      <c r="OWS118" s="131"/>
      <c r="OWT118" s="131"/>
      <c r="OWU118" s="131"/>
      <c r="OWV118" s="131"/>
      <c r="OWW118" s="131"/>
      <c r="OWX118" s="131"/>
      <c r="OWY118" s="131"/>
      <c r="OWZ118" s="131"/>
      <c r="OXA118" s="131"/>
      <c r="OXB118" s="131"/>
      <c r="OXC118" s="131"/>
      <c r="OXD118" s="131"/>
      <c r="OXE118" s="131"/>
      <c r="OXF118" s="131"/>
      <c r="OXG118" s="131"/>
      <c r="OXH118" s="131"/>
      <c r="OXI118" s="131"/>
      <c r="OXJ118" s="131"/>
      <c r="OXK118" s="131"/>
      <c r="OXL118" s="131"/>
      <c r="OXM118" s="131"/>
      <c r="OXN118" s="131"/>
      <c r="OXO118" s="131"/>
      <c r="OXP118" s="131"/>
      <c r="OXQ118" s="131"/>
      <c r="OXR118" s="131"/>
      <c r="OXS118" s="131"/>
      <c r="OXT118" s="131"/>
      <c r="OXU118" s="131"/>
      <c r="OXV118" s="131"/>
      <c r="OXW118" s="131"/>
      <c r="OXX118" s="131"/>
      <c r="OXY118" s="131"/>
      <c r="OXZ118" s="131"/>
      <c r="OYA118" s="131"/>
      <c r="OYB118" s="131"/>
      <c r="OYC118" s="131"/>
      <c r="OYD118" s="131"/>
      <c r="OYE118" s="131"/>
      <c r="OYF118" s="131"/>
      <c r="OYG118" s="131"/>
      <c r="OYH118" s="131"/>
      <c r="OYI118" s="131"/>
      <c r="OYJ118" s="131"/>
      <c r="OYK118" s="131"/>
      <c r="OYL118" s="131"/>
      <c r="OYM118" s="131"/>
      <c r="OYN118" s="131"/>
      <c r="OYO118" s="131"/>
      <c r="OYP118" s="131"/>
      <c r="OYQ118" s="131"/>
      <c r="OYR118" s="131"/>
      <c r="OYS118" s="131"/>
      <c r="OYT118" s="131"/>
      <c r="OYU118" s="131"/>
      <c r="OYV118" s="131"/>
      <c r="OYW118" s="131"/>
      <c r="OYX118" s="131"/>
      <c r="OYY118" s="131"/>
      <c r="OYZ118" s="131"/>
      <c r="OZA118" s="131"/>
      <c r="OZB118" s="131"/>
      <c r="OZC118" s="131"/>
      <c r="OZD118" s="131"/>
      <c r="OZE118" s="131"/>
      <c r="OZF118" s="131"/>
      <c r="OZG118" s="131"/>
      <c r="OZH118" s="131"/>
      <c r="OZI118" s="131"/>
      <c r="OZJ118" s="131"/>
      <c r="OZK118" s="131"/>
      <c r="OZL118" s="131"/>
      <c r="OZM118" s="131"/>
      <c r="OZN118" s="131"/>
      <c r="OZO118" s="131"/>
      <c r="OZP118" s="131"/>
      <c r="OZQ118" s="131"/>
      <c r="OZR118" s="131"/>
      <c r="OZS118" s="131"/>
      <c r="OZT118" s="131"/>
      <c r="OZU118" s="131"/>
      <c r="OZV118" s="131"/>
      <c r="OZW118" s="131"/>
      <c r="OZX118" s="131"/>
      <c r="OZY118" s="131"/>
      <c r="OZZ118" s="131"/>
      <c r="PAA118" s="131"/>
      <c r="PAB118" s="131"/>
      <c r="PAC118" s="131"/>
      <c r="PAD118" s="131"/>
      <c r="PAE118" s="131"/>
      <c r="PAF118" s="131"/>
      <c r="PAG118" s="131"/>
      <c r="PAH118" s="131"/>
      <c r="PAI118" s="131"/>
      <c r="PAJ118" s="131"/>
      <c r="PAK118" s="131"/>
      <c r="PAL118" s="131"/>
      <c r="PAM118" s="131"/>
      <c r="PAN118" s="131"/>
      <c r="PAO118" s="131"/>
      <c r="PAP118" s="131"/>
      <c r="PAQ118" s="131"/>
      <c r="PAR118" s="131"/>
      <c r="PAS118" s="131"/>
      <c r="PAT118" s="131"/>
      <c r="PAU118" s="131"/>
      <c r="PAV118" s="131"/>
      <c r="PAW118" s="131"/>
      <c r="PAX118" s="131"/>
      <c r="PAY118" s="131"/>
      <c r="PAZ118" s="131"/>
      <c r="PBA118" s="131"/>
      <c r="PBB118" s="131"/>
      <c r="PBC118" s="131"/>
      <c r="PBD118" s="131"/>
      <c r="PBE118" s="131"/>
      <c r="PBF118" s="131"/>
      <c r="PBG118" s="131"/>
      <c r="PBH118" s="131"/>
      <c r="PBI118" s="131"/>
      <c r="PBJ118" s="131"/>
      <c r="PBK118" s="131"/>
      <c r="PBL118" s="131"/>
      <c r="PBM118" s="131"/>
      <c r="PBN118" s="131"/>
      <c r="PBO118" s="131"/>
      <c r="PBP118" s="131"/>
      <c r="PBQ118" s="131"/>
      <c r="PBR118" s="131"/>
      <c r="PBS118" s="131"/>
      <c r="PBT118" s="131"/>
      <c r="PBU118" s="131"/>
      <c r="PBV118" s="131"/>
      <c r="PBW118" s="131"/>
      <c r="PBX118" s="131"/>
      <c r="PBY118" s="131"/>
      <c r="PBZ118" s="131"/>
      <c r="PCA118" s="131"/>
      <c r="PCB118" s="131"/>
      <c r="PCC118" s="131"/>
      <c r="PCD118" s="131"/>
      <c r="PCE118" s="131"/>
      <c r="PCF118" s="131"/>
      <c r="PCG118" s="131"/>
      <c r="PCH118" s="131"/>
      <c r="PCI118" s="131"/>
      <c r="PCJ118" s="131"/>
      <c r="PCK118" s="131"/>
      <c r="PCL118" s="131"/>
      <c r="PCM118" s="131"/>
      <c r="PCN118" s="131"/>
      <c r="PCO118" s="131"/>
      <c r="PCP118" s="131"/>
      <c r="PCQ118" s="131"/>
      <c r="PCR118" s="131"/>
      <c r="PCS118" s="131"/>
      <c r="PCT118" s="131"/>
      <c r="PCU118" s="131"/>
      <c r="PCV118" s="131"/>
      <c r="PCW118" s="131"/>
      <c r="PCX118" s="131"/>
      <c r="PCY118" s="131"/>
      <c r="PCZ118" s="131"/>
      <c r="PDA118" s="131"/>
      <c r="PDB118" s="131"/>
      <c r="PDC118" s="131"/>
      <c r="PDD118" s="131"/>
      <c r="PDE118" s="131"/>
      <c r="PDF118" s="131"/>
      <c r="PDG118" s="131"/>
      <c r="PDH118" s="131"/>
      <c r="PDI118" s="131"/>
      <c r="PDJ118" s="131"/>
      <c r="PDK118" s="131"/>
      <c r="PDL118" s="131"/>
      <c r="PDM118" s="131"/>
      <c r="PDN118" s="131"/>
      <c r="PDO118" s="131"/>
      <c r="PDP118" s="131"/>
      <c r="PDQ118" s="131"/>
      <c r="PDR118" s="131"/>
      <c r="PDS118" s="131"/>
      <c r="PDT118" s="131"/>
      <c r="PDU118" s="131"/>
      <c r="PDV118" s="131"/>
      <c r="PDW118" s="131"/>
      <c r="PDX118" s="131"/>
      <c r="PDY118" s="131"/>
      <c r="PDZ118" s="131"/>
      <c r="PEA118" s="131"/>
      <c r="PEB118" s="131"/>
      <c r="PEC118" s="131"/>
      <c r="PED118" s="131"/>
      <c r="PEE118" s="131"/>
      <c r="PEF118" s="131"/>
      <c r="PEG118" s="131"/>
      <c r="PEH118" s="131"/>
      <c r="PEI118" s="131"/>
      <c r="PEJ118" s="131"/>
      <c r="PEK118" s="131"/>
      <c r="PEL118" s="131"/>
      <c r="PEM118" s="131"/>
      <c r="PEN118" s="131"/>
      <c r="PEO118" s="131"/>
      <c r="PEP118" s="131"/>
      <c r="PEQ118" s="131"/>
      <c r="PER118" s="131"/>
      <c r="PES118" s="131"/>
      <c r="PET118" s="131"/>
      <c r="PEU118" s="131"/>
      <c r="PEV118" s="131"/>
      <c r="PEW118" s="131"/>
      <c r="PEX118" s="131"/>
      <c r="PEY118" s="131"/>
      <c r="PEZ118" s="131"/>
      <c r="PFA118" s="131"/>
      <c r="PFB118" s="131"/>
      <c r="PFC118" s="131"/>
      <c r="PFD118" s="131"/>
      <c r="PFE118" s="131"/>
      <c r="PFF118" s="131"/>
      <c r="PFG118" s="131"/>
      <c r="PFH118" s="131"/>
      <c r="PFI118" s="131"/>
      <c r="PFJ118" s="131"/>
      <c r="PFK118" s="131"/>
      <c r="PFL118" s="131"/>
      <c r="PFM118" s="131"/>
      <c r="PFN118" s="131"/>
      <c r="PFO118" s="131"/>
      <c r="PFP118" s="131"/>
      <c r="PFQ118" s="131"/>
      <c r="PFR118" s="131"/>
      <c r="PFS118" s="131"/>
      <c r="PFT118" s="131"/>
      <c r="PFU118" s="131"/>
      <c r="PFV118" s="131"/>
      <c r="PFW118" s="131"/>
      <c r="PFX118" s="131"/>
      <c r="PFY118" s="131"/>
      <c r="PFZ118" s="131"/>
      <c r="PGA118" s="131"/>
      <c r="PGB118" s="131"/>
      <c r="PGC118" s="131"/>
      <c r="PGD118" s="131"/>
      <c r="PGE118" s="131"/>
      <c r="PGF118" s="131"/>
      <c r="PGG118" s="131"/>
      <c r="PGH118" s="131"/>
      <c r="PGI118" s="131"/>
      <c r="PGJ118" s="131"/>
      <c r="PGK118" s="131"/>
      <c r="PGL118" s="131"/>
      <c r="PGM118" s="131"/>
      <c r="PGN118" s="131"/>
      <c r="PGO118" s="131"/>
      <c r="PGP118" s="131"/>
      <c r="PGQ118" s="131"/>
      <c r="PGR118" s="131"/>
      <c r="PGS118" s="131"/>
      <c r="PGT118" s="131"/>
      <c r="PGU118" s="131"/>
      <c r="PGV118" s="131"/>
      <c r="PGW118" s="131"/>
      <c r="PGX118" s="131"/>
      <c r="PGY118" s="131"/>
      <c r="PGZ118" s="131"/>
      <c r="PHA118" s="131"/>
      <c r="PHB118" s="131"/>
      <c r="PHC118" s="131"/>
      <c r="PHD118" s="131"/>
      <c r="PHE118" s="131"/>
      <c r="PHF118" s="131"/>
      <c r="PHG118" s="131"/>
      <c r="PHH118" s="131"/>
      <c r="PHI118" s="131"/>
      <c r="PHJ118" s="131"/>
      <c r="PHK118" s="131"/>
      <c r="PHL118" s="131"/>
      <c r="PHM118" s="131"/>
      <c r="PHN118" s="131"/>
      <c r="PHO118" s="131"/>
      <c r="PHP118" s="131"/>
      <c r="PHQ118" s="131"/>
      <c r="PHR118" s="131"/>
      <c r="PHS118" s="131"/>
      <c r="PHT118" s="131"/>
      <c r="PHU118" s="131"/>
      <c r="PHV118" s="131"/>
      <c r="PHW118" s="131"/>
      <c r="PHX118" s="131"/>
      <c r="PHY118" s="131"/>
      <c r="PHZ118" s="131"/>
      <c r="PIA118" s="131"/>
      <c r="PIB118" s="131"/>
      <c r="PIC118" s="131"/>
      <c r="PID118" s="131"/>
      <c r="PIE118" s="131"/>
      <c r="PIF118" s="131"/>
      <c r="PIG118" s="131"/>
      <c r="PIH118" s="131"/>
      <c r="PII118" s="131"/>
      <c r="PIJ118" s="131"/>
      <c r="PIK118" s="131"/>
      <c r="PIL118" s="131"/>
      <c r="PIM118" s="131"/>
      <c r="PIN118" s="131"/>
      <c r="PIO118" s="131"/>
      <c r="PIP118" s="131"/>
      <c r="PIQ118" s="131"/>
      <c r="PIR118" s="131"/>
      <c r="PIS118" s="131"/>
      <c r="PIT118" s="131"/>
      <c r="PIU118" s="131"/>
      <c r="PIV118" s="131"/>
      <c r="PIW118" s="131"/>
      <c r="PIX118" s="131"/>
      <c r="PIY118" s="131"/>
      <c r="PIZ118" s="131"/>
      <c r="PJA118" s="131"/>
      <c r="PJB118" s="131"/>
      <c r="PJC118" s="131"/>
      <c r="PJD118" s="131"/>
      <c r="PJE118" s="131"/>
      <c r="PJF118" s="131"/>
      <c r="PJG118" s="131"/>
      <c r="PJH118" s="131"/>
      <c r="PJI118" s="131"/>
      <c r="PJJ118" s="131"/>
      <c r="PJK118" s="131"/>
      <c r="PJL118" s="131"/>
      <c r="PJM118" s="131"/>
      <c r="PJN118" s="131"/>
      <c r="PJO118" s="131"/>
      <c r="PJP118" s="131"/>
      <c r="PJQ118" s="131"/>
      <c r="PJR118" s="131"/>
      <c r="PJS118" s="131"/>
      <c r="PJT118" s="131"/>
      <c r="PJU118" s="131"/>
      <c r="PJV118" s="131"/>
      <c r="PJW118" s="131"/>
      <c r="PJX118" s="131"/>
      <c r="PJY118" s="131"/>
      <c r="PJZ118" s="131"/>
      <c r="PKA118" s="131"/>
      <c r="PKB118" s="131"/>
      <c r="PKC118" s="131"/>
      <c r="PKD118" s="131"/>
      <c r="PKE118" s="131"/>
      <c r="PKF118" s="131"/>
      <c r="PKG118" s="131"/>
      <c r="PKH118" s="131"/>
      <c r="PKI118" s="131"/>
      <c r="PKJ118" s="131"/>
      <c r="PKK118" s="131"/>
      <c r="PKL118" s="131"/>
      <c r="PKM118" s="131"/>
      <c r="PKN118" s="131"/>
      <c r="PKO118" s="131"/>
      <c r="PKP118" s="131"/>
      <c r="PKQ118" s="131"/>
      <c r="PKR118" s="131"/>
      <c r="PKS118" s="131"/>
      <c r="PKT118" s="131"/>
      <c r="PKU118" s="131"/>
      <c r="PKV118" s="131"/>
      <c r="PKW118" s="131"/>
      <c r="PKX118" s="131"/>
      <c r="PKY118" s="131"/>
      <c r="PKZ118" s="131"/>
      <c r="PLA118" s="131"/>
      <c r="PLB118" s="131"/>
      <c r="PLC118" s="131"/>
      <c r="PLD118" s="131"/>
      <c r="PLE118" s="131"/>
      <c r="PLF118" s="131"/>
      <c r="PLG118" s="131"/>
      <c r="PLH118" s="131"/>
      <c r="PLI118" s="131"/>
      <c r="PLJ118" s="131"/>
      <c r="PLK118" s="131"/>
      <c r="PLL118" s="131"/>
      <c r="PLM118" s="131"/>
      <c r="PLN118" s="131"/>
      <c r="PLO118" s="131"/>
      <c r="PLP118" s="131"/>
      <c r="PLQ118" s="131"/>
      <c r="PLR118" s="131"/>
      <c r="PLS118" s="131"/>
      <c r="PLT118" s="131"/>
      <c r="PLU118" s="131"/>
      <c r="PLV118" s="131"/>
      <c r="PLW118" s="131"/>
      <c r="PLX118" s="131"/>
      <c r="PLY118" s="131"/>
      <c r="PLZ118" s="131"/>
      <c r="PMA118" s="131"/>
      <c r="PMB118" s="131"/>
      <c r="PMC118" s="131"/>
      <c r="PMD118" s="131"/>
      <c r="PME118" s="131"/>
      <c r="PMF118" s="131"/>
      <c r="PMG118" s="131"/>
      <c r="PMH118" s="131"/>
      <c r="PMI118" s="131"/>
      <c r="PMJ118" s="131"/>
      <c r="PMK118" s="131"/>
      <c r="PML118" s="131"/>
      <c r="PMM118" s="131"/>
      <c r="PMN118" s="131"/>
      <c r="PMO118" s="131"/>
      <c r="PMP118" s="131"/>
      <c r="PMQ118" s="131"/>
      <c r="PMR118" s="131"/>
      <c r="PMS118" s="131"/>
      <c r="PMT118" s="131"/>
      <c r="PMU118" s="131"/>
      <c r="PMV118" s="131"/>
      <c r="PMW118" s="131"/>
      <c r="PMX118" s="131"/>
      <c r="PMY118" s="131"/>
      <c r="PMZ118" s="131"/>
      <c r="PNA118" s="131"/>
      <c r="PNB118" s="131"/>
      <c r="PNC118" s="131"/>
      <c r="PND118" s="131"/>
      <c r="PNE118" s="131"/>
      <c r="PNF118" s="131"/>
      <c r="PNG118" s="131"/>
      <c r="PNH118" s="131"/>
      <c r="PNI118" s="131"/>
      <c r="PNJ118" s="131"/>
      <c r="PNK118" s="131"/>
      <c r="PNL118" s="131"/>
      <c r="PNM118" s="131"/>
      <c r="PNN118" s="131"/>
      <c r="PNO118" s="131"/>
      <c r="PNP118" s="131"/>
      <c r="PNQ118" s="131"/>
      <c r="PNR118" s="131"/>
      <c r="PNS118" s="131"/>
      <c r="PNT118" s="131"/>
      <c r="PNU118" s="131"/>
      <c r="PNV118" s="131"/>
      <c r="PNW118" s="131"/>
      <c r="PNX118" s="131"/>
      <c r="PNY118" s="131"/>
      <c r="PNZ118" s="131"/>
      <c r="POA118" s="131"/>
      <c r="POB118" s="131"/>
      <c r="POC118" s="131"/>
      <c r="POD118" s="131"/>
      <c r="POE118" s="131"/>
      <c r="POF118" s="131"/>
      <c r="POG118" s="131"/>
      <c r="POH118" s="131"/>
      <c r="POI118" s="131"/>
      <c r="POJ118" s="131"/>
      <c r="POK118" s="131"/>
      <c r="POL118" s="131"/>
      <c r="POM118" s="131"/>
      <c r="PON118" s="131"/>
      <c r="POO118" s="131"/>
      <c r="POP118" s="131"/>
      <c r="POQ118" s="131"/>
      <c r="POR118" s="131"/>
      <c r="POS118" s="131"/>
      <c r="POT118" s="131"/>
      <c r="POU118" s="131"/>
      <c r="POV118" s="131"/>
      <c r="POW118" s="131"/>
      <c r="POX118" s="131"/>
      <c r="POY118" s="131"/>
      <c r="POZ118" s="131"/>
      <c r="PPA118" s="131"/>
      <c r="PPB118" s="131"/>
      <c r="PPC118" s="131"/>
      <c r="PPD118" s="131"/>
      <c r="PPE118" s="131"/>
      <c r="PPF118" s="131"/>
      <c r="PPG118" s="131"/>
      <c r="PPH118" s="131"/>
      <c r="PPI118" s="131"/>
      <c r="PPJ118" s="131"/>
      <c r="PPK118" s="131"/>
      <c r="PPL118" s="131"/>
      <c r="PPM118" s="131"/>
      <c r="PPN118" s="131"/>
      <c r="PPO118" s="131"/>
      <c r="PPP118" s="131"/>
      <c r="PPQ118" s="131"/>
      <c r="PPR118" s="131"/>
      <c r="PPS118" s="131"/>
      <c r="PPT118" s="131"/>
      <c r="PPU118" s="131"/>
      <c r="PPV118" s="131"/>
      <c r="PPW118" s="131"/>
      <c r="PPX118" s="131"/>
      <c r="PPY118" s="131"/>
      <c r="PPZ118" s="131"/>
      <c r="PQA118" s="131"/>
      <c r="PQB118" s="131"/>
      <c r="PQC118" s="131"/>
      <c r="PQD118" s="131"/>
      <c r="PQE118" s="131"/>
      <c r="PQF118" s="131"/>
      <c r="PQG118" s="131"/>
      <c r="PQH118" s="131"/>
      <c r="PQI118" s="131"/>
      <c r="PQJ118" s="131"/>
      <c r="PQK118" s="131"/>
      <c r="PQL118" s="131"/>
      <c r="PQM118" s="131"/>
      <c r="PQN118" s="131"/>
      <c r="PQO118" s="131"/>
      <c r="PQP118" s="131"/>
      <c r="PQQ118" s="131"/>
      <c r="PQR118" s="131"/>
      <c r="PQS118" s="131"/>
      <c r="PQT118" s="131"/>
      <c r="PQU118" s="131"/>
      <c r="PQV118" s="131"/>
      <c r="PQW118" s="131"/>
      <c r="PQX118" s="131"/>
      <c r="PQY118" s="131"/>
      <c r="PQZ118" s="131"/>
      <c r="PRA118" s="131"/>
      <c r="PRB118" s="131"/>
      <c r="PRC118" s="131"/>
      <c r="PRD118" s="131"/>
      <c r="PRE118" s="131"/>
      <c r="PRF118" s="131"/>
      <c r="PRG118" s="131"/>
      <c r="PRH118" s="131"/>
      <c r="PRI118" s="131"/>
      <c r="PRJ118" s="131"/>
      <c r="PRK118" s="131"/>
      <c r="PRL118" s="131"/>
      <c r="PRM118" s="131"/>
      <c r="PRN118" s="131"/>
      <c r="PRO118" s="131"/>
      <c r="PRP118" s="131"/>
      <c r="PRQ118" s="131"/>
      <c r="PRR118" s="131"/>
      <c r="PRS118" s="131"/>
      <c r="PRT118" s="131"/>
      <c r="PRU118" s="131"/>
      <c r="PRV118" s="131"/>
      <c r="PRW118" s="131"/>
      <c r="PRX118" s="131"/>
      <c r="PRY118" s="131"/>
      <c r="PRZ118" s="131"/>
      <c r="PSA118" s="131"/>
      <c r="PSB118" s="131"/>
      <c r="PSC118" s="131"/>
      <c r="PSD118" s="131"/>
      <c r="PSE118" s="131"/>
      <c r="PSF118" s="131"/>
      <c r="PSG118" s="131"/>
      <c r="PSH118" s="131"/>
      <c r="PSI118" s="131"/>
      <c r="PSJ118" s="131"/>
      <c r="PSK118" s="131"/>
      <c r="PSL118" s="131"/>
      <c r="PSM118" s="131"/>
      <c r="PSN118" s="131"/>
      <c r="PSO118" s="131"/>
      <c r="PSP118" s="131"/>
      <c r="PSQ118" s="131"/>
      <c r="PSR118" s="131"/>
      <c r="PSS118" s="131"/>
      <c r="PST118" s="131"/>
      <c r="PSU118" s="131"/>
      <c r="PSV118" s="131"/>
      <c r="PSW118" s="131"/>
      <c r="PSX118" s="131"/>
      <c r="PSY118" s="131"/>
      <c r="PSZ118" s="131"/>
      <c r="PTA118" s="131"/>
      <c r="PTB118" s="131"/>
      <c r="PTC118" s="131"/>
      <c r="PTD118" s="131"/>
      <c r="PTE118" s="131"/>
      <c r="PTF118" s="131"/>
      <c r="PTG118" s="131"/>
      <c r="PTH118" s="131"/>
      <c r="PTI118" s="131"/>
      <c r="PTJ118" s="131"/>
      <c r="PTK118" s="131"/>
      <c r="PTL118" s="131"/>
      <c r="PTM118" s="131"/>
      <c r="PTN118" s="131"/>
      <c r="PTO118" s="131"/>
      <c r="PTP118" s="131"/>
      <c r="PTQ118" s="131"/>
      <c r="PTR118" s="131"/>
      <c r="PTS118" s="131"/>
      <c r="PTT118" s="131"/>
      <c r="PTU118" s="131"/>
      <c r="PTV118" s="131"/>
      <c r="PTW118" s="131"/>
      <c r="PTX118" s="131"/>
      <c r="PTY118" s="131"/>
      <c r="PTZ118" s="131"/>
      <c r="PUA118" s="131"/>
      <c r="PUB118" s="131"/>
      <c r="PUC118" s="131"/>
      <c r="PUD118" s="131"/>
      <c r="PUE118" s="131"/>
      <c r="PUF118" s="131"/>
      <c r="PUG118" s="131"/>
      <c r="PUH118" s="131"/>
      <c r="PUI118" s="131"/>
      <c r="PUJ118" s="131"/>
      <c r="PUK118" s="131"/>
      <c r="PUL118" s="131"/>
      <c r="PUM118" s="131"/>
      <c r="PUN118" s="131"/>
      <c r="PUO118" s="131"/>
      <c r="PUP118" s="131"/>
      <c r="PUQ118" s="131"/>
      <c r="PUR118" s="131"/>
      <c r="PUS118" s="131"/>
      <c r="PUT118" s="131"/>
      <c r="PUU118" s="131"/>
      <c r="PUV118" s="131"/>
      <c r="PUW118" s="131"/>
      <c r="PUX118" s="131"/>
      <c r="PUY118" s="131"/>
      <c r="PUZ118" s="131"/>
      <c r="PVA118" s="131"/>
      <c r="PVB118" s="131"/>
      <c r="PVC118" s="131"/>
      <c r="PVD118" s="131"/>
      <c r="PVE118" s="131"/>
      <c r="PVF118" s="131"/>
      <c r="PVG118" s="131"/>
      <c r="PVH118" s="131"/>
      <c r="PVI118" s="131"/>
      <c r="PVJ118" s="131"/>
      <c r="PVK118" s="131"/>
      <c r="PVL118" s="131"/>
      <c r="PVM118" s="131"/>
      <c r="PVN118" s="131"/>
      <c r="PVO118" s="131"/>
      <c r="PVP118" s="131"/>
      <c r="PVQ118" s="131"/>
      <c r="PVR118" s="131"/>
      <c r="PVS118" s="131"/>
      <c r="PVT118" s="131"/>
      <c r="PVU118" s="131"/>
      <c r="PVV118" s="131"/>
      <c r="PVW118" s="131"/>
      <c r="PVX118" s="131"/>
      <c r="PVY118" s="131"/>
      <c r="PVZ118" s="131"/>
      <c r="PWA118" s="131"/>
      <c r="PWB118" s="131"/>
      <c r="PWC118" s="131"/>
      <c r="PWD118" s="131"/>
      <c r="PWE118" s="131"/>
      <c r="PWF118" s="131"/>
      <c r="PWG118" s="131"/>
      <c r="PWH118" s="131"/>
      <c r="PWI118" s="131"/>
      <c r="PWJ118" s="131"/>
      <c r="PWK118" s="131"/>
      <c r="PWL118" s="131"/>
      <c r="PWM118" s="131"/>
      <c r="PWN118" s="131"/>
      <c r="PWO118" s="131"/>
      <c r="PWP118" s="131"/>
      <c r="PWQ118" s="131"/>
      <c r="PWR118" s="131"/>
      <c r="PWS118" s="131"/>
      <c r="PWT118" s="131"/>
      <c r="PWU118" s="131"/>
      <c r="PWV118" s="131"/>
      <c r="PWW118" s="131"/>
      <c r="PWX118" s="131"/>
      <c r="PWY118" s="131"/>
      <c r="PWZ118" s="131"/>
      <c r="PXA118" s="131"/>
      <c r="PXB118" s="131"/>
      <c r="PXC118" s="131"/>
      <c r="PXD118" s="131"/>
      <c r="PXE118" s="131"/>
      <c r="PXF118" s="131"/>
      <c r="PXG118" s="131"/>
      <c r="PXH118" s="131"/>
      <c r="PXI118" s="131"/>
      <c r="PXJ118" s="131"/>
      <c r="PXK118" s="131"/>
      <c r="PXL118" s="131"/>
      <c r="PXM118" s="131"/>
      <c r="PXN118" s="131"/>
      <c r="PXO118" s="131"/>
      <c r="PXP118" s="131"/>
      <c r="PXQ118" s="131"/>
      <c r="PXR118" s="131"/>
      <c r="PXS118" s="131"/>
      <c r="PXT118" s="131"/>
      <c r="PXU118" s="131"/>
      <c r="PXV118" s="131"/>
      <c r="PXW118" s="131"/>
      <c r="PXX118" s="131"/>
      <c r="PXY118" s="131"/>
      <c r="PXZ118" s="131"/>
      <c r="PYA118" s="131"/>
      <c r="PYB118" s="131"/>
      <c r="PYC118" s="131"/>
      <c r="PYD118" s="131"/>
      <c r="PYE118" s="131"/>
      <c r="PYF118" s="131"/>
      <c r="PYG118" s="131"/>
      <c r="PYH118" s="131"/>
      <c r="PYI118" s="131"/>
      <c r="PYJ118" s="131"/>
      <c r="PYK118" s="131"/>
      <c r="PYL118" s="131"/>
      <c r="PYM118" s="131"/>
      <c r="PYN118" s="131"/>
      <c r="PYO118" s="131"/>
      <c r="PYP118" s="131"/>
      <c r="PYQ118" s="131"/>
      <c r="PYR118" s="131"/>
      <c r="PYS118" s="131"/>
      <c r="PYT118" s="131"/>
      <c r="PYU118" s="131"/>
      <c r="PYV118" s="131"/>
      <c r="PYW118" s="131"/>
      <c r="PYX118" s="131"/>
      <c r="PYY118" s="131"/>
      <c r="PYZ118" s="131"/>
      <c r="PZA118" s="131"/>
      <c r="PZB118" s="131"/>
      <c r="PZC118" s="131"/>
      <c r="PZD118" s="131"/>
      <c r="PZE118" s="131"/>
      <c r="PZF118" s="131"/>
      <c r="PZG118" s="131"/>
      <c r="PZH118" s="131"/>
      <c r="PZI118" s="131"/>
      <c r="PZJ118" s="131"/>
      <c r="PZK118" s="131"/>
      <c r="PZL118" s="131"/>
      <c r="PZM118" s="131"/>
      <c r="PZN118" s="131"/>
      <c r="PZO118" s="131"/>
      <c r="PZP118" s="131"/>
      <c r="PZQ118" s="131"/>
      <c r="PZR118" s="131"/>
      <c r="PZS118" s="131"/>
      <c r="PZT118" s="131"/>
      <c r="PZU118" s="131"/>
      <c r="PZV118" s="131"/>
      <c r="PZW118" s="131"/>
      <c r="PZX118" s="131"/>
      <c r="PZY118" s="131"/>
      <c r="PZZ118" s="131"/>
      <c r="QAA118" s="131"/>
      <c r="QAB118" s="131"/>
      <c r="QAC118" s="131"/>
      <c r="QAD118" s="131"/>
      <c r="QAE118" s="131"/>
      <c r="QAF118" s="131"/>
      <c r="QAG118" s="131"/>
      <c r="QAH118" s="131"/>
      <c r="QAI118" s="131"/>
      <c r="QAJ118" s="131"/>
      <c r="QAK118" s="131"/>
      <c r="QAL118" s="131"/>
      <c r="QAM118" s="131"/>
      <c r="QAN118" s="131"/>
      <c r="QAO118" s="131"/>
      <c r="QAP118" s="131"/>
      <c r="QAQ118" s="131"/>
      <c r="QAR118" s="131"/>
      <c r="QAS118" s="131"/>
      <c r="QAT118" s="131"/>
      <c r="QAU118" s="131"/>
      <c r="QAV118" s="131"/>
      <c r="QAW118" s="131"/>
      <c r="QAX118" s="131"/>
      <c r="QAY118" s="131"/>
      <c r="QAZ118" s="131"/>
      <c r="QBA118" s="131"/>
      <c r="QBB118" s="131"/>
      <c r="QBC118" s="131"/>
      <c r="QBD118" s="131"/>
      <c r="QBE118" s="131"/>
      <c r="QBF118" s="131"/>
      <c r="QBG118" s="131"/>
      <c r="QBH118" s="131"/>
      <c r="QBI118" s="131"/>
      <c r="QBJ118" s="131"/>
      <c r="QBK118" s="131"/>
      <c r="QBL118" s="131"/>
      <c r="QBM118" s="131"/>
      <c r="QBN118" s="131"/>
      <c r="QBO118" s="131"/>
      <c r="QBP118" s="131"/>
      <c r="QBQ118" s="131"/>
      <c r="QBR118" s="131"/>
      <c r="QBS118" s="131"/>
      <c r="QBT118" s="131"/>
      <c r="QBU118" s="131"/>
      <c r="QBV118" s="131"/>
      <c r="QBW118" s="131"/>
      <c r="QBX118" s="131"/>
      <c r="QBY118" s="131"/>
      <c r="QBZ118" s="131"/>
      <c r="QCA118" s="131"/>
      <c r="QCB118" s="131"/>
      <c r="QCC118" s="131"/>
      <c r="QCD118" s="131"/>
      <c r="QCE118" s="131"/>
      <c r="QCF118" s="131"/>
      <c r="QCG118" s="131"/>
      <c r="QCH118" s="131"/>
      <c r="QCI118" s="131"/>
      <c r="QCJ118" s="131"/>
      <c r="QCK118" s="131"/>
      <c r="QCL118" s="131"/>
      <c r="QCM118" s="131"/>
      <c r="QCN118" s="131"/>
      <c r="QCO118" s="131"/>
      <c r="QCP118" s="131"/>
      <c r="QCQ118" s="131"/>
      <c r="QCR118" s="131"/>
      <c r="QCS118" s="131"/>
      <c r="QCT118" s="131"/>
      <c r="QCU118" s="131"/>
      <c r="QCV118" s="131"/>
      <c r="QCW118" s="131"/>
      <c r="QCX118" s="131"/>
      <c r="QCY118" s="131"/>
      <c r="QCZ118" s="131"/>
      <c r="QDA118" s="131"/>
      <c r="QDB118" s="131"/>
      <c r="QDC118" s="131"/>
      <c r="QDD118" s="131"/>
      <c r="QDE118" s="131"/>
      <c r="QDF118" s="131"/>
      <c r="QDG118" s="131"/>
      <c r="QDH118" s="131"/>
      <c r="QDI118" s="131"/>
      <c r="QDJ118" s="131"/>
      <c r="QDK118" s="131"/>
      <c r="QDL118" s="131"/>
      <c r="QDM118" s="131"/>
      <c r="QDN118" s="131"/>
      <c r="QDO118" s="131"/>
      <c r="QDP118" s="131"/>
      <c r="QDQ118" s="131"/>
      <c r="QDR118" s="131"/>
      <c r="QDS118" s="131"/>
      <c r="QDT118" s="131"/>
      <c r="QDU118" s="131"/>
      <c r="QDV118" s="131"/>
      <c r="QDW118" s="131"/>
      <c r="QDX118" s="131"/>
      <c r="QDY118" s="131"/>
      <c r="QDZ118" s="131"/>
      <c r="QEA118" s="131"/>
      <c r="QEB118" s="131"/>
      <c r="QEC118" s="131"/>
      <c r="QED118" s="131"/>
      <c r="QEE118" s="131"/>
      <c r="QEF118" s="131"/>
      <c r="QEG118" s="131"/>
      <c r="QEH118" s="131"/>
      <c r="QEI118" s="131"/>
      <c r="QEJ118" s="131"/>
      <c r="QEK118" s="131"/>
      <c r="QEL118" s="131"/>
      <c r="QEM118" s="131"/>
      <c r="QEN118" s="131"/>
      <c r="QEO118" s="131"/>
      <c r="QEP118" s="131"/>
      <c r="QEQ118" s="131"/>
      <c r="QER118" s="131"/>
      <c r="QES118" s="131"/>
      <c r="QET118" s="131"/>
      <c r="QEU118" s="131"/>
      <c r="QEV118" s="131"/>
      <c r="QEW118" s="131"/>
      <c r="QEX118" s="131"/>
      <c r="QEY118" s="131"/>
      <c r="QEZ118" s="131"/>
      <c r="QFA118" s="131"/>
      <c r="QFB118" s="131"/>
      <c r="QFC118" s="131"/>
      <c r="QFD118" s="131"/>
      <c r="QFE118" s="131"/>
      <c r="QFF118" s="131"/>
      <c r="QFG118" s="131"/>
      <c r="QFH118" s="131"/>
      <c r="QFI118" s="131"/>
      <c r="QFJ118" s="131"/>
      <c r="QFK118" s="131"/>
      <c r="QFL118" s="131"/>
      <c r="QFM118" s="131"/>
      <c r="QFN118" s="131"/>
      <c r="QFO118" s="131"/>
      <c r="QFP118" s="131"/>
      <c r="QFQ118" s="131"/>
      <c r="QFR118" s="131"/>
      <c r="QFS118" s="131"/>
      <c r="QFT118" s="131"/>
      <c r="QFU118" s="131"/>
      <c r="QFV118" s="131"/>
      <c r="QFW118" s="131"/>
      <c r="QFX118" s="131"/>
      <c r="QFY118" s="131"/>
      <c r="QFZ118" s="131"/>
      <c r="QGA118" s="131"/>
      <c r="QGB118" s="131"/>
      <c r="QGC118" s="131"/>
      <c r="QGD118" s="131"/>
      <c r="QGE118" s="131"/>
      <c r="QGF118" s="131"/>
      <c r="QGG118" s="131"/>
      <c r="QGH118" s="131"/>
      <c r="QGI118" s="131"/>
      <c r="QGJ118" s="131"/>
      <c r="QGK118" s="131"/>
      <c r="QGL118" s="131"/>
      <c r="QGM118" s="131"/>
      <c r="QGN118" s="131"/>
      <c r="QGO118" s="131"/>
      <c r="QGP118" s="131"/>
      <c r="QGQ118" s="131"/>
      <c r="QGR118" s="131"/>
      <c r="QGS118" s="131"/>
      <c r="QGT118" s="131"/>
      <c r="QGU118" s="131"/>
      <c r="QGV118" s="131"/>
      <c r="QGW118" s="131"/>
      <c r="QGX118" s="131"/>
      <c r="QGY118" s="131"/>
      <c r="QGZ118" s="131"/>
      <c r="QHA118" s="131"/>
      <c r="QHB118" s="131"/>
      <c r="QHC118" s="131"/>
      <c r="QHD118" s="131"/>
      <c r="QHE118" s="131"/>
      <c r="QHF118" s="131"/>
      <c r="QHG118" s="131"/>
      <c r="QHH118" s="131"/>
      <c r="QHI118" s="131"/>
      <c r="QHJ118" s="131"/>
      <c r="QHK118" s="131"/>
      <c r="QHL118" s="131"/>
      <c r="QHM118" s="131"/>
      <c r="QHN118" s="131"/>
      <c r="QHO118" s="131"/>
      <c r="QHP118" s="131"/>
      <c r="QHQ118" s="131"/>
      <c r="QHR118" s="131"/>
      <c r="QHS118" s="131"/>
      <c r="QHT118" s="131"/>
      <c r="QHU118" s="131"/>
      <c r="QHV118" s="131"/>
      <c r="QHW118" s="131"/>
      <c r="QHX118" s="131"/>
      <c r="QHY118" s="131"/>
      <c r="QHZ118" s="131"/>
      <c r="QIA118" s="131"/>
      <c r="QIB118" s="131"/>
      <c r="QIC118" s="131"/>
      <c r="QID118" s="131"/>
      <c r="QIE118" s="131"/>
      <c r="QIF118" s="131"/>
      <c r="QIG118" s="131"/>
      <c r="QIH118" s="131"/>
      <c r="QII118" s="131"/>
      <c r="QIJ118" s="131"/>
      <c r="QIK118" s="131"/>
      <c r="QIL118" s="131"/>
      <c r="QIM118" s="131"/>
      <c r="QIN118" s="131"/>
      <c r="QIO118" s="131"/>
      <c r="QIP118" s="131"/>
      <c r="QIQ118" s="131"/>
      <c r="QIR118" s="131"/>
      <c r="QIS118" s="131"/>
      <c r="QIT118" s="131"/>
      <c r="QIU118" s="131"/>
      <c r="QIV118" s="131"/>
      <c r="QIW118" s="131"/>
      <c r="QIX118" s="131"/>
      <c r="QIY118" s="131"/>
      <c r="QIZ118" s="131"/>
      <c r="QJA118" s="131"/>
      <c r="QJB118" s="131"/>
      <c r="QJC118" s="131"/>
      <c r="QJD118" s="131"/>
      <c r="QJE118" s="131"/>
      <c r="QJF118" s="131"/>
      <c r="QJG118" s="131"/>
      <c r="QJH118" s="131"/>
      <c r="QJI118" s="131"/>
      <c r="QJJ118" s="131"/>
      <c r="QJK118" s="131"/>
      <c r="QJL118" s="131"/>
      <c r="QJM118" s="131"/>
      <c r="QJN118" s="131"/>
      <c r="QJO118" s="131"/>
      <c r="QJP118" s="131"/>
      <c r="QJQ118" s="131"/>
      <c r="QJR118" s="131"/>
      <c r="QJS118" s="131"/>
      <c r="QJT118" s="131"/>
      <c r="QJU118" s="131"/>
      <c r="QJV118" s="131"/>
      <c r="QJW118" s="131"/>
      <c r="QJX118" s="131"/>
      <c r="QJY118" s="131"/>
      <c r="QJZ118" s="131"/>
      <c r="QKA118" s="131"/>
      <c r="QKB118" s="131"/>
      <c r="QKC118" s="131"/>
      <c r="QKD118" s="131"/>
      <c r="QKE118" s="131"/>
      <c r="QKF118" s="131"/>
      <c r="QKG118" s="131"/>
      <c r="QKH118" s="131"/>
      <c r="QKI118" s="131"/>
      <c r="QKJ118" s="131"/>
      <c r="QKK118" s="131"/>
      <c r="QKL118" s="131"/>
      <c r="QKM118" s="131"/>
      <c r="QKN118" s="131"/>
      <c r="QKO118" s="131"/>
      <c r="QKP118" s="131"/>
      <c r="QKQ118" s="131"/>
      <c r="QKR118" s="131"/>
      <c r="QKS118" s="131"/>
      <c r="QKT118" s="131"/>
      <c r="QKU118" s="131"/>
      <c r="QKV118" s="131"/>
      <c r="QKW118" s="131"/>
      <c r="QKX118" s="131"/>
      <c r="QKY118" s="131"/>
      <c r="QKZ118" s="131"/>
      <c r="QLA118" s="131"/>
      <c r="QLB118" s="131"/>
      <c r="QLC118" s="131"/>
      <c r="QLD118" s="131"/>
      <c r="QLE118" s="131"/>
      <c r="QLF118" s="131"/>
      <c r="QLG118" s="131"/>
      <c r="QLH118" s="131"/>
      <c r="QLI118" s="131"/>
      <c r="QLJ118" s="131"/>
      <c r="QLK118" s="131"/>
      <c r="QLL118" s="131"/>
      <c r="QLM118" s="131"/>
      <c r="QLN118" s="131"/>
      <c r="QLO118" s="131"/>
      <c r="QLP118" s="131"/>
      <c r="QLQ118" s="131"/>
      <c r="QLR118" s="131"/>
      <c r="QLS118" s="131"/>
      <c r="QLT118" s="131"/>
      <c r="QLU118" s="131"/>
      <c r="QLV118" s="131"/>
      <c r="QLW118" s="131"/>
      <c r="QLX118" s="131"/>
      <c r="QLY118" s="131"/>
      <c r="QLZ118" s="131"/>
      <c r="QMA118" s="131"/>
      <c r="QMB118" s="131"/>
      <c r="QMC118" s="131"/>
      <c r="QMD118" s="131"/>
      <c r="QME118" s="131"/>
      <c r="QMF118" s="131"/>
      <c r="QMG118" s="131"/>
      <c r="QMH118" s="131"/>
      <c r="QMI118" s="131"/>
      <c r="QMJ118" s="131"/>
      <c r="QMK118" s="131"/>
      <c r="QML118" s="131"/>
      <c r="QMM118" s="131"/>
      <c r="QMN118" s="131"/>
      <c r="QMO118" s="131"/>
      <c r="QMP118" s="131"/>
      <c r="QMQ118" s="131"/>
      <c r="QMR118" s="131"/>
      <c r="QMS118" s="131"/>
      <c r="QMT118" s="131"/>
      <c r="QMU118" s="131"/>
      <c r="QMV118" s="131"/>
      <c r="QMW118" s="131"/>
      <c r="QMX118" s="131"/>
      <c r="QMY118" s="131"/>
      <c r="QMZ118" s="131"/>
      <c r="QNA118" s="131"/>
      <c r="QNB118" s="131"/>
      <c r="QNC118" s="131"/>
      <c r="QND118" s="131"/>
      <c r="QNE118" s="131"/>
      <c r="QNF118" s="131"/>
      <c r="QNG118" s="131"/>
      <c r="QNH118" s="131"/>
      <c r="QNI118" s="131"/>
      <c r="QNJ118" s="131"/>
      <c r="QNK118" s="131"/>
      <c r="QNL118" s="131"/>
      <c r="QNM118" s="131"/>
      <c r="QNN118" s="131"/>
      <c r="QNO118" s="131"/>
      <c r="QNP118" s="131"/>
      <c r="QNQ118" s="131"/>
      <c r="QNR118" s="131"/>
      <c r="QNS118" s="131"/>
      <c r="QNT118" s="131"/>
      <c r="QNU118" s="131"/>
      <c r="QNV118" s="131"/>
      <c r="QNW118" s="131"/>
      <c r="QNX118" s="131"/>
      <c r="QNY118" s="131"/>
      <c r="QNZ118" s="131"/>
      <c r="QOA118" s="131"/>
      <c r="QOB118" s="131"/>
      <c r="QOC118" s="131"/>
      <c r="QOD118" s="131"/>
      <c r="QOE118" s="131"/>
      <c r="QOF118" s="131"/>
      <c r="QOG118" s="131"/>
      <c r="QOH118" s="131"/>
      <c r="QOI118" s="131"/>
      <c r="QOJ118" s="131"/>
      <c r="QOK118" s="131"/>
      <c r="QOL118" s="131"/>
      <c r="QOM118" s="131"/>
      <c r="QON118" s="131"/>
      <c r="QOO118" s="131"/>
      <c r="QOP118" s="131"/>
      <c r="QOQ118" s="131"/>
      <c r="QOR118" s="131"/>
      <c r="QOS118" s="131"/>
      <c r="QOT118" s="131"/>
      <c r="QOU118" s="131"/>
      <c r="QOV118" s="131"/>
      <c r="QOW118" s="131"/>
      <c r="QOX118" s="131"/>
      <c r="QOY118" s="131"/>
      <c r="QOZ118" s="131"/>
      <c r="QPA118" s="131"/>
      <c r="QPB118" s="131"/>
      <c r="QPC118" s="131"/>
      <c r="QPD118" s="131"/>
      <c r="QPE118" s="131"/>
      <c r="QPF118" s="131"/>
      <c r="QPG118" s="131"/>
      <c r="QPH118" s="131"/>
      <c r="QPI118" s="131"/>
      <c r="QPJ118" s="131"/>
      <c r="QPK118" s="131"/>
      <c r="QPL118" s="131"/>
      <c r="QPM118" s="131"/>
      <c r="QPN118" s="131"/>
      <c r="QPO118" s="131"/>
      <c r="QPP118" s="131"/>
      <c r="QPQ118" s="131"/>
      <c r="QPR118" s="131"/>
      <c r="QPS118" s="131"/>
      <c r="QPT118" s="131"/>
      <c r="QPU118" s="131"/>
      <c r="QPV118" s="131"/>
      <c r="QPW118" s="131"/>
      <c r="QPX118" s="131"/>
      <c r="QPY118" s="131"/>
      <c r="QPZ118" s="131"/>
      <c r="QQA118" s="131"/>
      <c r="QQB118" s="131"/>
      <c r="QQC118" s="131"/>
      <c r="QQD118" s="131"/>
      <c r="QQE118" s="131"/>
      <c r="QQF118" s="131"/>
      <c r="QQG118" s="131"/>
      <c r="QQH118" s="131"/>
      <c r="QQI118" s="131"/>
      <c r="QQJ118" s="131"/>
      <c r="QQK118" s="131"/>
      <c r="QQL118" s="131"/>
      <c r="QQM118" s="131"/>
      <c r="QQN118" s="131"/>
      <c r="QQO118" s="131"/>
      <c r="QQP118" s="131"/>
      <c r="QQQ118" s="131"/>
      <c r="QQR118" s="131"/>
      <c r="QQS118" s="131"/>
      <c r="QQT118" s="131"/>
      <c r="QQU118" s="131"/>
      <c r="QQV118" s="131"/>
      <c r="QQW118" s="131"/>
      <c r="QQX118" s="131"/>
      <c r="QQY118" s="131"/>
      <c r="QQZ118" s="131"/>
      <c r="QRA118" s="131"/>
      <c r="QRB118" s="131"/>
      <c r="QRC118" s="131"/>
      <c r="QRD118" s="131"/>
      <c r="QRE118" s="131"/>
      <c r="QRF118" s="131"/>
      <c r="QRG118" s="131"/>
      <c r="QRH118" s="131"/>
      <c r="QRI118" s="131"/>
      <c r="QRJ118" s="131"/>
      <c r="QRK118" s="131"/>
      <c r="QRL118" s="131"/>
      <c r="QRM118" s="131"/>
      <c r="QRN118" s="131"/>
      <c r="QRO118" s="131"/>
      <c r="QRP118" s="131"/>
      <c r="QRQ118" s="131"/>
      <c r="QRR118" s="131"/>
      <c r="QRS118" s="131"/>
      <c r="QRT118" s="131"/>
      <c r="QRU118" s="131"/>
      <c r="QRV118" s="131"/>
      <c r="QRW118" s="131"/>
      <c r="QRX118" s="131"/>
      <c r="QRY118" s="131"/>
      <c r="QRZ118" s="131"/>
      <c r="QSA118" s="131"/>
      <c r="QSB118" s="131"/>
      <c r="QSC118" s="131"/>
      <c r="QSD118" s="131"/>
      <c r="QSE118" s="131"/>
      <c r="QSF118" s="131"/>
      <c r="QSG118" s="131"/>
      <c r="QSH118" s="131"/>
      <c r="QSI118" s="131"/>
      <c r="QSJ118" s="131"/>
      <c r="QSK118" s="131"/>
      <c r="QSL118" s="131"/>
      <c r="QSM118" s="131"/>
      <c r="QSN118" s="131"/>
      <c r="QSO118" s="131"/>
      <c r="QSP118" s="131"/>
      <c r="QSQ118" s="131"/>
      <c r="QSR118" s="131"/>
      <c r="QSS118" s="131"/>
      <c r="QST118" s="131"/>
      <c r="QSU118" s="131"/>
      <c r="QSV118" s="131"/>
      <c r="QSW118" s="131"/>
      <c r="QSX118" s="131"/>
      <c r="QSY118" s="131"/>
      <c r="QSZ118" s="131"/>
      <c r="QTA118" s="131"/>
      <c r="QTB118" s="131"/>
      <c r="QTC118" s="131"/>
      <c r="QTD118" s="131"/>
      <c r="QTE118" s="131"/>
      <c r="QTF118" s="131"/>
      <c r="QTG118" s="131"/>
      <c r="QTH118" s="131"/>
      <c r="QTI118" s="131"/>
      <c r="QTJ118" s="131"/>
      <c r="QTK118" s="131"/>
      <c r="QTL118" s="131"/>
      <c r="QTM118" s="131"/>
      <c r="QTN118" s="131"/>
      <c r="QTO118" s="131"/>
      <c r="QTP118" s="131"/>
      <c r="QTQ118" s="131"/>
      <c r="QTR118" s="131"/>
      <c r="QTS118" s="131"/>
      <c r="QTT118" s="131"/>
      <c r="QTU118" s="131"/>
      <c r="QTV118" s="131"/>
      <c r="QTW118" s="131"/>
      <c r="QTX118" s="131"/>
      <c r="QTY118" s="131"/>
      <c r="QTZ118" s="131"/>
      <c r="QUA118" s="131"/>
      <c r="QUB118" s="131"/>
      <c r="QUC118" s="131"/>
      <c r="QUD118" s="131"/>
      <c r="QUE118" s="131"/>
      <c r="QUF118" s="131"/>
      <c r="QUG118" s="131"/>
      <c r="QUH118" s="131"/>
      <c r="QUI118" s="131"/>
      <c r="QUJ118" s="131"/>
      <c r="QUK118" s="131"/>
      <c r="QUL118" s="131"/>
      <c r="QUM118" s="131"/>
      <c r="QUN118" s="131"/>
      <c r="QUO118" s="131"/>
      <c r="QUP118" s="131"/>
      <c r="QUQ118" s="131"/>
      <c r="QUR118" s="131"/>
      <c r="QUS118" s="131"/>
      <c r="QUT118" s="131"/>
      <c r="QUU118" s="131"/>
      <c r="QUV118" s="131"/>
      <c r="QUW118" s="131"/>
      <c r="QUX118" s="131"/>
      <c r="QUY118" s="131"/>
      <c r="QUZ118" s="131"/>
      <c r="QVA118" s="131"/>
      <c r="QVB118" s="131"/>
      <c r="QVC118" s="131"/>
      <c r="QVD118" s="131"/>
      <c r="QVE118" s="131"/>
      <c r="QVF118" s="131"/>
      <c r="QVG118" s="131"/>
      <c r="QVH118" s="131"/>
      <c r="QVI118" s="131"/>
      <c r="QVJ118" s="131"/>
      <c r="QVK118" s="131"/>
      <c r="QVL118" s="131"/>
      <c r="QVM118" s="131"/>
      <c r="QVN118" s="131"/>
      <c r="QVO118" s="131"/>
      <c r="QVP118" s="131"/>
      <c r="QVQ118" s="131"/>
      <c r="QVR118" s="131"/>
      <c r="QVS118" s="131"/>
      <c r="QVT118" s="131"/>
      <c r="QVU118" s="131"/>
      <c r="QVV118" s="131"/>
      <c r="QVW118" s="131"/>
      <c r="QVX118" s="131"/>
      <c r="QVY118" s="131"/>
      <c r="QVZ118" s="131"/>
      <c r="QWA118" s="131"/>
      <c r="QWB118" s="131"/>
      <c r="QWC118" s="131"/>
      <c r="QWD118" s="131"/>
      <c r="QWE118" s="131"/>
      <c r="QWF118" s="131"/>
      <c r="QWG118" s="131"/>
      <c r="QWH118" s="131"/>
      <c r="QWI118" s="131"/>
      <c r="QWJ118" s="131"/>
      <c r="QWK118" s="131"/>
      <c r="QWL118" s="131"/>
      <c r="QWM118" s="131"/>
      <c r="QWN118" s="131"/>
      <c r="QWO118" s="131"/>
      <c r="QWP118" s="131"/>
      <c r="QWQ118" s="131"/>
      <c r="QWR118" s="131"/>
      <c r="QWS118" s="131"/>
      <c r="QWT118" s="131"/>
      <c r="QWU118" s="131"/>
      <c r="QWV118" s="131"/>
      <c r="QWW118" s="131"/>
      <c r="QWX118" s="131"/>
      <c r="QWY118" s="131"/>
      <c r="QWZ118" s="131"/>
      <c r="QXA118" s="131"/>
      <c r="QXB118" s="131"/>
      <c r="QXC118" s="131"/>
      <c r="QXD118" s="131"/>
      <c r="QXE118" s="131"/>
      <c r="QXF118" s="131"/>
      <c r="QXG118" s="131"/>
      <c r="QXH118" s="131"/>
      <c r="QXI118" s="131"/>
      <c r="QXJ118" s="131"/>
      <c r="QXK118" s="131"/>
      <c r="QXL118" s="131"/>
      <c r="QXM118" s="131"/>
      <c r="QXN118" s="131"/>
      <c r="QXO118" s="131"/>
      <c r="QXP118" s="131"/>
      <c r="QXQ118" s="131"/>
      <c r="QXR118" s="131"/>
      <c r="QXS118" s="131"/>
      <c r="QXT118" s="131"/>
      <c r="QXU118" s="131"/>
      <c r="QXV118" s="131"/>
      <c r="QXW118" s="131"/>
      <c r="QXX118" s="131"/>
      <c r="QXY118" s="131"/>
      <c r="QXZ118" s="131"/>
      <c r="QYA118" s="131"/>
      <c r="QYB118" s="131"/>
      <c r="QYC118" s="131"/>
      <c r="QYD118" s="131"/>
      <c r="QYE118" s="131"/>
      <c r="QYF118" s="131"/>
      <c r="QYG118" s="131"/>
      <c r="QYH118" s="131"/>
      <c r="QYI118" s="131"/>
      <c r="QYJ118" s="131"/>
      <c r="QYK118" s="131"/>
      <c r="QYL118" s="131"/>
      <c r="QYM118" s="131"/>
      <c r="QYN118" s="131"/>
      <c r="QYO118" s="131"/>
      <c r="QYP118" s="131"/>
      <c r="QYQ118" s="131"/>
      <c r="QYR118" s="131"/>
      <c r="QYS118" s="131"/>
      <c r="QYT118" s="131"/>
      <c r="QYU118" s="131"/>
      <c r="QYV118" s="131"/>
      <c r="QYW118" s="131"/>
      <c r="QYX118" s="131"/>
      <c r="QYY118" s="131"/>
      <c r="QYZ118" s="131"/>
      <c r="QZA118" s="131"/>
      <c r="QZB118" s="131"/>
      <c r="QZC118" s="131"/>
      <c r="QZD118" s="131"/>
      <c r="QZE118" s="131"/>
      <c r="QZF118" s="131"/>
      <c r="QZG118" s="131"/>
      <c r="QZH118" s="131"/>
      <c r="QZI118" s="131"/>
      <c r="QZJ118" s="131"/>
      <c r="QZK118" s="131"/>
      <c r="QZL118" s="131"/>
      <c r="QZM118" s="131"/>
      <c r="QZN118" s="131"/>
      <c r="QZO118" s="131"/>
      <c r="QZP118" s="131"/>
      <c r="QZQ118" s="131"/>
      <c r="QZR118" s="131"/>
      <c r="QZS118" s="131"/>
      <c r="QZT118" s="131"/>
      <c r="QZU118" s="131"/>
      <c r="QZV118" s="131"/>
      <c r="QZW118" s="131"/>
      <c r="QZX118" s="131"/>
      <c r="QZY118" s="131"/>
      <c r="QZZ118" s="131"/>
      <c r="RAA118" s="131"/>
      <c r="RAB118" s="131"/>
      <c r="RAC118" s="131"/>
      <c r="RAD118" s="131"/>
      <c r="RAE118" s="131"/>
      <c r="RAF118" s="131"/>
      <c r="RAG118" s="131"/>
      <c r="RAH118" s="131"/>
      <c r="RAI118" s="131"/>
      <c r="RAJ118" s="131"/>
      <c r="RAK118" s="131"/>
      <c r="RAL118" s="131"/>
      <c r="RAM118" s="131"/>
      <c r="RAN118" s="131"/>
      <c r="RAO118" s="131"/>
      <c r="RAP118" s="131"/>
      <c r="RAQ118" s="131"/>
      <c r="RAR118" s="131"/>
      <c r="RAS118" s="131"/>
      <c r="RAT118" s="131"/>
      <c r="RAU118" s="131"/>
      <c r="RAV118" s="131"/>
      <c r="RAW118" s="131"/>
      <c r="RAX118" s="131"/>
      <c r="RAY118" s="131"/>
      <c r="RAZ118" s="131"/>
      <c r="RBA118" s="131"/>
      <c r="RBB118" s="131"/>
      <c r="RBC118" s="131"/>
      <c r="RBD118" s="131"/>
      <c r="RBE118" s="131"/>
      <c r="RBF118" s="131"/>
      <c r="RBG118" s="131"/>
      <c r="RBH118" s="131"/>
      <c r="RBI118" s="131"/>
      <c r="RBJ118" s="131"/>
      <c r="RBK118" s="131"/>
      <c r="RBL118" s="131"/>
      <c r="RBM118" s="131"/>
      <c r="RBN118" s="131"/>
      <c r="RBO118" s="131"/>
      <c r="RBP118" s="131"/>
      <c r="RBQ118" s="131"/>
      <c r="RBR118" s="131"/>
      <c r="RBS118" s="131"/>
      <c r="RBT118" s="131"/>
      <c r="RBU118" s="131"/>
      <c r="RBV118" s="131"/>
      <c r="RBW118" s="131"/>
      <c r="RBX118" s="131"/>
      <c r="RBY118" s="131"/>
      <c r="RBZ118" s="131"/>
      <c r="RCA118" s="131"/>
      <c r="RCB118" s="131"/>
      <c r="RCC118" s="131"/>
      <c r="RCD118" s="131"/>
      <c r="RCE118" s="131"/>
      <c r="RCF118" s="131"/>
      <c r="RCG118" s="131"/>
      <c r="RCH118" s="131"/>
      <c r="RCI118" s="131"/>
      <c r="RCJ118" s="131"/>
      <c r="RCK118" s="131"/>
      <c r="RCL118" s="131"/>
      <c r="RCM118" s="131"/>
      <c r="RCN118" s="131"/>
      <c r="RCO118" s="131"/>
      <c r="RCP118" s="131"/>
      <c r="RCQ118" s="131"/>
      <c r="RCR118" s="131"/>
      <c r="RCS118" s="131"/>
      <c r="RCT118" s="131"/>
      <c r="RCU118" s="131"/>
      <c r="RCV118" s="131"/>
      <c r="RCW118" s="131"/>
      <c r="RCX118" s="131"/>
      <c r="RCY118" s="131"/>
      <c r="RCZ118" s="131"/>
      <c r="RDA118" s="131"/>
      <c r="RDB118" s="131"/>
      <c r="RDC118" s="131"/>
      <c r="RDD118" s="131"/>
      <c r="RDE118" s="131"/>
      <c r="RDF118" s="131"/>
      <c r="RDG118" s="131"/>
      <c r="RDH118" s="131"/>
      <c r="RDI118" s="131"/>
      <c r="RDJ118" s="131"/>
      <c r="RDK118" s="131"/>
      <c r="RDL118" s="131"/>
      <c r="RDM118" s="131"/>
      <c r="RDN118" s="131"/>
      <c r="RDO118" s="131"/>
      <c r="RDP118" s="131"/>
      <c r="RDQ118" s="131"/>
      <c r="RDR118" s="131"/>
      <c r="RDS118" s="131"/>
      <c r="RDT118" s="131"/>
      <c r="RDU118" s="131"/>
      <c r="RDV118" s="131"/>
      <c r="RDW118" s="131"/>
      <c r="RDX118" s="131"/>
      <c r="RDY118" s="131"/>
      <c r="RDZ118" s="131"/>
      <c r="REA118" s="131"/>
      <c r="REB118" s="131"/>
      <c r="REC118" s="131"/>
      <c r="RED118" s="131"/>
      <c r="REE118" s="131"/>
      <c r="REF118" s="131"/>
      <c r="REG118" s="131"/>
      <c r="REH118" s="131"/>
      <c r="REI118" s="131"/>
      <c r="REJ118" s="131"/>
      <c r="REK118" s="131"/>
      <c r="REL118" s="131"/>
      <c r="REM118" s="131"/>
      <c r="REN118" s="131"/>
      <c r="REO118" s="131"/>
      <c r="REP118" s="131"/>
      <c r="REQ118" s="131"/>
      <c r="RER118" s="131"/>
      <c r="RES118" s="131"/>
      <c r="RET118" s="131"/>
      <c r="REU118" s="131"/>
      <c r="REV118" s="131"/>
      <c r="REW118" s="131"/>
      <c r="REX118" s="131"/>
      <c r="REY118" s="131"/>
      <c r="REZ118" s="131"/>
      <c r="RFA118" s="131"/>
      <c r="RFB118" s="131"/>
      <c r="RFC118" s="131"/>
      <c r="RFD118" s="131"/>
      <c r="RFE118" s="131"/>
      <c r="RFF118" s="131"/>
      <c r="RFG118" s="131"/>
      <c r="RFH118" s="131"/>
      <c r="RFI118" s="131"/>
      <c r="RFJ118" s="131"/>
      <c r="RFK118" s="131"/>
      <c r="RFL118" s="131"/>
      <c r="RFM118" s="131"/>
      <c r="RFN118" s="131"/>
      <c r="RFO118" s="131"/>
      <c r="RFP118" s="131"/>
      <c r="RFQ118" s="131"/>
      <c r="RFR118" s="131"/>
      <c r="RFS118" s="131"/>
      <c r="RFT118" s="131"/>
      <c r="RFU118" s="131"/>
      <c r="RFV118" s="131"/>
      <c r="RFW118" s="131"/>
      <c r="RFX118" s="131"/>
      <c r="RFY118" s="131"/>
      <c r="RFZ118" s="131"/>
      <c r="RGA118" s="131"/>
      <c r="RGB118" s="131"/>
      <c r="RGC118" s="131"/>
      <c r="RGD118" s="131"/>
      <c r="RGE118" s="131"/>
      <c r="RGF118" s="131"/>
      <c r="RGG118" s="131"/>
      <c r="RGH118" s="131"/>
      <c r="RGI118" s="131"/>
      <c r="RGJ118" s="131"/>
      <c r="RGK118" s="131"/>
      <c r="RGL118" s="131"/>
      <c r="RGM118" s="131"/>
      <c r="RGN118" s="131"/>
      <c r="RGO118" s="131"/>
      <c r="RGP118" s="131"/>
      <c r="RGQ118" s="131"/>
      <c r="RGR118" s="131"/>
      <c r="RGS118" s="131"/>
      <c r="RGT118" s="131"/>
      <c r="RGU118" s="131"/>
      <c r="RGV118" s="131"/>
      <c r="RGW118" s="131"/>
      <c r="RGX118" s="131"/>
      <c r="RGY118" s="131"/>
      <c r="RGZ118" s="131"/>
      <c r="RHA118" s="131"/>
      <c r="RHB118" s="131"/>
      <c r="RHC118" s="131"/>
      <c r="RHD118" s="131"/>
      <c r="RHE118" s="131"/>
      <c r="RHF118" s="131"/>
      <c r="RHG118" s="131"/>
      <c r="RHH118" s="131"/>
      <c r="RHI118" s="131"/>
      <c r="RHJ118" s="131"/>
      <c r="RHK118" s="131"/>
      <c r="RHL118" s="131"/>
      <c r="RHM118" s="131"/>
      <c r="RHN118" s="131"/>
      <c r="RHO118" s="131"/>
      <c r="RHP118" s="131"/>
      <c r="RHQ118" s="131"/>
      <c r="RHR118" s="131"/>
      <c r="RHS118" s="131"/>
      <c r="RHT118" s="131"/>
      <c r="RHU118" s="131"/>
      <c r="RHV118" s="131"/>
      <c r="RHW118" s="131"/>
      <c r="RHX118" s="131"/>
      <c r="RHY118" s="131"/>
      <c r="RHZ118" s="131"/>
      <c r="RIA118" s="131"/>
      <c r="RIB118" s="131"/>
      <c r="RIC118" s="131"/>
      <c r="RID118" s="131"/>
      <c r="RIE118" s="131"/>
      <c r="RIF118" s="131"/>
      <c r="RIG118" s="131"/>
      <c r="RIH118" s="131"/>
      <c r="RII118" s="131"/>
      <c r="RIJ118" s="131"/>
      <c r="RIK118" s="131"/>
      <c r="RIL118" s="131"/>
      <c r="RIM118" s="131"/>
      <c r="RIN118" s="131"/>
      <c r="RIO118" s="131"/>
      <c r="RIP118" s="131"/>
      <c r="RIQ118" s="131"/>
      <c r="RIR118" s="131"/>
      <c r="RIS118" s="131"/>
      <c r="RIT118" s="131"/>
      <c r="RIU118" s="131"/>
      <c r="RIV118" s="131"/>
      <c r="RIW118" s="131"/>
      <c r="RIX118" s="131"/>
      <c r="RIY118" s="131"/>
      <c r="RIZ118" s="131"/>
      <c r="RJA118" s="131"/>
      <c r="RJB118" s="131"/>
      <c r="RJC118" s="131"/>
      <c r="RJD118" s="131"/>
      <c r="RJE118" s="131"/>
      <c r="RJF118" s="131"/>
      <c r="RJG118" s="131"/>
      <c r="RJH118" s="131"/>
      <c r="RJI118" s="131"/>
      <c r="RJJ118" s="131"/>
      <c r="RJK118" s="131"/>
      <c r="RJL118" s="131"/>
      <c r="RJM118" s="131"/>
      <c r="RJN118" s="131"/>
      <c r="RJO118" s="131"/>
      <c r="RJP118" s="131"/>
      <c r="RJQ118" s="131"/>
      <c r="RJR118" s="131"/>
      <c r="RJS118" s="131"/>
      <c r="RJT118" s="131"/>
      <c r="RJU118" s="131"/>
      <c r="RJV118" s="131"/>
      <c r="RJW118" s="131"/>
      <c r="RJX118" s="131"/>
      <c r="RJY118" s="131"/>
      <c r="RJZ118" s="131"/>
      <c r="RKA118" s="131"/>
      <c r="RKB118" s="131"/>
      <c r="RKC118" s="131"/>
      <c r="RKD118" s="131"/>
      <c r="RKE118" s="131"/>
      <c r="RKF118" s="131"/>
      <c r="RKG118" s="131"/>
      <c r="RKH118" s="131"/>
      <c r="RKI118" s="131"/>
      <c r="RKJ118" s="131"/>
      <c r="RKK118" s="131"/>
      <c r="RKL118" s="131"/>
      <c r="RKM118" s="131"/>
      <c r="RKN118" s="131"/>
      <c r="RKO118" s="131"/>
      <c r="RKP118" s="131"/>
      <c r="RKQ118" s="131"/>
      <c r="RKR118" s="131"/>
      <c r="RKS118" s="131"/>
      <c r="RKT118" s="131"/>
      <c r="RKU118" s="131"/>
      <c r="RKV118" s="131"/>
      <c r="RKW118" s="131"/>
      <c r="RKX118" s="131"/>
      <c r="RKY118" s="131"/>
      <c r="RKZ118" s="131"/>
      <c r="RLA118" s="131"/>
      <c r="RLB118" s="131"/>
      <c r="RLC118" s="131"/>
      <c r="RLD118" s="131"/>
      <c r="RLE118" s="131"/>
      <c r="RLF118" s="131"/>
      <c r="RLG118" s="131"/>
      <c r="RLH118" s="131"/>
      <c r="RLI118" s="131"/>
      <c r="RLJ118" s="131"/>
      <c r="RLK118" s="131"/>
      <c r="RLL118" s="131"/>
      <c r="RLM118" s="131"/>
      <c r="RLN118" s="131"/>
      <c r="RLO118" s="131"/>
      <c r="RLP118" s="131"/>
      <c r="RLQ118" s="131"/>
      <c r="RLR118" s="131"/>
      <c r="RLS118" s="131"/>
      <c r="RLT118" s="131"/>
      <c r="RLU118" s="131"/>
      <c r="RLV118" s="131"/>
      <c r="RLW118" s="131"/>
      <c r="RLX118" s="131"/>
      <c r="RLY118" s="131"/>
      <c r="RLZ118" s="131"/>
      <c r="RMA118" s="131"/>
      <c r="RMB118" s="131"/>
      <c r="RMC118" s="131"/>
      <c r="RMD118" s="131"/>
      <c r="RME118" s="131"/>
      <c r="RMF118" s="131"/>
      <c r="RMG118" s="131"/>
      <c r="RMH118" s="131"/>
      <c r="RMI118" s="131"/>
      <c r="RMJ118" s="131"/>
      <c r="RMK118" s="131"/>
      <c r="RML118" s="131"/>
      <c r="RMM118" s="131"/>
      <c r="RMN118" s="131"/>
      <c r="RMO118" s="131"/>
      <c r="RMP118" s="131"/>
      <c r="RMQ118" s="131"/>
      <c r="RMR118" s="131"/>
      <c r="RMS118" s="131"/>
      <c r="RMT118" s="131"/>
      <c r="RMU118" s="131"/>
      <c r="RMV118" s="131"/>
      <c r="RMW118" s="131"/>
      <c r="RMX118" s="131"/>
      <c r="RMY118" s="131"/>
      <c r="RMZ118" s="131"/>
      <c r="RNA118" s="131"/>
      <c r="RNB118" s="131"/>
      <c r="RNC118" s="131"/>
      <c r="RND118" s="131"/>
      <c r="RNE118" s="131"/>
      <c r="RNF118" s="131"/>
      <c r="RNG118" s="131"/>
      <c r="RNH118" s="131"/>
      <c r="RNI118" s="131"/>
      <c r="RNJ118" s="131"/>
      <c r="RNK118" s="131"/>
      <c r="RNL118" s="131"/>
      <c r="RNM118" s="131"/>
      <c r="RNN118" s="131"/>
      <c r="RNO118" s="131"/>
      <c r="RNP118" s="131"/>
      <c r="RNQ118" s="131"/>
      <c r="RNR118" s="131"/>
      <c r="RNS118" s="131"/>
      <c r="RNT118" s="131"/>
      <c r="RNU118" s="131"/>
      <c r="RNV118" s="131"/>
      <c r="RNW118" s="131"/>
      <c r="RNX118" s="131"/>
      <c r="RNY118" s="131"/>
      <c r="RNZ118" s="131"/>
      <c r="ROA118" s="131"/>
      <c r="ROB118" s="131"/>
      <c r="ROC118" s="131"/>
      <c r="ROD118" s="131"/>
      <c r="ROE118" s="131"/>
      <c r="ROF118" s="131"/>
      <c r="ROG118" s="131"/>
      <c r="ROH118" s="131"/>
      <c r="ROI118" s="131"/>
      <c r="ROJ118" s="131"/>
      <c r="ROK118" s="131"/>
      <c r="ROL118" s="131"/>
      <c r="ROM118" s="131"/>
      <c r="RON118" s="131"/>
      <c r="ROO118" s="131"/>
      <c r="ROP118" s="131"/>
      <c r="ROQ118" s="131"/>
      <c r="ROR118" s="131"/>
      <c r="ROS118" s="131"/>
      <c r="ROT118" s="131"/>
      <c r="ROU118" s="131"/>
      <c r="ROV118" s="131"/>
      <c r="ROW118" s="131"/>
      <c r="ROX118" s="131"/>
      <c r="ROY118" s="131"/>
      <c r="ROZ118" s="131"/>
      <c r="RPA118" s="131"/>
      <c r="RPB118" s="131"/>
      <c r="RPC118" s="131"/>
      <c r="RPD118" s="131"/>
      <c r="RPE118" s="131"/>
      <c r="RPF118" s="131"/>
      <c r="RPG118" s="131"/>
      <c r="RPH118" s="131"/>
      <c r="RPI118" s="131"/>
      <c r="RPJ118" s="131"/>
      <c r="RPK118" s="131"/>
      <c r="RPL118" s="131"/>
      <c r="RPM118" s="131"/>
      <c r="RPN118" s="131"/>
      <c r="RPO118" s="131"/>
      <c r="RPP118" s="131"/>
      <c r="RPQ118" s="131"/>
      <c r="RPR118" s="131"/>
      <c r="RPS118" s="131"/>
      <c r="RPT118" s="131"/>
      <c r="RPU118" s="131"/>
      <c r="RPV118" s="131"/>
      <c r="RPW118" s="131"/>
      <c r="RPX118" s="131"/>
      <c r="RPY118" s="131"/>
      <c r="RPZ118" s="131"/>
      <c r="RQA118" s="131"/>
      <c r="RQB118" s="131"/>
      <c r="RQC118" s="131"/>
      <c r="RQD118" s="131"/>
      <c r="RQE118" s="131"/>
      <c r="RQF118" s="131"/>
      <c r="RQG118" s="131"/>
      <c r="RQH118" s="131"/>
      <c r="RQI118" s="131"/>
      <c r="RQJ118" s="131"/>
      <c r="RQK118" s="131"/>
      <c r="RQL118" s="131"/>
      <c r="RQM118" s="131"/>
      <c r="RQN118" s="131"/>
      <c r="RQO118" s="131"/>
      <c r="RQP118" s="131"/>
      <c r="RQQ118" s="131"/>
      <c r="RQR118" s="131"/>
      <c r="RQS118" s="131"/>
      <c r="RQT118" s="131"/>
      <c r="RQU118" s="131"/>
      <c r="RQV118" s="131"/>
      <c r="RQW118" s="131"/>
      <c r="RQX118" s="131"/>
      <c r="RQY118" s="131"/>
      <c r="RQZ118" s="131"/>
      <c r="RRA118" s="131"/>
      <c r="RRB118" s="131"/>
      <c r="RRC118" s="131"/>
      <c r="RRD118" s="131"/>
      <c r="RRE118" s="131"/>
      <c r="RRF118" s="131"/>
      <c r="RRG118" s="131"/>
      <c r="RRH118" s="131"/>
      <c r="RRI118" s="131"/>
      <c r="RRJ118" s="131"/>
      <c r="RRK118" s="131"/>
      <c r="RRL118" s="131"/>
      <c r="RRM118" s="131"/>
      <c r="RRN118" s="131"/>
      <c r="RRO118" s="131"/>
      <c r="RRP118" s="131"/>
      <c r="RRQ118" s="131"/>
      <c r="RRR118" s="131"/>
      <c r="RRS118" s="131"/>
      <c r="RRT118" s="131"/>
      <c r="RRU118" s="131"/>
      <c r="RRV118" s="131"/>
      <c r="RRW118" s="131"/>
      <c r="RRX118" s="131"/>
      <c r="RRY118" s="131"/>
      <c r="RRZ118" s="131"/>
      <c r="RSA118" s="131"/>
      <c r="RSB118" s="131"/>
      <c r="RSC118" s="131"/>
      <c r="RSD118" s="131"/>
      <c r="RSE118" s="131"/>
      <c r="RSF118" s="131"/>
      <c r="RSG118" s="131"/>
      <c r="RSH118" s="131"/>
      <c r="RSI118" s="131"/>
      <c r="RSJ118" s="131"/>
      <c r="RSK118" s="131"/>
      <c r="RSL118" s="131"/>
      <c r="RSM118" s="131"/>
      <c r="RSN118" s="131"/>
      <c r="RSO118" s="131"/>
      <c r="RSP118" s="131"/>
      <c r="RSQ118" s="131"/>
      <c r="RSR118" s="131"/>
      <c r="RSS118" s="131"/>
      <c r="RST118" s="131"/>
      <c r="RSU118" s="131"/>
      <c r="RSV118" s="131"/>
      <c r="RSW118" s="131"/>
      <c r="RSX118" s="131"/>
      <c r="RSY118" s="131"/>
      <c r="RSZ118" s="131"/>
      <c r="RTA118" s="131"/>
      <c r="RTB118" s="131"/>
      <c r="RTC118" s="131"/>
      <c r="RTD118" s="131"/>
      <c r="RTE118" s="131"/>
      <c r="RTF118" s="131"/>
      <c r="RTG118" s="131"/>
      <c r="RTH118" s="131"/>
      <c r="RTI118" s="131"/>
      <c r="RTJ118" s="131"/>
      <c r="RTK118" s="131"/>
      <c r="RTL118" s="131"/>
      <c r="RTM118" s="131"/>
      <c r="RTN118" s="131"/>
      <c r="RTO118" s="131"/>
      <c r="RTP118" s="131"/>
      <c r="RTQ118" s="131"/>
      <c r="RTR118" s="131"/>
      <c r="RTS118" s="131"/>
      <c r="RTT118" s="131"/>
      <c r="RTU118" s="131"/>
      <c r="RTV118" s="131"/>
      <c r="RTW118" s="131"/>
      <c r="RTX118" s="131"/>
      <c r="RTY118" s="131"/>
      <c r="RTZ118" s="131"/>
      <c r="RUA118" s="131"/>
      <c r="RUB118" s="131"/>
      <c r="RUC118" s="131"/>
      <c r="RUD118" s="131"/>
      <c r="RUE118" s="131"/>
      <c r="RUF118" s="131"/>
      <c r="RUG118" s="131"/>
      <c r="RUH118" s="131"/>
      <c r="RUI118" s="131"/>
      <c r="RUJ118" s="131"/>
      <c r="RUK118" s="131"/>
      <c r="RUL118" s="131"/>
      <c r="RUM118" s="131"/>
      <c r="RUN118" s="131"/>
      <c r="RUO118" s="131"/>
      <c r="RUP118" s="131"/>
      <c r="RUQ118" s="131"/>
      <c r="RUR118" s="131"/>
      <c r="RUS118" s="131"/>
      <c r="RUT118" s="131"/>
      <c r="RUU118" s="131"/>
      <c r="RUV118" s="131"/>
      <c r="RUW118" s="131"/>
      <c r="RUX118" s="131"/>
      <c r="RUY118" s="131"/>
      <c r="RUZ118" s="131"/>
      <c r="RVA118" s="131"/>
      <c r="RVB118" s="131"/>
      <c r="RVC118" s="131"/>
      <c r="RVD118" s="131"/>
      <c r="RVE118" s="131"/>
      <c r="RVF118" s="131"/>
      <c r="RVG118" s="131"/>
      <c r="RVH118" s="131"/>
      <c r="RVI118" s="131"/>
      <c r="RVJ118" s="131"/>
      <c r="RVK118" s="131"/>
      <c r="RVL118" s="131"/>
      <c r="RVM118" s="131"/>
      <c r="RVN118" s="131"/>
      <c r="RVO118" s="131"/>
      <c r="RVP118" s="131"/>
      <c r="RVQ118" s="131"/>
      <c r="RVR118" s="131"/>
      <c r="RVS118" s="131"/>
      <c r="RVT118" s="131"/>
      <c r="RVU118" s="131"/>
      <c r="RVV118" s="131"/>
      <c r="RVW118" s="131"/>
      <c r="RVX118" s="131"/>
      <c r="RVY118" s="131"/>
      <c r="RVZ118" s="131"/>
      <c r="RWA118" s="131"/>
      <c r="RWB118" s="131"/>
      <c r="RWC118" s="131"/>
      <c r="RWD118" s="131"/>
      <c r="RWE118" s="131"/>
      <c r="RWF118" s="131"/>
      <c r="RWG118" s="131"/>
      <c r="RWH118" s="131"/>
      <c r="RWI118" s="131"/>
      <c r="RWJ118" s="131"/>
      <c r="RWK118" s="131"/>
      <c r="RWL118" s="131"/>
      <c r="RWM118" s="131"/>
      <c r="RWN118" s="131"/>
      <c r="RWO118" s="131"/>
      <c r="RWP118" s="131"/>
      <c r="RWQ118" s="131"/>
      <c r="RWR118" s="131"/>
      <c r="RWS118" s="131"/>
      <c r="RWT118" s="131"/>
      <c r="RWU118" s="131"/>
      <c r="RWV118" s="131"/>
      <c r="RWW118" s="131"/>
      <c r="RWX118" s="131"/>
      <c r="RWY118" s="131"/>
      <c r="RWZ118" s="131"/>
      <c r="RXA118" s="131"/>
      <c r="RXB118" s="131"/>
      <c r="RXC118" s="131"/>
      <c r="RXD118" s="131"/>
      <c r="RXE118" s="131"/>
      <c r="RXF118" s="131"/>
      <c r="RXG118" s="131"/>
      <c r="RXH118" s="131"/>
      <c r="RXI118" s="131"/>
      <c r="RXJ118" s="131"/>
      <c r="RXK118" s="131"/>
      <c r="RXL118" s="131"/>
      <c r="RXM118" s="131"/>
      <c r="RXN118" s="131"/>
      <c r="RXO118" s="131"/>
      <c r="RXP118" s="131"/>
      <c r="RXQ118" s="131"/>
      <c r="RXR118" s="131"/>
      <c r="RXS118" s="131"/>
      <c r="RXT118" s="131"/>
      <c r="RXU118" s="131"/>
      <c r="RXV118" s="131"/>
      <c r="RXW118" s="131"/>
      <c r="RXX118" s="131"/>
      <c r="RXY118" s="131"/>
      <c r="RXZ118" s="131"/>
      <c r="RYA118" s="131"/>
      <c r="RYB118" s="131"/>
      <c r="RYC118" s="131"/>
      <c r="RYD118" s="131"/>
      <c r="RYE118" s="131"/>
      <c r="RYF118" s="131"/>
      <c r="RYG118" s="131"/>
      <c r="RYH118" s="131"/>
      <c r="RYI118" s="131"/>
      <c r="RYJ118" s="131"/>
      <c r="RYK118" s="131"/>
      <c r="RYL118" s="131"/>
      <c r="RYM118" s="131"/>
      <c r="RYN118" s="131"/>
      <c r="RYO118" s="131"/>
      <c r="RYP118" s="131"/>
      <c r="RYQ118" s="131"/>
      <c r="RYR118" s="131"/>
      <c r="RYS118" s="131"/>
      <c r="RYT118" s="131"/>
      <c r="RYU118" s="131"/>
      <c r="RYV118" s="131"/>
      <c r="RYW118" s="131"/>
      <c r="RYX118" s="131"/>
      <c r="RYY118" s="131"/>
      <c r="RYZ118" s="131"/>
      <c r="RZA118" s="131"/>
      <c r="RZB118" s="131"/>
      <c r="RZC118" s="131"/>
      <c r="RZD118" s="131"/>
      <c r="RZE118" s="131"/>
      <c r="RZF118" s="131"/>
      <c r="RZG118" s="131"/>
      <c r="RZH118" s="131"/>
      <c r="RZI118" s="131"/>
      <c r="RZJ118" s="131"/>
      <c r="RZK118" s="131"/>
      <c r="RZL118" s="131"/>
      <c r="RZM118" s="131"/>
      <c r="RZN118" s="131"/>
      <c r="RZO118" s="131"/>
      <c r="RZP118" s="131"/>
      <c r="RZQ118" s="131"/>
      <c r="RZR118" s="131"/>
      <c r="RZS118" s="131"/>
      <c r="RZT118" s="131"/>
      <c r="RZU118" s="131"/>
      <c r="RZV118" s="131"/>
      <c r="RZW118" s="131"/>
      <c r="RZX118" s="131"/>
      <c r="RZY118" s="131"/>
      <c r="RZZ118" s="131"/>
      <c r="SAA118" s="131"/>
      <c r="SAB118" s="131"/>
      <c r="SAC118" s="131"/>
      <c r="SAD118" s="131"/>
      <c r="SAE118" s="131"/>
      <c r="SAF118" s="131"/>
      <c r="SAG118" s="131"/>
      <c r="SAH118" s="131"/>
      <c r="SAI118" s="131"/>
      <c r="SAJ118" s="131"/>
      <c r="SAK118" s="131"/>
      <c r="SAL118" s="131"/>
      <c r="SAM118" s="131"/>
      <c r="SAN118" s="131"/>
      <c r="SAO118" s="131"/>
      <c r="SAP118" s="131"/>
      <c r="SAQ118" s="131"/>
      <c r="SAR118" s="131"/>
      <c r="SAS118" s="131"/>
      <c r="SAT118" s="131"/>
      <c r="SAU118" s="131"/>
      <c r="SAV118" s="131"/>
      <c r="SAW118" s="131"/>
      <c r="SAX118" s="131"/>
      <c r="SAY118" s="131"/>
      <c r="SAZ118" s="131"/>
      <c r="SBA118" s="131"/>
      <c r="SBB118" s="131"/>
      <c r="SBC118" s="131"/>
      <c r="SBD118" s="131"/>
      <c r="SBE118" s="131"/>
      <c r="SBF118" s="131"/>
      <c r="SBG118" s="131"/>
      <c r="SBH118" s="131"/>
      <c r="SBI118" s="131"/>
      <c r="SBJ118" s="131"/>
      <c r="SBK118" s="131"/>
      <c r="SBL118" s="131"/>
      <c r="SBM118" s="131"/>
      <c r="SBN118" s="131"/>
      <c r="SBO118" s="131"/>
      <c r="SBP118" s="131"/>
      <c r="SBQ118" s="131"/>
      <c r="SBR118" s="131"/>
      <c r="SBS118" s="131"/>
      <c r="SBT118" s="131"/>
      <c r="SBU118" s="131"/>
      <c r="SBV118" s="131"/>
      <c r="SBW118" s="131"/>
      <c r="SBX118" s="131"/>
      <c r="SBY118" s="131"/>
      <c r="SBZ118" s="131"/>
      <c r="SCA118" s="131"/>
      <c r="SCB118" s="131"/>
      <c r="SCC118" s="131"/>
      <c r="SCD118" s="131"/>
      <c r="SCE118" s="131"/>
      <c r="SCF118" s="131"/>
      <c r="SCG118" s="131"/>
      <c r="SCH118" s="131"/>
      <c r="SCI118" s="131"/>
      <c r="SCJ118" s="131"/>
      <c r="SCK118" s="131"/>
      <c r="SCL118" s="131"/>
      <c r="SCM118" s="131"/>
      <c r="SCN118" s="131"/>
      <c r="SCO118" s="131"/>
      <c r="SCP118" s="131"/>
      <c r="SCQ118" s="131"/>
      <c r="SCR118" s="131"/>
      <c r="SCS118" s="131"/>
      <c r="SCT118" s="131"/>
      <c r="SCU118" s="131"/>
      <c r="SCV118" s="131"/>
      <c r="SCW118" s="131"/>
      <c r="SCX118" s="131"/>
      <c r="SCY118" s="131"/>
      <c r="SCZ118" s="131"/>
      <c r="SDA118" s="131"/>
      <c r="SDB118" s="131"/>
      <c r="SDC118" s="131"/>
      <c r="SDD118" s="131"/>
      <c r="SDE118" s="131"/>
      <c r="SDF118" s="131"/>
      <c r="SDG118" s="131"/>
      <c r="SDH118" s="131"/>
      <c r="SDI118" s="131"/>
      <c r="SDJ118" s="131"/>
      <c r="SDK118" s="131"/>
      <c r="SDL118" s="131"/>
      <c r="SDM118" s="131"/>
      <c r="SDN118" s="131"/>
      <c r="SDO118" s="131"/>
      <c r="SDP118" s="131"/>
      <c r="SDQ118" s="131"/>
      <c r="SDR118" s="131"/>
      <c r="SDS118" s="131"/>
      <c r="SDT118" s="131"/>
      <c r="SDU118" s="131"/>
      <c r="SDV118" s="131"/>
      <c r="SDW118" s="131"/>
      <c r="SDX118" s="131"/>
      <c r="SDY118" s="131"/>
      <c r="SDZ118" s="131"/>
      <c r="SEA118" s="131"/>
      <c r="SEB118" s="131"/>
      <c r="SEC118" s="131"/>
      <c r="SED118" s="131"/>
      <c r="SEE118" s="131"/>
      <c r="SEF118" s="131"/>
      <c r="SEG118" s="131"/>
      <c r="SEH118" s="131"/>
      <c r="SEI118" s="131"/>
      <c r="SEJ118" s="131"/>
      <c r="SEK118" s="131"/>
      <c r="SEL118" s="131"/>
      <c r="SEM118" s="131"/>
      <c r="SEN118" s="131"/>
      <c r="SEO118" s="131"/>
      <c r="SEP118" s="131"/>
      <c r="SEQ118" s="131"/>
      <c r="SER118" s="131"/>
      <c r="SES118" s="131"/>
      <c r="SET118" s="131"/>
      <c r="SEU118" s="131"/>
      <c r="SEV118" s="131"/>
      <c r="SEW118" s="131"/>
      <c r="SEX118" s="131"/>
      <c r="SEY118" s="131"/>
      <c r="SEZ118" s="131"/>
      <c r="SFA118" s="131"/>
      <c r="SFB118" s="131"/>
      <c r="SFC118" s="131"/>
      <c r="SFD118" s="131"/>
      <c r="SFE118" s="131"/>
      <c r="SFF118" s="131"/>
      <c r="SFG118" s="131"/>
      <c r="SFH118" s="131"/>
      <c r="SFI118" s="131"/>
      <c r="SFJ118" s="131"/>
      <c r="SFK118" s="131"/>
      <c r="SFL118" s="131"/>
      <c r="SFM118" s="131"/>
      <c r="SFN118" s="131"/>
      <c r="SFO118" s="131"/>
      <c r="SFP118" s="131"/>
      <c r="SFQ118" s="131"/>
      <c r="SFR118" s="131"/>
      <c r="SFS118" s="131"/>
      <c r="SFT118" s="131"/>
      <c r="SFU118" s="131"/>
      <c r="SFV118" s="131"/>
      <c r="SFW118" s="131"/>
      <c r="SFX118" s="131"/>
      <c r="SFY118" s="131"/>
      <c r="SFZ118" s="131"/>
      <c r="SGA118" s="131"/>
      <c r="SGB118" s="131"/>
      <c r="SGC118" s="131"/>
      <c r="SGD118" s="131"/>
      <c r="SGE118" s="131"/>
      <c r="SGF118" s="131"/>
      <c r="SGG118" s="131"/>
      <c r="SGH118" s="131"/>
      <c r="SGI118" s="131"/>
      <c r="SGJ118" s="131"/>
      <c r="SGK118" s="131"/>
      <c r="SGL118" s="131"/>
      <c r="SGM118" s="131"/>
      <c r="SGN118" s="131"/>
      <c r="SGO118" s="131"/>
      <c r="SGP118" s="131"/>
      <c r="SGQ118" s="131"/>
      <c r="SGR118" s="131"/>
      <c r="SGS118" s="131"/>
      <c r="SGT118" s="131"/>
      <c r="SGU118" s="131"/>
      <c r="SGV118" s="131"/>
      <c r="SGW118" s="131"/>
      <c r="SGX118" s="131"/>
      <c r="SGY118" s="131"/>
      <c r="SGZ118" s="131"/>
      <c r="SHA118" s="131"/>
      <c r="SHB118" s="131"/>
      <c r="SHC118" s="131"/>
      <c r="SHD118" s="131"/>
      <c r="SHE118" s="131"/>
      <c r="SHF118" s="131"/>
      <c r="SHG118" s="131"/>
      <c r="SHH118" s="131"/>
      <c r="SHI118" s="131"/>
      <c r="SHJ118" s="131"/>
      <c r="SHK118" s="131"/>
      <c r="SHL118" s="131"/>
      <c r="SHM118" s="131"/>
      <c r="SHN118" s="131"/>
      <c r="SHO118" s="131"/>
      <c r="SHP118" s="131"/>
      <c r="SHQ118" s="131"/>
      <c r="SHR118" s="131"/>
      <c r="SHS118" s="131"/>
      <c r="SHT118" s="131"/>
      <c r="SHU118" s="131"/>
      <c r="SHV118" s="131"/>
      <c r="SHW118" s="131"/>
      <c r="SHX118" s="131"/>
      <c r="SHY118" s="131"/>
      <c r="SHZ118" s="131"/>
      <c r="SIA118" s="131"/>
      <c r="SIB118" s="131"/>
      <c r="SIC118" s="131"/>
      <c r="SID118" s="131"/>
      <c r="SIE118" s="131"/>
      <c r="SIF118" s="131"/>
      <c r="SIG118" s="131"/>
      <c r="SIH118" s="131"/>
      <c r="SII118" s="131"/>
      <c r="SIJ118" s="131"/>
      <c r="SIK118" s="131"/>
      <c r="SIL118" s="131"/>
      <c r="SIM118" s="131"/>
      <c r="SIN118" s="131"/>
      <c r="SIO118" s="131"/>
      <c r="SIP118" s="131"/>
      <c r="SIQ118" s="131"/>
      <c r="SIR118" s="131"/>
      <c r="SIS118" s="131"/>
      <c r="SIT118" s="131"/>
      <c r="SIU118" s="131"/>
      <c r="SIV118" s="131"/>
      <c r="SIW118" s="131"/>
      <c r="SIX118" s="131"/>
      <c r="SIY118" s="131"/>
      <c r="SIZ118" s="131"/>
      <c r="SJA118" s="131"/>
      <c r="SJB118" s="131"/>
      <c r="SJC118" s="131"/>
      <c r="SJD118" s="131"/>
      <c r="SJE118" s="131"/>
      <c r="SJF118" s="131"/>
      <c r="SJG118" s="131"/>
      <c r="SJH118" s="131"/>
      <c r="SJI118" s="131"/>
      <c r="SJJ118" s="131"/>
      <c r="SJK118" s="131"/>
      <c r="SJL118" s="131"/>
      <c r="SJM118" s="131"/>
      <c r="SJN118" s="131"/>
      <c r="SJO118" s="131"/>
      <c r="SJP118" s="131"/>
      <c r="SJQ118" s="131"/>
      <c r="SJR118" s="131"/>
      <c r="SJS118" s="131"/>
      <c r="SJT118" s="131"/>
      <c r="SJU118" s="131"/>
      <c r="SJV118" s="131"/>
      <c r="SJW118" s="131"/>
      <c r="SJX118" s="131"/>
      <c r="SJY118" s="131"/>
      <c r="SJZ118" s="131"/>
      <c r="SKA118" s="131"/>
      <c r="SKB118" s="131"/>
      <c r="SKC118" s="131"/>
      <c r="SKD118" s="131"/>
      <c r="SKE118" s="131"/>
      <c r="SKF118" s="131"/>
      <c r="SKG118" s="131"/>
      <c r="SKH118" s="131"/>
      <c r="SKI118" s="131"/>
      <c r="SKJ118" s="131"/>
      <c r="SKK118" s="131"/>
      <c r="SKL118" s="131"/>
      <c r="SKM118" s="131"/>
      <c r="SKN118" s="131"/>
      <c r="SKO118" s="131"/>
      <c r="SKP118" s="131"/>
      <c r="SKQ118" s="131"/>
      <c r="SKR118" s="131"/>
      <c r="SKS118" s="131"/>
      <c r="SKT118" s="131"/>
      <c r="SKU118" s="131"/>
      <c r="SKV118" s="131"/>
      <c r="SKW118" s="131"/>
      <c r="SKX118" s="131"/>
      <c r="SKY118" s="131"/>
      <c r="SKZ118" s="131"/>
      <c r="SLA118" s="131"/>
      <c r="SLB118" s="131"/>
      <c r="SLC118" s="131"/>
      <c r="SLD118" s="131"/>
      <c r="SLE118" s="131"/>
      <c r="SLF118" s="131"/>
      <c r="SLG118" s="131"/>
      <c r="SLH118" s="131"/>
      <c r="SLI118" s="131"/>
      <c r="SLJ118" s="131"/>
      <c r="SLK118" s="131"/>
      <c r="SLL118" s="131"/>
      <c r="SLM118" s="131"/>
      <c r="SLN118" s="131"/>
      <c r="SLO118" s="131"/>
      <c r="SLP118" s="131"/>
      <c r="SLQ118" s="131"/>
      <c r="SLR118" s="131"/>
      <c r="SLS118" s="131"/>
      <c r="SLT118" s="131"/>
      <c r="SLU118" s="131"/>
      <c r="SLV118" s="131"/>
      <c r="SLW118" s="131"/>
      <c r="SLX118" s="131"/>
      <c r="SLY118" s="131"/>
      <c r="SLZ118" s="131"/>
      <c r="SMA118" s="131"/>
      <c r="SMB118" s="131"/>
      <c r="SMC118" s="131"/>
      <c r="SMD118" s="131"/>
      <c r="SME118" s="131"/>
      <c r="SMF118" s="131"/>
      <c r="SMG118" s="131"/>
      <c r="SMH118" s="131"/>
      <c r="SMI118" s="131"/>
      <c r="SMJ118" s="131"/>
      <c r="SMK118" s="131"/>
      <c r="SML118" s="131"/>
      <c r="SMM118" s="131"/>
      <c r="SMN118" s="131"/>
      <c r="SMO118" s="131"/>
      <c r="SMP118" s="131"/>
      <c r="SMQ118" s="131"/>
      <c r="SMR118" s="131"/>
      <c r="SMS118" s="131"/>
      <c r="SMT118" s="131"/>
      <c r="SMU118" s="131"/>
      <c r="SMV118" s="131"/>
      <c r="SMW118" s="131"/>
      <c r="SMX118" s="131"/>
      <c r="SMY118" s="131"/>
      <c r="SMZ118" s="131"/>
      <c r="SNA118" s="131"/>
      <c r="SNB118" s="131"/>
      <c r="SNC118" s="131"/>
      <c r="SND118" s="131"/>
      <c r="SNE118" s="131"/>
      <c r="SNF118" s="131"/>
      <c r="SNG118" s="131"/>
      <c r="SNH118" s="131"/>
      <c r="SNI118" s="131"/>
      <c r="SNJ118" s="131"/>
      <c r="SNK118" s="131"/>
      <c r="SNL118" s="131"/>
      <c r="SNM118" s="131"/>
      <c r="SNN118" s="131"/>
      <c r="SNO118" s="131"/>
      <c r="SNP118" s="131"/>
      <c r="SNQ118" s="131"/>
      <c r="SNR118" s="131"/>
      <c r="SNS118" s="131"/>
      <c r="SNT118" s="131"/>
      <c r="SNU118" s="131"/>
      <c r="SNV118" s="131"/>
      <c r="SNW118" s="131"/>
      <c r="SNX118" s="131"/>
      <c r="SNY118" s="131"/>
      <c r="SNZ118" s="131"/>
      <c r="SOA118" s="131"/>
      <c r="SOB118" s="131"/>
      <c r="SOC118" s="131"/>
      <c r="SOD118" s="131"/>
      <c r="SOE118" s="131"/>
      <c r="SOF118" s="131"/>
      <c r="SOG118" s="131"/>
      <c r="SOH118" s="131"/>
      <c r="SOI118" s="131"/>
      <c r="SOJ118" s="131"/>
      <c r="SOK118" s="131"/>
      <c r="SOL118" s="131"/>
      <c r="SOM118" s="131"/>
      <c r="SON118" s="131"/>
      <c r="SOO118" s="131"/>
      <c r="SOP118" s="131"/>
      <c r="SOQ118" s="131"/>
      <c r="SOR118" s="131"/>
      <c r="SOS118" s="131"/>
      <c r="SOT118" s="131"/>
      <c r="SOU118" s="131"/>
      <c r="SOV118" s="131"/>
      <c r="SOW118" s="131"/>
      <c r="SOX118" s="131"/>
      <c r="SOY118" s="131"/>
      <c r="SOZ118" s="131"/>
      <c r="SPA118" s="131"/>
      <c r="SPB118" s="131"/>
      <c r="SPC118" s="131"/>
      <c r="SPD118" s="131"/>
      <c r="SPE118" s="131"/>
      <c r="SPF118" s="131"/>
      <c r="SPG118" s="131"/>
      <c r="SPH118" s="131"/>
      <c r="SPI118" s="131"/>
      <c r="SPJ118" s="131"/>
      <c r="SPK118" s="131"/>
      <c r="SPL118" s="131"/>
      <c r="SPM118" s="131"/>
      <c r="SPN118" s="131"/>
      <c r="SPO118" s="131"/>
      <c r="SPP118" s="131"/>
      <c r="SPQ118" s="131"/>
      <c r="SPR118" s="131"/>
      <c r="SPS118" s="131"/>
      <c r="SPT118" s="131"/>
      <c r="SPU118" s="131"/>
      <c r="SPV118" s="131"/>
      <c r="SPW118" s="131"/>
      <c r="SPX118" s="131"/>
      <c r="SPY118" s="131"/>
      <c r="SPZ118" s="131"/>
      <c r="SQA118" s="131"/>
      <c r="SQB118" s="131"/>
      <c r="SQC118" s="131"/>
      <c r="SQD118" s="131"/>
      <c r="SQE118" s="131"/>
      <c r="SQF118" s="131"/>
      <c r="SQG118" s="131"/>
      <c r="SQH118" s="131"/>
      <c r="SQI118" s="131"/>
      <c r="SQJ118" s="131"/>
      <c r="SQK118" s="131"/>
      <c r="SQL118" s="131"/>
      <c r="SQM118" s="131"/>
      <c r="SQN118" s="131"/>
      <c r="SQO118" s="131"/>
      <c r="SQP118" s="131"/>
      <c r="SQQ118" s="131"/>
      <c r="SQR118" s="131"/>
      <c r="SQS118" s="131"/>
      <c r="SQT118" s="131"/>
      <c r="SQU118" s="131"/>
      <c r="SQV118" s="131"/>
      <c r="SQW118" s="131"/>
      <c r="SQX118" s="131"/>
      <c r="SQY118" s="131"/>
      <c r="SQZ118" s="131"/>
      <c r="SRA118" s="131"/>
      <c r="SRB118" s="131"/>
      <c r="SRC118" s="131"/>
      <c r="SRD118" s="131"/>
      <c r="SRE118" s="131"/>
      <c r="SRF118" s="131"/>
      <c r="SRG118" s="131"/>
      <c r="SRH118" s="131"/>
      <c r="SRI118" s="131"/>
      <c r="SRJ118" s="131"/>
      <c r="SRK118" s="131"/>
      <c r="SRL118" s="131"/>
      <c r="SRM118" s="131"/>
      <c r="SRN118" s="131"/>
      <c r="SRO118" s="131"/>
      <c r="SRP118" s="131"/>
      <c r="SRQ118" s="131"/>
      <c r="SRR118" s="131"/>
      <c r="SRS118" s="131"/>
      <c r="SRT118" s="131"/>
      <c r="SRU118" s="131"/>
      <c r="SRV118" s="131"/>
      <c r="SRW118" s="131"/>
      <c r="SRX118" s="131"/>
      <c r="SRY118" s="131"/>
      <c r="SRZ118" s="131"/>
      <c r="SSA118" s="131"/>
      <c r="SSB118" s="131"/>
      <c r="SSC118" s="131"/>
      <c r="SSD118" s="131"/>
      <c r="SSE118" s="131"/>
      <c r="SSF118" s="131"/>
      <c r="SSG118" s="131"/>
      <c r="SSH118" s="131"/>
      <c r="SSI118" s="131"/>
      <c r="SSJ118" s="131"/>
      <c r="SSK118" s="131"/>
      <c r="SSL118" s="131"/>
      <c r="SSM118" s="131"/>
      <c r="SSN118" s="131"/>
      <c r="SSO118" s="131"/>
      <c r="SSP118" s="131"/>
      <c r="SSQ118" s="131"/>
      <c r="SSR118" s="131"/>
      <c r="SSS118" s="131"/>
      <c r="SST118" s="131"/>
      <c r="SSU118" s="131"/>
      <c r="SSV118" s="131"/>
      <c r="SSW118" s="131"/>
      <c r="SSX118" s="131"/>
      <c r="SSY118" s="131"/>
      <c r="SSZ118" s="131"/>
      <c r="STA118" s="131"/>
      <c r="STB118" s="131"/>
      <c r="STC118" s="131"/>
      <c r="STD118" s="131"/>
      <c r="STE118" s="131"/>
      <c r="STF118" s="131"/>
      <c r="STG118" s="131"/>
      <c r="STH118" s="131"/>
      <c r="STI118" s="131"/>
      <c r="STJ118" s="131"/>
      <c r="STK118" s="131"/>
      <c r="STL118" s="131"/>
      <c r="STM118" s="131"/>
      <c r="STN118" s="131"/>
      <c r="STO118" s="131"/>
      <c r="STP118" s="131"/>
      <c r="STQ118" s="131"/>
      <c r="STR118" s="131"/>
      <c r="STS118" s="131"/>
      <c r="STT118" s="131"/>
      <c r="STU118" s="131"/>
      <c r="STV118" s="131"/>
      <c r="STW118" s="131"/>
      <c r="STX118" s="131"/>
      <c r="STY118" s="131"/>
      <c r="STZ118" s="131"/>
      <c r="SUA118" s="131"/>
      <c r="SUB118" s="131"/>
      <c r="SUC118" s="131"/>
      <c r="SUD118" s="131"/>
      <c r="SUE118" s="131"/>
      <c r="SUF118" s="131"/>
      <c r="SUG118" s="131"/>
      <c r="SUH118" s="131"/>
      <c r="SUI118" s="131"/>
      <c r="SUJ118" s="131"/>
      <c r="SUK118" s="131"/>
      <c r="SUL118" s="131"/>
      <c r="SUM118" s="131"/>
      <c r="SUN118" s="131"/>
      <c r="SUO118" s="131"/>
      <c r="SUP118" s="131"/>
      <c r="SUQ118" s="131"/>
      <c r="SUR118" s="131"/>
      <c r="SUS118" s="131"/>
      <c r="SUT118" s="131"/>
      <c r="SUU118" s="131"/>
      <c r="SUV118" s="131"/>
      <c r="SUW118" s="131"/>
      <c r="SUX118" s="131"/>
      <c r="SUY118" s="131"/>
      <c r="SUZ118" s="131"/>
      <c r="SVA118" s="131"/>
      <c r="SVB118" s="131"/>
      <c r="SVC118" s="131"/>
      <c r="SVD118" s="131"/>
      <c r="SVE118" s="131"/>
      <c r="SVF118" s="131"/>
      <c r="SVG118" s="131"/>
      <c r="SVH118" s="131"/>
      <c r="SVI118" s="131"/>
      <c r="SVJ118" s="131"/>
      <c r="SVK118" s="131"/>
      <c r="SVL118" s="131"/>
      <c r="SVM118" s="131"/>
      <c r="SVN118" s="131"/>
      <c r="SVO118" s="131"/>
      <c r="SVP118" s="131"/>
      <c r="SVQ118" s="131"/>
      <c r="SVR118" s="131"/>
      <c r="SVS118" s="131"/>
      <c r="SVT118" s="131"/>
      <c r="SVU118" s="131"/>
      <c r="SVV118" s="131"/>
      <c r="SVW118" s="131"/>
      <c r="SVX118" s="131"/>
      <c r="SVY118" s="131"/>
      <c r="SVZ118" s="131"/>
      <c r="SWA118" s="131"/>
      <c r="SWB118" s="131"/>
      <c r="SWC118" s="131"/>
      <c r="SWD118" s="131"/>
      <c r="SWE118" s="131"/>
      <c r="SWF118" s="131"/>
      <c r="SWG118" s="131"/>
      <c r="SWH118" s="131"/>
      <c r="SWI118" s="131"/>
      <c r="SWJ118" s="131"/>
      <c r="SWK118" s="131"/>
      <c r="SWL118" s="131"/>
      <c r="SWM118" s="131"/>
      <c r="SWN118" s="131"/>
      <c r="SWO118" s="131"/>
      <c r="SWP118" s="131"/>
      <c r="SWQ118" s="131"/>
      <c r="SWR118" s="131"/>
      <c r="SWS118" s="131"/>
      <c r="SWT118" s="131"/>
      <c r="SWU118" s="131"/>
      <c r="SWV118" s="131"/>
      <c r="SWW118" s="131"/>
      <c r="SWX118" s="131"/>
      <c r="SWY118" s="131"/>
      <c r="SWZ118" s="131"/>
      <c r="SXA118" s="131"/>
      <c r="SXB118" s="131"/>
      <c r="SXC118" s="131"/>
      <c r="SXD118" s="131"/>
      <c r="SXE118" s="131"/>
      <c r="SXF118" s="131"/>
      <c r="SXG118" s="131"/>
      <c r="SXH118" s="131"/>
      <c r="SXI118" s="131"/>
      <c r="SXJ118" s="131"/>
      <c r="SXK118" s="131"/>
      <c r="SXL118" s="131"/>
      <c r="SXM118" s="131"/>
      <c r="SXN118" s="131"/>
      <c r="SXO118" s="131"/>
      <c r="SXP118" s="131"/>
      <c r="SXQ118" s="131"/>
      <c r="SXR118" s="131"/>
      <c r="SXS118" s="131"/>
      <c r="SXT118" s="131"/>
      <c r="SXU118" s="131"/>
      <c r="SXV118" s="131"/>
      <c r="SXW118" s="131"/>
      <c r="SXX118" s="131"/>
      <c r="SXY118" s="131"/>
      <c r="SXZ118" s="131"/>
      <c r="SYA118" s="131"/>
      <c r="SYB118" s="131"/>
      <c r="SYC118" s="131"/>
      <c r="SYD118" s="131"/>
      <c r="SYE118" s="131"/>
      <c r="SYF118" s="131"/>
      <c r="SYG118" s="131"/>
      <c r="SYH118" s="131"/>
      <c r="SYI118" s="131"/>
      <c r="SYJ118" s="131"/>
      <c r="SYK118" s="131"/>
      <c r="SYL118" s="131"/>
      <c r="SYM118" s="131"/>
      <c r="SYN118" s="131"/>
      <c r="SYO118" s="131"/>
      <c r="SYP118" s="131"/>
      <c r="SYQ118" s="131"/>
      <c r="SYR118" s="131"/>
      <c r="SYS118" s="131"/>
      <c r="SYT118" s="131"/>
      <c r="SYU118" s="131"/>
      <c r="SYV118" s="131"/>
      <c r="SYW118" s="131"/>
      <c r="SYX118" s="131"/>
      <c r="SYY118" s="131"/>
      <c r="SYZ118" s="131"/>
      <c r="SZA118" s="131"/>
      <c r="SZB118" s="131"/>
      <c r="SZC118" s="131"/>
      <c r="SZD118" s="131"/>
      <c r="SZE118" s="131"/>
      <c r="SZF118" s="131"/>
      <c r="SZG118" s="131"/>
      <c r="SZH118" s="131"/>
      <c r="SZI118" s="131"/>
      <c r="SZJ118" s="131"/>
      <c r="SZK118" s="131"/>
      <c r="SZL118" s="131"/>
      <c r="SZM118" s="131"/>
      <c r="SZN118" s="131"/>
      <c r="SZO118" s="131"/>
      <c r="SZP118" s="131"/>
      <c r="SZQ118" s="131"/>
      <c r="SZR118" s="131"/>
      <c r="SZS118" s="131"/>
      <c r="SZT118" s="131"/>
      <c r="SZU118" s="131"/>
      <c r="SZV118" s="131"/>
      <c r="SZW118" s="131"/>
      <c r="SZX118" s="131"/>
      <c r="SZY118" s="131"/>
      <c r="SZZ118" s="131"/>
      <c r="TAA118" s="131"/>
      <c r="TAB118" s="131"/>
      <c r="TAC118" s="131"/>
      <c r="TAD118" s="131"/>
      <c r="TAE118" s="131"/>
      <c r="TAF118" s="131"/>
      <c r="TAG118" s="131"/>
      <c r="TAH118" s="131"/>
      <c r="TAI118" s="131"/>
      <c r="TAJ118" s="131"/>
      <c r="TAK118" s="131"/>
      <c r="TAL118" s="131"/>
      <c r="TAM118" s="131"/>
      <c r="TAN118" s="131"/>
      <c r="TAO118" s="131"/>
      <c r="TAP118" s="131"/>
      <c r="TAQ118" s="131"/>
      <c r="TAR118" s="131"/>
      <c r="TAS118" s="131"/>
      <c r="TAT118" s="131"/>
      <c r="TAU118" s="131"/>
      <c r="TAV118" s="131"/>
      <c r="TAW118" s="131"/>
      <c r="TAX118" s="131"/>
      <c r="TAY118" s="131"/>
      <c r="TAZ118" s="131"/>
      <c r="TBA118" s="131"/>
      <c r="TBB118" s="131"/>
      <c r="TBC118" s="131"/>
      <c r="TBD118" s="131"/>
      <c r="TBE118" s="131"/>
      <c r="TBF118" s="131"/>
      <c r="TBG118" s="131"/>
      <c r="TBH118" s="131"/>
      <c r="TBI118" s="131"/>
      <c r="TBJ118" s="131"/>
      <c r="TBK118" s="131"/>
      <c r="TBL118" s="131"/>
      <c r="TBM118" s="131"/>
      <c r="TBN118" s="131"/>
      <c r="TBO118" s="131"/>
      <c r="TBP118" s="131"/>
      <c r="TBQ118" s="131"/>
      <c r="TBR118" s="131"/>
      <c r="TBS118" s="131"/>
      <c r="TBT118" s="131"/>
      <c r="TBU118" s="131"/>
      <c r="TBV118" s="131"/>
      <c r="TBW118" s="131"/>
      <c r="TBX118" s="131"/>
      <c r="TBY118" s="131"/>
      <c r="TBZ118" s="131"/>
      <c r="TCA118" s="131"/>
      <c r="TCB118" s="131"/>
      <c r="TCC118" s="131"/>
      <c r="TCD118" s="131"/>
      <c r="TCE118" s="131"/>
      <c r="TCF118" s="131"/>
      <c r="TCG118" s="131"/>
      <c r="TCH118" s="131"/>
      <c r="TCI118" s="131"/>
      <c r="TCJ118" s="131"/>
      <c r="TCK118" s="131"/>
      <c r="TCL118" s="131"/>
      <c r="TCM118" s="131"/>
      <c r="TCN118" s="131"/>
      <c r="TCO118" s="131"/>
      <c r="TCP118" s="131"/>
      <c r="TCQ118" s="131"/>
      <c r="TCR118" s="131"/>
      <c r="TCS118" s="131"/>
      <c r="TCT118" s="131"/>
      <c r="TCU118" s="131"/>
      <c r="TCV118" s="131"/>
      <c r="TCW118" s="131"/>
      <c r="TCX118" s="131"/>
      <c r="TCY118" s="131"/>
      <c r="TCZ118" s="131"/>
      <c r="TDA118" s="131"/>
      <c r="TDB118" s="131"/>
      <c r="TDC118" s="131"/>
      <c r="TDD118" s="131"/>
      <c r="TDE118" s="131"/>
      <c r="TDF118" s="131"/>
      <c r="TDG118" s="131"/>
      <c r="TDH118" s="131"/>
      <c r="TDI118" s="131"/>
      <c r="TDJ118" s="131"/>
      <c r="TDK118" s="131"/>
      <c r="TDL118" s="131"/>
      <c r="TDM118" s="131"/>
      <c r="TDN118" s="131"/>
      <c r="TDO118" s="131"/>
      <c r="TDP118" s="131"/>
      <c r="TDQ118" s="131"/>
      <c r="TDR118" s="131"/>
      <c r="TDS118" s="131"/>
      <c r="TDT118" s="131"/>
      <c r="TDU118" s="131"/>
      <c r="TDV118" s="131"/>
      <c r="TDW118" s="131"/>
      <c r="TDX118" s="131"/>
      <c r="TDY118" s="131"/>
      <c r="TDZ118" s="131"/>
      <c r="TEA118" s="131"/>
      <c r="TEB118" s="131"/>
      <c r="TEC118" s="131"/>
      <c r="TED118" s="131"/>
      <c r="TEE118" s="131"/>
      <c r="TEF118" s="131"/>
      <c r="TEG118" s="131"/>
      <c r="TEH118" s="131"/>
      <c r="TEI118" s="131"/>
      <c r="TEJ118" s="131"/>
      <c r="TEK118" s="131"/>
      <c r="TEL118" s="131"/>
      <c r="TEM118" s="131"/>
      <c r="TEN118" s="131"/>
      <c r="TEO118" s="131"/>
      <c r="TEP118" s="131"/>
      <c r="TEQ118" s="131"/>
      <c r="TER118" s="131"/>
      <c r="TES118" s="131"/>
      <c r="TET118" s="131"/>
      <c r="TEU118" s="131"/>
      <c r="TEV118" s="131"/>
      <c r="TEW118" s="131"/>
      <c r="TEX118" s="131"/>
      <c r="TEY118" s="131"/>
      <c r="TEZ118" s="131"/>
      <c r="TFA118" s="131"/>
      <c r="TFB118" s="131"/>
      <c r="TFC118" s="131"/>
      <c r="TFD118" s="131"/>
      <c r="TFE118" s="131"/>
      <c r="TFF118" s="131"/>
      <c r="TFG118" s="131"/>
      <c r="TFH118" s="131"/>
      <c r="TFI118" s="131"/>
      <c r="TFJ118" s="131"/>
      <c r="TFK118" s="131"/>
      <c r="TFL118" s="131"/>
      <c r="TFM118" s="131"/>
      <c r="TFN118" s="131"/>
      <c r="TFO118" s="131"/>
      <c r="TFP118" s="131"/>
      <c r="TFQ118" s="131"/>
      <c r="TFR118" s="131"/>
      <c r="TFS118" s="131"/>
      <c r="TFT118" s="131"/>
      <c r="TFU118" s="131"/>
      <c r="TFV118" s="131"/>
      <c r="TFW118" s="131"/>
      <c r="TFX118" s="131"/>
      <c r="TFY118" s="131"/>
      <c r="TFZ118" s="131"/>
      <c r="TGA118" s="131"/>
      <c r="TGB118" s="131"/>
      <c r="TGC118" s="131"/>
      <c r="TGD118" s="131"/>
      <c r="TGE118" s="131"/>
      <c r="TGF118" s="131"/>
      <c r="TGG118" s="131"/>
      <c r="TGH118" s="131"/>
      <c r="TGI118" s="131"/>
      <c r="TGJ118" s="131"/>
      <c r="TGK118" s="131"/>
      <c r="TGL118" s="131"/>
      <c r="TGM118" s="131"/>
      <c r="TGN118" s="131"/>
      <c r="TGO118" s="131"/>
      <c r="TGP118" s="131"/>
      <c r="TGQ118" s="131"/>
      <c r="TGR118" s="131"/>
      <c r="TGS118" s="131"/>
      <c r="TGT118" s="131"/>
      <c r="TGU118" s="131"/>
      <c r="TGV118" s="131"/>
      <c r="TGW118" s="131"/>
      <c r="TGX118" s="131"/>
      <c r="TGY118" s="131"/>
      <c r="TGZ118" s="131"/>
      <c r="THA118" s="131"/>
      <c r="THB118" s="131"/>
      <c r="THC118" s="131"/>
      <c r="THD118" s="131"/>
      <c r="THE118" s="131"/>
      <c r="THF118" s="131"/>
      <c r="THG118" s="131"/>
      <c r="THH118" s="131"/>
      <c r="THI118" s="131"/>
      <c r="THJ118" s="131"/>
      <c r="THK118" s="131"/>
      <c r="THL118" s="131"/>
      <c r="THM118" s="131"/>
      <c r="THN118" s="131"/>
      <c r="THO118" s="131"/>
      <c r="THP118" s="131"/>
      <c r="THQ118" s="131"/>
      <c r="THR118" s="131"/>
      <c r="THS118" s="131"/>
      <c r="THT118" s="131"/>
      <c r="THU118" s="131"/>
      <c r="THV118" s="131"/>
      <c r="THW118" s="131"/>
      <c r="THX118" s="131"/>
      <c r="THY118" s="131"/>
      <c r="THZ118" s="131"/>
      <c r="TIA118" s="131"/>
      <c r="TIB118" s="131"/>
      <c r="TIC118" s="131"/>
      <c r="TID118" s="131"/>
      <c r="TIE118" s="131"/>
      <c r="TIF118" s="131"/>
      <c r="TIG118" s="131"/>
      <c r="TIH118" s="131"/>
      <c r="TII118" s="131"/>
      <c r="TIJ118" s="131"/>
      <c r="TIK118" s="131"/>
      <c r="TIL118" s="131"/>
      <c r="TIM118" s="131"/>
      <c r="TIN118" s="131"/>
      <c r="TIO118" s="131"/>
      <c r="TIP118" s="131"/>
      <c r="TIQ118" s="131"/>
      <c r="TIR118" s="131"/>
      <c r="TIS118" s="131"/>
      <c r="TIT118" s="131"/>
      <c r="TIU118" s="131"/>
      <c r="TIV118" s="131"/>
      <c r="TIW118" s="131"/>
      <c r="TIX118" s="131"/>
      <c r="TIY118" s="131"/>
      <c r="TIZ118" s="131"/>
      <c r="TJA118" s="131"/>
      <c r="TJB118" s="131"/>
      <c r="TJC118" s="131"/>
      <c r="TJD118" s="131"/>
      <c r="TJE118" s="131"/>
      <c r="TJF118" s="131"/>
      <c r="TJG118" s="131"/>
      <c r="TJH118" s="131"/>
      <c r="TJI118" s="131"/>
      <c r="TJJ118" s="131"/>
      <c r="TJK118" s="131"/>
      <c r="TJL118" s="131"/>
      <c r="TJM118" s="131"/>
      <c r="TJN118" s="131"/>
      <c r="TJO118" s="131"/>
      <c r="TJP118" s="131"/>
      <c r="TJQ118" s="131"/>
      <c r="TJR118" s="131"/>
      <c r="TJS118" s="131"/>
      <c r="TJT118" s="131"/>
      <c r="TJU118" s="131"/>
      <c r="TJV118" s="131"/>
      <c r="TJW118" s="131"/>
      <c r="TJX118" s="131"/>
      <c r="TJY118" s="131"/>
      <c r="TJZ118" s="131"/>
      <c r="TKA118" s="131"/>
      <c r="TKB118" s="131"/>
      <c r="TKC118" s="131"/>
      <c r="TKD118" s="131"/>
      <c r="TKE118" s="131"/>
      <c r="TKF118" s="131"/>
      <c r="TKG118" s="131"/>
      <c r="TKH118" s="131"/>
      <c r="TKI118" s="131"/>
      <c r="TKJ118" s="131"/>
      <c r="TKK118" s="131"/>
      <c r="TKL118" s="131"/>
      <c r="TKM118" s="131"/>
      <c r="TKN118" s="131"/>
      <c r="TKO118" s="131"/>
      <c r="TKP118" s="131"/>
      <c r="TKQ118" s="131"/>
      <c r="TKR118" s="131"/>
      <c r="TKS118" s="131"/>
      <c r="TKT118" s="131"/>
      <c r="TKU118" s="131"/>
      <c r="TKV118" s="131"/>
      <c r="TKW118" s="131"/>
      <c r="TKX118" s="131"/>
      <c r="TKY118" s="131"/>
      <c r="TKZ118" s="131"/>
      <c r="TLA118" s="131"/>
      <c r="TLB118" s="131"/>
      <c r="TLC118" s="131"/>
      <c r="TLD118" s="131"/>
      <c r="TLE118" s="131"/>
      <c r="TLF118" s="131"/>
      <c r="TLG118" s="131"/>
      <c r="TLH118" s="131"/>
      <c r="TLI118" s="131"/>
      <c r="TLJ118" s="131"/>
      <c r="TLK118" s="131"/>
      <c r="TLL118" s="131"/>
      <c r="TLM118" s="131"/>
      <c r="TLN118" s="131"/>
      <c r="TLO118" s="131"/>
      <c r="TLP118" s="131"/>
      <c r="TLQ118" s="131"/>
      <c r="TLR118" s="131"/>
      <c r="TLS118" s="131"/>
      <c r="TLT118" s="131"/>
      <c r="TLU118" s="131"/>
      <c r="TLV118" s="131"/>
      <c r="TLW118" s="131"/>
      <c r="TLX118" s="131"/>
      <c r="TLY118" s="131"/>
      <c r="TLZ118" s="131"/>
      <c r="TMA118" s="131"/>
      <c r="TMB118" s="131"/>
      <c r="TMC118" s="131"/>
      <c r="TMD118" s="131"/>
      <c r="TME118" s="131"/>
      <c r="TMF118" s="131"/>
      <c r="TMG118" s="131"/>
      <c r="TMH118" s="131"/>
      <c r="TMI118" s="131"/>
      <c r="TMJ118" s="131"/>
      <c r="TMK118" s="131"/>
      <c r="TML118" s="131"/>
      <c r="TMM118" s="131"/>
      <c r="TMN118" s="131"/>
      <c r="TMO118" s="131"/>
      <c r="TMP118" s="131"/>
      <c r="TMQ118" s="131"/>
      <c r="TMR118" s="131"/>
      <c r="TMS118" s="131"/>
      <c r="TMT118" s="131"/>
      <c r="TMU118" s="131"/>
      <c r="TMV118" s="131"/>
      <c r="TMW118" s="131"/>
      <c r="TMX118" s="131"/>
      <c r="TMY118" s="131"/>
      <c r="TMZ118" s="131"/>
      <c r="TNA118" s="131"/>
      <c r="TNB118" s="131"/>
      <c r="TNC118" s="131"/>
      <c r="TND118" s="131"/>
      <c r="TNE118" s="131"/>
      <c r="TNF118" s="131"/>
      <c r="TNG118" s="131"/>
      <c r="TNH118" s="131"/>
      <c r="TNI118" s="131"/>
      <c r="TNJ118" s="131"/>
      <c r="TNK118" s="131"/>
      <c r="TNL118" s="131"/>
      <c r="TNM118" s="131"/>
      <c r="TNN118" s="131"/>
      <c r="TNO118" s="131"/>
      <c r="TNP118" s="131"/>
      <c r="TNQ118" s="131"/>
      <c r="TNR118" s="131"/>
      <c r="TNS118" s="131"/>
      <c r="TNT118" s="131"/>
      <c r="TNU118" s="131"/>
      <c r="TNV118" s="131"/>
      <c r="TNW118" s="131"/>
      <c r="TNX118" s="131"/>
      <c r="TNY118" s="131"/>
      <c r="TNZ118" s="131"/>
      <c r="TOA118" s="131"/>
      <c r="TOB118" s="131"/>
      <c r="TOC118" s="131"/>
      <c r="TOD118" s="131"/>
      <c r="TOE118" s="131"/>
      <c r="TOF118" s="131"/>
      <c r="TOG118" s="131"/>
      <c r="TOH118" s="131"/>
      <c r="TOI118" s="131"/>
      <c r="TOJ118" s="131"/>
      <c r="TOK118" s="131"/>
      <c r="TOL118" s="131"/>
      <c r="TOM118" s="131"/>
      <c r="TON118" s="131"/>
      <c r="TOO118" s="131"/>
      <c r="TOP118" s="131"/>
      <c r="TOQ118" s="131"/>
      <c r="TOR118" s="131"/>
      <c r="TOS118" s="131"/>
      <c r="TOT118" s="131"/>
      <c r="TOU118" s="131"/>
      <c r="TOV118" s="131"/>
      <c r="TOW118" s="131"/>
      <c r="TOX118" s="131"/>
      <c r="TOY118" s="131"/>
      <c r="TOZ118" s="131"/>
      <c r="TPA118" s="131"/>
      <c r="TPB118" s="131"/>
      <c r="TPC118" s="131"/>
      <c r="TPD118" s="131"/>
      <c r="TPE118" s="131"/>
      <c r="TPF118" s="131"/>
      <c r="TPG118" s="131"/>
      <c r="TPH118" s="131"/>
      <c r="TPI118" s="131"/>
      <c r="TPJ118" s="131"/>
      <c r="TPK118" s="131"/>
      <c r="TPL118" s="131"/>
      <c r="TPM118" s="131"/>
      <c r="TPN118" s="131"/>
      <c r="TPO118" s="131"/>
      <c r="TPP118" s="131"/>
      <c r="TPQ118" s="131"/>
      <c r="TPR118" s="131"/>
      <c r="TPS118" s="131"/>
      <c r="TPT118" s="131"/>
      <c r="TPU118" s="131"/>
      <c r="TPV118" s="131"/>
      <c r="TPW118" s="131"/>
      <c r="TPX118" s="131"/>
      <c r="TPY118" s="131"/>
      <c r="TPZ118" s="131"/>
      <c r="TQA118" s="131"/>
      <c r="TQB118" s="131"/>
      <c r="TQC118" s="131"/>
      <c r="TQD118" s="131"/>
      <c r="TQE118" s="131"/>
      <c r="TQF118" s="131"/>
      <c r="TQG118" s="131"/>
      <c r="TQH118" s="131"/>
      <c r="TQI118" s="131"/>
      <c r="TQJ118" s="131"/>
      <c r="TQK118" s="131"/>
      <c r="TQL118" s="131"/>
      <c r="TQM118" s="131"/>
      <c r="TQN118" s="131"/>
      <c r="TQO118" s="131"/>
      <c r="TQP118" s="131"/>
      <c r="TQQ118" s="131"/>
      <c r="TQR118" s="131"/>
      <c r="TQS118" s="131"/>
      <c r="TQT118" s="131"/>
      <c r="TQU118" s="131"/>
      <c r="TQV118" s="131"/>
      <c r="TQW118" s="131"/>
      <c r="TQX118" s="131"/>
      <c r="TQY118" s="131"/>
      <c r="TQZ118" s="131"/>
      <c r="TRA118" s="131"/>
      <c r="TRB118" s="131"/>
      <c r="TRC118" s="131"/>
      <c r="TRD118" s="131"/>
      <c r="TRE118" s="131"/>
      <c r="TRF118" s="131"/>
      <c r="TRG118" s="131"/>
      <c r="TRH118" s="131"/>
      <c r="TRI118" s="131"/>
      <c r="TRJ118" s="131"/>
      <c r="TRK118" s="131"/>
      <c r="TRL118" s="131"/>
      <c r="TRM118" s="131"/>
      <c r="TRN118" s="131"/>
      <c r="TRO118" s="131"/>
      <c r="TRP118" s="131"/>
      <c r="TRQ118" s="131"/>
      <c r="TRR118" s="131"/>
      <c r="TRS118" s="131"/>
      <c r="TRT118" s="131"/>
      <c r="TRU118" s="131"/>
      <c r="TRV118" s="131"/>
      <c r="TRW118" s="131"/>
      <c r="TRX118" s="131"/>
      <c r="TRY118" s="131"/>
      <c r="TRZ118" s="131"/>
      <c r="TSA118" s="131"/>
      <c r="TSB118" s="131"/>
      <c r="TSC118" s="131"/>
      <c r="TSD118" s="131"/>
      <c r="TSE118" s="131"/>
      <c r="TSF118" s="131"/>
      <c r="TSG118" s="131"/>
      <c r="TSH118" s="131"/>
      <c r="TSI118" s="131"/>
      <c r="TSJ118" s="131"/>
      <c r="TSK118" s="131"/>
      <c r="TSL118" s="131"/>
      <c r="TSM118" s="131"/>
      <c r="TSN118" s="131"/>
      <c r="TSO118" s="131"/>
      <c r="TSP118" s="131"/>
      <c r="TSQ118" s="131"/>
      <c r="TSR118" s="131"/>
      <c r="TSS118" s="131"/>
      <c r="TST118" s="131"/>
      <c r="TSU118" s="131"/>
      <c r="TSV118" s="131"/>
      <c r="TSW118" s="131"/>
      <c r="TSX118" s="131"/>
      <c r="TSY118" s="131"/>
      <c r="TSZ118" s="131"/>
      <c r="TTA118" s="131"/>
      <c r="TTB118" s="131"/>
      <c r="TTC118" s="131"/>
      <c r="TTD118" s="131"/>
      <c r="TTE118" s="131"/>
      <c r="TTF118" s="131"/>
      <c r="TTG118" s="131"/>
      <c r="TTH118" s="131"/>
      <c r="TTI118" s="131"/>
      <c r="TTJ118" s="131"/>
      <c r="TTK118" s="131"/>
      <c r="TTL118" s="131"/>
      <c r="TTM118" s="131"/>
      <c r="TTN118" s="131"/>
      <c r="TTO118" s="131"/>
      <c r="TTP118" s="131"/>
      <c r="TTQ118" s="131"/>
      <c r="TTR118" s="131"/>
      <c r="TTS118" s="131"/>
      <c r="TTT118" s="131"/>
      <c r="TTU118" s="131"/>
      <c r="TTV118" s="131"/>
      <c r="TTW118" s="131"/>
      <c r="TTX118" s="131"/>
      <c r="TTY118" s="131"/>
      <c r="TTZ118" s="131"/>
      <c r="TUA118" s="131"/>
      <c r="TUB118" s="131"/>
      <c r="TUC118" s="131"/>
      <c r="TUD118" s="131"/>
      <c r="TUE118" s="131"/>
      <c r="TUF118" s="131"/>
      <c r="TUG118" s="131"/>
      <c r="TUH118" s="131"/>
      <c r="TUI118" s="131"/>
      <c r="TUJ118" s="131"/>
      <c r="TUK118" s="131"/>
      <c r="TUL118" s="131"/>
      <c r="TUM118" s="131"/>
      <c r="TUN118" s="131"/>
      <c r="TUO118" s="131"/>
      <c r="TUP118" s="131"/>
      <c r="TUQ118" s="131"/>
      <c r="TUR118" s="131"/>
      <c r="TUS118" s="131"/>
      <c r="TUT118" s="131"/>
      <c r="TUU118" s="131"/>
      <c r="TUV118" s="131"/>
      <c r="TUW118" s="131"/>
      <c r="TUX118" s="131"/>
      <c r="TUY118" s="131"/>
      <c r="TUZ118" s="131"/>
      <c r="TVA118" s="131"/>
      <c r="TVB118" s="131"/>
      <c r="TVC118" s="131"/>
      <c r="TVD118" s="131"/>
      <c r="TVE118" s="131"/>
      <c r="TVF118" s="131"/>
      <c r="TVG118" s="131"/>
      <c r="TVH118" s="131"/>
      <c r="TVI118" s="131"/>
      <c r="TVJ118" s="131"/>
      <c r="TVK118" s="131"/>
      <c r="TVL118" s="131"/>
      <c r="TVM118" s="131"/>
      <c r="TVN118" s="131"/>
      <c r="TVO118" s="131"/>
      <c r="TVP118" s="131"/>
      <c r="TVQ118" s="131"/>
      <c r="TVR118" s="131"/>
      <c r="TVS118" s="131"/>
      <c r="TVT118" s="131"/>
      <c r="TVU118" s="131"/>
      <c r="TVV118" s="131"/>
      <c r="TVW118" s="131"/>
      <c r="TVX118" s="131"/>
      <c r="TVY118" s="131"/>
      <c r="TVZ118" s="131"/>
      <c r="TWA118" s="131"/>
      <c r="TWB118" s="131"/>
      <c r="TWC118" s="131"/>
      <c r="TWD118" s="131"/>
      <c r="TWE118" s="131"/>
      <c r="TWF118" s="131"/>
      <c r="TWG118" s="131"/>
      <c r="TWH118" s="131"/>
      <c r="TWI118" s="131"/>
      <c r="TWJ118" s="131"/>
      <c r="TWK118" s="131"/>
      <c r="TWL118" s="131"/>
      <c r="TWM118" s="131"/>
      <c r="TWN118" s="131"/>
      <c r="TWO118" s="131"/>
      <c r="TWP118" s="131"/>
      <c r="TWQ118" s="131"/>
      <c r="TWR118" s="131"/>
      <c r="TWS118" s="131"/>
      <c r="TWT118" s="131"/>
      <c r="TWU118" s="131"/>
      <c r="TWV118" s="131"/>
      <c r="TWW118" s="131"/>
      <c r="TWX118" s="131"/>
      <c r="TWY118" s="131"/>
      <c r="TWZ118" s="131"/>
      <c r="TXA118" s="131"/>
      <c r="TXB118" s="131"/>
      <c r="TXC118" s="131"/>
      <c r="TXD118" s="131"/>
      <c r="TXE118" s="131"/>
      <c r="TXF118" s="131"/>
      <c r="TXG118" s="131"/>
      <c r="TXH118" s="131"/>
      <c r="TXI118" s="131"/>
      <c r="TXJ118" s="131"/>
      <c r="TXK118" s="131"/>
      <c r="TXL118" s="131"/>
      <c r="TXM118" s="131"/>
      <c r="TXN118" s="131"/>
      <c r="TXO118" s="131"/>
      <c r="TXP118" s="131"/>
      <c r="TXQ118" s="131"/>
      <c r="TXR118" s="131"/>
      <c r="TXS118" s="131"/>
      <c r="TXT118" s="131"/>
      <c r="TXU118" s="131"/>
      <c r="TXV118" s="131"/>
      <c r="TXW118" s="131"/>
      <c r="TXX118" s="131"/>
      <c r="TXY118" s="131"/>
      <c r="TXZ118" s="131"/>
      <c r="TYA118" s="131"/>
      <c r="TYB118" s="131"/>
      <c r="TYC118" s="131"/>
      <c r="TYD118" s="131"/>
      <c r="TYE118" s="131"/>
      <c r="TYF118" s="131"/>
      <c r="TYG118" s="131"/>
      <c r="TYH118" s="131"/>
      <c r="TYI118" s="131"/>
      <c r="TYJ118" s="131"/>
      <c r="TYK118" s="131"/>
      <c r="TYL118" s="131"/>
      <c r="TYM118" s="131"/>
      <c r="TYN118" s="131"/>
      <c r="TYO118" s="131"/>
      <c r="TYP118" s="131"/>
      <c r="TYQ118" s="131"/>
      <c r="TYR118" s="131"/>
      <c r="TYS118" s="131"/>
      <c r="TYT118" s="131"/>
      <c r="TYU118" s="131"/>
      <c r="TYV118" s="131"/>
      <c r="TYW118" s="131"/>
      <c r="TYX118" s="131"/>
      <c r="TYY118" s="131"/>
      <c r="TYZ118" s="131"/>
      <c r="TZA118" s="131"/>
      <c r="TZB118" s="131"/>
      <c r="TZC118" s="131"/>
      <c r="TZD118" s="131"/>
      <c r="TZE118" s="131"/>
      <c r="TZF118" s="131"/>
      <c r="TZG118" s="131"/>
      <c r="TZH118" s="131"/>
      <c r="TZI118" s="131"/>
      <c r="TZJ118" s="131"/>
      <c r="TZK118" s="131"/>
      <c r="TZL118" s="131"/>
      <c r="TZM118" s="131"/>
      <c r="TZN118" s="131"/>
      <c r="TZO118" s="131"/>
      <c r="TZP118" s="131"/>
      <c r="TZQ118" s="131"/>
      <c r="TZR118" s="131"/>
      <c r="TZS118" s="131"/>
      <c r="TZT118" s="131"/>
      <c r="TZU118" s="131"/>
      <c r="TZV118" s="131"/>
      <c r="TZW118" s="131"/>
      <c r="TZX118" s="131"/>
      <c r="TZY118" s="131"/>
      <c r="TZZ118" s="131"/>
      <c r="UAA118" s="131"/>
      <c r="UAB118" s="131"/>
      <c r="UAC118" s="131"/>
      <c r="UAD118" s="131"/>
      <c r="UAE118" s="131"/>
      <c r="UAF118" s="131"/>
      <c r="UAG118" s="131"/>
      <c r="UAH118" s="131"/>
      <c r="UAI118" s="131"/>
      <c r="UAJ118" s="131"/>
      <c r="UAK118" s="131"/>
      <c r="UAL118" s="131"/>
      <c r="UAM118" s="131"/>
      <c r="UAN118" s="131"/>
      <c r="UAO118" s="131"/>
      <c r="UAP118" s="131"/>
      <c r="UAQ118" s="131"/>
      <c r="UAR118" s="131"/>
      <c r="UAS118" s="131"/>
      <c r="UAT118" s="131"/>
      <c r="UAU118" s="131"/>
      <c r="UAV118" s="131"/>
      <c r="UAW118" s="131"/>
      <c r="UAX118" s="131"/>
      <c r="UAY118" s="131"/>
      <c r="UAZ118" s="131"/>
      <c r="UBA118" s="131"/>
      <c r="UBB118" s="131"/>
      <c r="UBC118" s="131"/>
      <c r="UBD118" s="131"/>
      <c r="UBE118" s="131"/>
      <c r="UBF118" s="131"/>
      <c r="UBG118" s="131"/>
      <c r="UBH118" s="131"/>
      <c r="UBI118" s="131"/>
      <c r="UBJ118" s="131"/>
      <c r="UBK118" s="131"/>
      <c r="UBL118" s="131"/>
      <c r="UBM118" s="131"/>
      <c r="UBN118" s="131"/>
      <c r="UBO118" s="131"/>
      <c r="UBP118" s="131"/>
      <c r="UBQ118" s="131"/>
      <c r="UBR118" s="131"/>
      <c r="UBS118" s="131"/>
      <c r="UBT118" s="131"/>
      <c r="UBU118" s="131"/>
      <c r="UBV118" s="131"/>
      <c r="UBW118" s="131"/>
      <c r="UBX118" s="131"/>
      <c r="UBY118" s="131"/>
      <c r="UBZ118" s="131"/>
      <c r="UCA118" s="131"/>
      <c r="UCB118" s="131"/>
      <c r="UCC118" s="131"/>
      <c r="UCD118" s="131"/>
      <c r="UCE118" s="131"/>
      <c r="UCF118" s="131"/>
      <c r="UCG118" s="131"/>
      <c r="UCH118" s="131"/>
      <c r="UCI118" s="131"/>
      <c r="UCJ118" s="131"/>
      <c r="UCK118" s="131"/>
      <c r="UCL118" s="131"/>
      <c r="UCM118" s="131"/>
      <c r="UCN118" s="131"/>
      <c r="UCO118" s="131"/>
      <c r="UCP118" s="131"/>
      <c r="UCQ118" s="131"/>
      <c r="UCR118" s="131"/>
      <c r="UCS118" s="131"/>
      <c r="UCT118" s="131"/>
      <c r="UCU118" s="131"/>
      <c r="UCV118" s="131"/>
      <c r="UCW118" s="131"/>
      <c r="UCX118" s="131"/>
      <c r="UCY118" s="131"/>
      <c r="UCZ118" s="131"/>
      <c r="UDA118" s="131"/>
      <c r="UDB118" s="131"/>
      <c r="UDC118" s="131"/>
      <c r="UDD118" s="131"/>
      <c r="UDE118" s="131"/>
      <c r="UDF118" s="131"/>
      <c r="UDG118" s="131"/>
      <c r="UDH118" s="131"/>
      <c r="UDI118" s="131"/>
      <c r="UDJ118" s="131"/>
      <c r="UDK118" s="131"/>
      <c r="UDL118" s="131"/>
      <c r="UDM118" s="131"/>
      <c r="UDN118" s="131"/>
      <c r="UDO118" s="131"/>
      <c r="UDP118" s="131"/>
      <c r="UDQ118" s="131"/>
      <c r="UDR118" s="131"/>
      <c r="UDS118" s="131"/>
      <c r="UDT118" s="131"/>
      <c r="UDU118" s="131"/>
      <c r="UDV118" s="131"/>
      <c r="UDW118" s="131"/>
      <c r="UDX118" s="131"/>
      <c r="UDY118" s="131"/>
      <c r="UDZ118" s="131"/>
      <c r="UEA118" s="131"/>
      <c r="UEB118" s="131"/>
      <c r="UEC118" s="131"/>
      <c r="UED118" s="131"/>
      <c r="UEE118" s="131"/>
      <c r="UEF118" s="131"/>
      <c r="UEG118" s="131"/>
      <c r="UEH118" s="131"/>
      <c r="UEI118" s="131"/>
      <c r="UEJ118" s="131"/>
      <c r="UEK118" s="131"/>
      <c r="UEL118" s="131"/>
      <c r="UEM118" s="131"/>
      <c r="UEN118" s="131"/>
      <c r="UEO118" s="131"/>
      <c r="UEP118" s="131"/>
      <c r="UEQ118" s="131"/>
      <c r="UER118" s="131"/>
      <c r="UES118" s="131"/>
      <c r="UET118" s="131"/>
      <c r="UEU118" s="131"/>
      <c r="UEV118" s="131"/>
      <c r="UEW118" s="131"/>
      <c r="UEX118" s="131"/>
      <c r="UEY118" s="131"/>
      <c r="UEZ118" s="131"/>
      <c r="UFA118" s="131"/>
      <c r="UFB118" s="131"/>
      <c r="UFC118" s="131"/>
      <c r="UFD118" s="131"/>
      <c r="UFE118" s="131"/>
      <c r="UFF118" s="131"/>
      <c r="UFG118" s="131"/>
      <c r="UFH118" s="131"/>
      <c r="UFI118" s="131"/>
      <c r="UFJ118" s="131"/>
      <c r="UFK118" s="131"/>
      <c r="UFL118" s="131"/>
      <c r="UFM118" s="131"/>
      <c r="UFN118" s="131"/>
      <c r="UFO118" s="131"/>
      <c r="UFP118" s="131"/>
      <c r="UFQ118" s="131"/>
      <c r="UFR118" s="131"/>
      <c r="UFS118" s="131"/>
      <c r="UFT118" s="131"/>
      <c r="UFU118" s="131"/>
      <c r="UFV118" s="131"/>
      <c r="UFW118" s="131"/>
      <c r="UFX118" s="131"/>
      <c r="UFY118" s="131"/>
      <c r="UFZ118" s="131"/>
      <c r="UGA118" s="131"/>
      <c r="UGB118" s="131"/>
      <c r="UGC118" s="131"/>
      <c r="UGD118" s="131"/>
      <c r="UGE118" s="131"/>
      <c r="UGF118" s="131"/>
      <c r="UGG118" s="131"/>
      <c r="UGH118" s="131"/>
      <c r="UGI118" s="131"/>
      <c r="UGJ118" s="131"/>
      <c r="UGK118" s="131"/>
      <c r="UGL118" s="131"/>
      <c r="UGM118" s="131"/>
      <c r="UGN118" s="131"/>
      <c r="UGO118" s="131"/>
      <c r="UGP118" s="131"/>
      <c r="UGQ118" s="131"/>
      <c r="UGR118" s="131"/>
      <c r="UGS118" s="131"/>
      <c r="UGT118" s="131"/>
      <c r="UGU118" s="131"/>
      <c r="UGV118" s="131"/>
      <c r="UGW118" s="131"/>
      <c r="UGX118" s="131"/>
      <c r="UGY118" s="131"/>
      <c r="UGZ118" s="131"/>
      <c r="UHA118" s="131"/>
      <c r="UHB118" s="131"/>
      <c r="UHC118" s="131"/>
      <c r="UHD118" s="131"/>
      <c r="UHE118" s="131"/>
      <c r="UHF118" s="131"/>
      <c r="UHG118" s="131"/>
      <c r="UHH118" s="131"/>
      <c r="UHI118" s="131"/>
      <c r="UHJ118" s="131"/>
      <c r="UHK118" s="131"/>
      <c r="UHL118" s="131"/>
      <c r="UHM118" s="131"/>
      <c r="UHN118" s="131"/>
      <c r="UHO118" s="131"/>
      <c r="UHP118" s="131"/>
      <c r="UHQ118" s="131"/>
      <c r="UHR118" s="131"/>
      <c r="UHS118" s="131"/>
      <c r="UHT118" s="131"/>
      <c r="UHU118" s="131"/>
      <c r="UHV118" s="131"/>
      <c r="UHW118" s="131"/>
      <c r="UHX118" s="131"/>
      <c r="UHY118" s="131"/>
      <c r="UHZ118" s="131"/>
      <c r="UIA118" s="131"/>
      <c r="UIB118" s="131"/>
      <c r="UIC118" s="131"/>
      <c r="UID118" s="131"/>
      <c r="UIE118" s="131"/>
      <c r="UIF118" s="131"/>
      <c r="UIG118" s="131"/>
      <c r="UIH118" s="131"/>
      <c r="UII118" s="131"/>
      <c r="UIJ118" s="131"/>
      <c r="UIK118" s="131"/>
      <c r="UIL118" s="131"/>
      <c r="UIM118" s="131"/>
      <c r="UIN118" s="131"/>
      <c r="UIO118" s="131"/>
      <c r="UIP118" s="131"/>
      <c r="UIQ118" s="131"/>
      <c r="UIR118" s="131"/>
      <c r="UIS118" s="131"/>
      <c r="UIT118" s="131"/>
      <c r="UIU118" s="131"/>
      <c r="UIV118" s="131"/>
      <c r="UIW118" s="131"/>
      <c r="UIX118" s="131"/>
      <c r="UIY118" s="131"/>
      <c r="UIZ118" s="131"/>
      <c r="UJA118" s="131"/>
      <c r="UJB118" s="131"/>
      <c r="UJC118" s="131"/>
      <c r="UJD118" s="131"/>
      <c r="UJE118" s="131"/>
      <c r="UJF118" s="131"/>
      <c r="UJG118" s="131"/>
      <c r="UJH118" s="131"/>
      <c r="UJI118" s="131"/>
      <c r="UJJ118" s="131"/>
      <c r="UJK118" s="131"/>
      <c r="UJL118" s="131"/>
      <c r="UJM118" s="131"/>
      <c r="UJN118" s="131"/>
      <c r="UJO118" s="131"/>
      <c r="UJP118" s="131"/>
      <c r="UJQ118" s="131"/>
      <c r="UJR118" s="131"/>
      <c r="UJS118" s="131"/>
      <c r="UJT118" s="131"/>
      <c r="UJU118" s="131"/>
      <c r="UJV118" s="131"/>
      <c r="UJW118" s="131"/>
      <c r="UJX118" s="131"/>
      <c r="UJY118" s="131"/>
      <c r="UJZ118" s="131"/>
      <c r="UKA118" s="131"/>
      <c r="UKB118" s="131"/>
      <c r="UKC118" s="131"/>
      <c r="UKD118" s="131"/>
      <c r="UKE118" s="131"/>
      <c r="UKF118" s="131"/>
      <c r="UKG118" s="131"/>
      <c r="UKH118" s="131"/>
      <c r="UKI118" s="131"/>
      <c r="UKJ118" s="131"/>
      <c r="UKK118" s="131"/>
      <c r="UKL118" s="131"/>
      <c r="UKM118" s="131"/>
      <c r="UKN118" s="131"/>
      <c r="UKO118" s="131"/>
      <c r="UKP118" s="131"/>
      <c r="UKQ118" s="131"/>
      <c r="UKR118" s="131"/>
      <c r="UKS118" s="131"/>
      <c r="UKT118" s="131"/>
      <c r="UKU118" s="131"/>
      <c r="UKV118" s="131"/>
      <c r="UKW118" s="131"/>
      <c r="UKX118" s="131"/>
      <c r="UKY118" s="131"/>
      <c r="UKZ118" s="131"/>
      <c r="ULA118" s="131"/>
      <c r="ULB118" s="131"/>
      <c r="ULC118" s="131"/>
      <c r="ULD118" s="131"/>
      <c r="ULE118" s="131"/>
      <c r="ULF118" s="131"/>
      <c r="ULG118" s="131"/>
      <c r="ULH118" s="131"/>
      <c r="ULI118" s="131"/>
      <c r="ULJ118" s="131"/>
      <c r="ULK118" s="131"/>
      <c r="ULL118" s="131"/>
      <c r="ULM118" s="131"/>
      <c r="ULN118" s="131"/>
      <c r="ULO118" s="131"/>
      <c r="ULP118" s="131"/>
      <c r="ULQ118" s="131"/>
      <c r="ULR118" s="131"/>
      <c r="ULS118" s="131"/>
      <c r="ULT118" s="131"/>
      <c r="ULU118" s="131"/>
      <c r="ULV118" s="131"/>
      <c r="ULW118" s="131"/>
      <c r="ULX118" s="131"/>
      <c r="ULY118" s="131"/>
      <c r="ULZ118" s="131"/>
      <c r="UMA118" s="131"/>
      <c r="UMB118" s="131"/>
      <c r="UMC118" s="131"/>
      <c r="UMD118" s="131"/>
      <c r="UME118" s="131"/>
      <c r="UMF118" s="131"/>
      <c r="UMG118" s="131"/>
      <c r="UMH118" s="131"/>
      <c r="UMI118" s="131"/>
      <c r="UMJ118" s="131"/>
      <c r="UMK118" s="131"/>
      <c r="UML118" s="131"/>
      <c r="UMM118" s="131"/>
      <c r="UMN118" s="131"/>
      <c r="UMO118" s="131"/>
      <c r="UMP118" s="131"/>
      <c r="UMQ118" s="131"/>
      <c r="UMR118" s="131"/>
      <c r="UMS118" s="131"/>
      <c r="UMT118" s="131"/>
      <c r="UMU118" s="131"/>
      <c r="UMV118" s="131"/>
      <c r="UMW118" s="131"/>
      <c r="UMX118" s="131"/>
      <c r="UMY118" s="131"/>
      <c r="UMZ118" s="131"/>
      <c r="UNA118" s="131"/>
      <c r="UNB118" s="131"/>
      <c r="UNC118" s="131"/>
      <c r="UND118" s="131"/>
      <c r="UNE118" s="131"/>
      <c r="UNF118" s="131"/>
      <c r="UNG118" s="131"/>
      <c r="UNH118" s="131"/>
      <c r="UNI118" s="131"/>
      <c r="UNJ118" s="131"/>
      <c r="UNK118" s="131"/>
      <c r="UNL118" s="131"/>
      <c r="UNM118" s="131"/>
      <c r="UNN118" s="131"/>
      <c r="UNO118" s="131"/>
      <c r="UNP118" s="131"/>
      <c r="UNQ118" s="131"/>
      <c r="UNR118" s="131"/>
      <c r="UNS118" s="131"/>
      <c r="UNT118" s="131"/>
      <c r="UNU118" s="131"/>
      <c r="UNV118" s="131"/>
      <c r="UNW118" s="131"/>
      <c r="UNX118" s="131"/>
      <c r="UNY118" s="131"/>
      <c r="UNZ118" s="131"/>
      <c r="UOA118" s="131"/>
      <c r="UOB118" s="131"/>
      <c r="UOC118" s="131"/>
      <c r="UOD118" s="131"/>
      <c r="UOE118" s="131"/>
      <c r="UOF118" s="131"/>
      <c r="UOG118" s="131"/>
      <c r="UOH118" s="131"/>
      <c r="UOI118" s="131"/>
      <c r="UOJ118" s="131"/>
      <c r="UOK118" s="131"/>
      <c r="UOL118" s="131"/>
      <c r="UOM118" s="131"/>
      <c r="UON118" s="131"/>
      <c r="UOO118" s="131"/>
      <c r="UOP118" s="131"/>
      <c r="UOQ118" s="131"/>
      <c r="UOR118" s="131"/>
      <c r="UOS118" s="131"/>
      <c r="UOT118" s="131"/>
      <c r="UOU118" s="131"/>
      <c r="UOV118" s="131"/>
      <c r="UOW118" s="131"/>
      <c r="UOX118" s="131"/>
      <c r="UOY118" s="131"/>
      <c r="UOZ118" s="131"/>
      <c r="UPA118" s="131"/>
      <c r="UPB118" s="131"/>
      <c r="UPC118" s="131"/>
      <c r="UPD118" s="131"/>
      <c r="UPE118" s="131"/>
      <c r="UPF118" s="131"/>
      <c r="UPG118" s="131"/>
      <c r="UPH118" s="131"/>
      <c r="UPI118" s="131"/>
      <c r="UPJ118" s="131"/>
      <c r="UPK118" s="131"/>
      <c r="UPL118" s="131"/>
      <c r="UPM118" s="131"/>
      <c r="UPN118" s="131"/>
      <c r="UPO118" s="131"/>
      <c r="UPP118" s="131"/>
      <c r="UPQ118" s="131"/>
      <c r="UPR118" s="131"/>
      <c r="UPS118" s="131"/>
      <c r="UPT118" s="131"/>
      <c r="UPU118" s="131"/>
      <c r="UPV118" s="131"/>
      <c r="UPW118" s="131"/>
      <c r="UPX118" s="131"/>
      <c r="UPY118" s="131"/>
      <c r="UPZ118" s="131"/>
      <c r="UQA118" s="131"/>
      <c r="UQB118" s="131"/>
      <c r="UQC118" s="131"/>
      <c r="UQD118" s="131"/>
      <c r="UQE118" s="131"/>
      <c r="UQF118" s="131"/>
      <c r="UQG118" s="131"/>
      <c r="UQH118" s="131"/>
      <c r="UQI118" s="131"/>
      <c r="UQJ118" s="131"/>
      <c r="UQK118" s="131"/>
      <c r="UQL118" s="131"/>
      <c r="UQM118" s="131"/>
      <c r="UQN118" s="131"/>
      <c r="UQO118" s="131"/>
      <c r="UQP118" s="131"/>
      <c r="UQQ118" s="131"/>
      <c r="UQR118" s="131"/>
      <c r="UQS118" s="131"/>
      <c r="UQT118" s="131"/>
      <c r="UQU118" s="131"/>
      <c r="UQV118" s="131"/>
      <c r="UQW118" s="131"/>
      <c r="UQX118" s="131"/>
      <c r="UQY118" s="131"/>
      <c r="UQZ118" s="131"/>
      <c r="URA118" s="131"/>
      <c r="URB118" s="131"/>
      <c r="URC118" s="131"/>
      <c r="URD118" s="131"/>
      <c r="URE118" s="131"/>
      <c r="URF118" s="131"/>
      <c r="URG118" s="131"/>
      <c r="URH118" s="131"/>
      <c r="URI118" s="131"/>
      <c r="URJ118" s="131"/>
      <c r="URK118" s="131"/>
      <c r="URL118" s="131"/>
      <c r="URM118" s="131"/>
      <c r="URN118" s="131"/>
      <c r="URO118" s="131"/>
      <c r="URP118" s="131"/>
      <c r="URQ118" s="131"/>
      <c r="URR118" s="131"/>
      <c r="URS118" s="131"/>
      <c r="URT118" s="131"/>
      <c r="URU118" s="131"/>
      <c r="URV118" s="131"/>
      <c r="URW118" s="131"/>
      <c r="URX118" s="131"/>
      <c r="URY118" s="131"/>
      <c r="URZ118" s="131"/>
      <c r="USA118" s="131"/>
      <c r="USB118" s="131"/>
      <c r="USC118" s="131"/>
      <c r="USD118" s="131"/>
      <c r="USE118" s="131"/>
      <c r="USF118" s="131"/>
      <c r="USG118" s="131"/>
      <c r="USH118" s="131"/>
      <c r="USI118" s="131"/>
      <c r="USJ118" s="131"/>
      <c r="USK118" s="131"/>
      <c r="USL118" s="131"/>
      <c r="USM118" s="131"/>
      <c r="USN118" s="131"/>
      <c r="USO118" s="131"/>
      <c r="USP118" s="131"/>
      <c r="USQ118" s="131"/>
      <c r="USR118" s="131"/>
      <c r="USS118" s="131"/>
      <c r="UST118" s="131"/>
      <c r="USU118" s="131"/>
      <c r="USV118" s="131"/>
      <c r="USW118" s="131"/>
      <c r="USX118" s="131"/>
      <c r="USY118" s="131"/>
      <c r="USZ118" s="131"/>
      <c r="UTA118" s="131"/>
      <c r="UTB118" s="131"/>
      <c r="UTC118" s="131"/>
      <c r="UTD118" s="131"/>
      <c r="UTE118" s="131"/>
      <c r="UTF118" s="131"/>
      <c r="UTG118" s="131"/>
      <c r="UTH118" s="131"/>
      <c r="UTI118" s="131"/>
      <c r="UTJ118" s="131"/>
      <c r="UTK118" s="131"/>
      <c r="UTL118" s="131"/>
      <c r="UTM118" s="131"/>
      <c r="UTN118" s="131"/>
      <c r="UTO118" s="131"/>
      <c r="UTP118" s="131"/>
      <c r="UTQ118" s="131"/>
      <c r="UTR118" s="131"/>
      <c r="UTS118" s="131"/>
      <c r="UTT118" s="131"/>
      <c r="UTU118" s="131"/>
      <c r="UTV118" s="131"/>
      <c r="UTW118" s="131"/>
      <c r="UTX118" s="131"/>
      <c r="UTY118" s="131"/>
      <c r="UTZ118" s="131"/>
      <c r="UUA118" s="131"/>
      <c r="UUB118" s="131"/>
      <c r="UUC118" s="131"/>
      <c r="UUD118" s="131"/>
      <c r="UUE118" s="131"/>
      <c r="UUF118" s="131"/>
      <c r="UUG118" s="131"/>
      <c r="UUH118" s="131"/>
      <c r="UUI118" s="131"/>
      <c r="UUJ118" s="131"/>
      <c r="UUK118" s="131"/>
      <c r="UUL118" s="131"/>
      <c r="UUM118" s="131"/>
      <c r="UUN118" s="131"/>
      <c r="UUO118" s="131"/>
      <c r="UUP118" s="131"/>
      <c r="UUQ118" s="131"/>
      <c r="UUR118" s="131"/>
      <c r="UUS118" s="131"/>
      <c r="UUT118" s="131"/>
      <c r="UUU118" s="131"/>
      <c r="UUV118" s="131"/>
      <c r="UUW118" s="131"/>
      <c r="UUX118" s="131"/>
      <c r="UUY118" s="131"/>
      <c r="UUZ118" s="131"/>
      <c r="UVA118" s="131"/>
      <c r="UVB118" s="131"/>
      <c r="UVC118" s="131"/>
      <c r="UVD118" s="131"/>
      <c r="UVE118" s="131"/>
      <c r="UVF118" s="131"/>
      <c r="UVG118" s="131"/>
      <c r="UVH118" s="131"/>
      <c r="UVI118" s="131"/>
      <c r="UVJ118" s="131"/>
      <c r="UVK118" s="131"/>
      <c r="UVL118" s="131"/>
      <c r="UVM118" s="131"/>
      <c r="UVN118" s="131"/>
      <c r="UVO118" s="131"/>
      <c r="UVP118" s="131"/>
      <c r="UVQ118" s="131"/>
      <c r="UVR118" s="131"/>
      <c r="UVS118" s="131"/>
      <c r="UVT118" s="131"/>
      <c r="UVU118" s="131"/>
      <c r="UVV118" s="131"/>
      <c r="UVW118" s="131"/>
      <c r="UVX118" s="131"/>
      <c r="UVY118" s="131"/>
      <c r="UVZ118" s="131"/>
      <c r="UWA118" s="131"/>
      <c r="UWB118" s="131"/>
      <c r="UWC118" s="131"/>
      <c r="UWD118" s="131"/>
      <c r="UWE118" s="131"/>
      <c r="UWF118" s="131"/>
      <c r="UWG118" s="131"/>
      <c r="UWH118" s="131"/>
      <c r="UWI118" s="131"/>
      <c r="UWJ118" s="131"/>
      <c r="UWK118" s="131"/>
      <c r="UWL118" s="131"/>
      <c r="UWM118" s="131"/>
      <c r="UWN118" s="131"/>
      <c r="UWO118" s="131"/>
      <c r="UWP118" s="131"/>
      <c r="UWQ118" s="131"/>
      <c r="UWR118" s="131"/>
      <c r="UWS118" s="131"/>
      <c r="UWT118" s="131"/>
      <c r="UWU118" s="131"/>
      <c r="UWV118" s="131"/>
      <c r="UWW118" s="131"/>
      <c r="UWX118" s="131"/>
      <c r="UWY118" s="131"/>
      <c r="UWZ118" s="131"/>
      <c r="UXA118" s="131"/>
      <c r="UXB118" s="131"/>
      <c r="UXC118" s="131"/>
      <c r="UXD118" s="131"/>
      <c r="UXE118" s="131"/>
      <c r="UXF118" s="131"/>
      <c r="UXG118" s="131"/>
      <c r="UXH118" s="131"/>
      <c r="UXI118" s="131"/>
      <c r="UXJ118" s="131"/>
      <c r="UXK118" s="131"/>
      <c r="UXL118" s="131"/>
      <c r="UXM118" s="131"/>
      <c r="UXN118" s="131"/>
      <c r="UXO118" s="131"/>
      <c r="UXP118" s="131"/>
      <c r="UXQ118" s="131"/>
      <c r="UXR118" s="131"/>
      <c r="UXS118" s="131"/>
      <c r="UXT118" s="131"/>
      <c r="UXU118" s="131"/>
      <c r="UXV118" s="131"/>
      <c r="UXW118" s="131"/>
      <c r="UXX118" s="131"/>
      <c r="UXY118" s="131"/>
      <c r="UXZ118" s="131"/>
      <c r="UYA118" s="131"/>
      <c r="UYB118" s="131"/>
      <c r="UYC118" s="131"/>
      <c r="UYD118" s="131"/>
      <c r="UYE118" s="131"/>
      <c r="UYF118" s="131"/>
      <c r="UYG118" s="131"/>
      <c r="UYH118" s="131"/>
      <c r="UYI118" s="131"/>
      <c r="UYJ118" s="131"/>
      <c r="UYK118" s="131"/>
      <c r="UYL118" s="131"/>
      <c r="UYM118" s="131"/>
      <c r="UYN118" s="131"/>
      <c r="UYO118" s="131"/>
      <c r="UYP118" s="131"/>
      <c r="UYQ118" s="131"/>
      <c r="UYR118" s="131"/>
      <c r="UYS118" s="131"/>
      <c r="UYT118" s="131"/>
      <c r="UYU118" s="131"/>
      <c r="UYV118" s="131"/>
      <c r="UYW118" s="131"/>
      <c r="UYX118" s="131"/>
      <c r="UYY118" s="131"/>
      <c r="UYZ118" s="131"/>
      <c r="UZA118" s="131"/>
      <c r="UZB118" s="131"/>
      <c r="UZC118" s="131"/>
      <c r="UZD118" s="131"/>
      <c r="UZE118" s="131"/>
      <c r="UZF118" s="131"/>
      <c r="UZG118" s="131"/>
      <c r="UZH118" s="131"/>
      <c r="UZI118" s="131"/>
      <c r="UZJ118" s="131"/>
      <c r="UZK118" s="131"/>
      <c r="UZL118" s="131"/>
      <c r="UZM118" s="131"/>
      <c r="UZN118" s="131"/>
      <c r="UZO118" s="131"/>
      <c r="UZP118" s="131"/>
      <c r="UZQ118" s="131"/>
      <c r="UZR118" s="131"/>
      <c r="UZS118" s="131"/>
      <c r="UZT118" s="131"/>
      <c r="UZU118" s="131"/>
      <c r="UZV118" s="131"/>
      <c r="UZW118" s="131"/>
      <c r="UZX118" s="131"/>
      <c r="UZY118" s="131"/>
      <c r="UZZ118" s="131"/>
      <c r="VAA118" s="131"/>
      <c r="VAB118" s="131"/>
      <c r="VAC118" s="131"/>
      <c r="VAD118" s="131"/>
      <c r="VAE118" s="131"/>
      <c r="VAF118" s="131"/>
      <c r="VAG118" s="131"/>
      <c r="VAH118" s="131"/>
      <c r="VAI118" s="131"/>
      <c r="VAJ118" s="131"/>
      <c r="VAK118" s="131"/>
      <c r="VAL118" s="131"/>
      <c r="VAM118" s="131"/>
      <c r="VAN118" s="131"/>
      <c r="VAO118" s="131"/>
      <c r="VAP118" s="131"/>
      <c r="VAQ118" s="131"/>
      <c r="VAR118" s="131"/>
      <c r="VAS118" s="131"/>
      <c r="VAT118" s="131"/>
      <c r="VAU118" s="131"/>
      <c r="VAV118" s="131"/>
      <c r="VAW118" s="131"/>
      <c r="VAX118" s="131"/>
      <c r="VAY118" s="131"/>
      <c r="VAZ118" s="131"/>
      <c r="VBA118" s="131"/>
      <c r="VBB118" s="131"/>
      <c r="VBC118" s="131"/>
      <c r="VBD118" s="131"/>
      <c r="VBE118" s="131"/>
      <c r="VBF118" s="131"/>
      <c r="VBG118" s="131"/>
      <c r="VBH118" s="131"/>
      <c r="VBI118" s="131"/>
      <c r="VBJ118" s="131"/>
      <c r="VBK118" s="131"/>
      <c r="VBL118" s="131"/>
      <c r="VBM118" s="131"/>
      <c r="VBN118" s="131"/>
      <c r="VBO118" s="131"/>
      <c r="VBP118" s="131"/>
      <c r="VBQ118" s="131"/>
      <c r="VBR118" s="131"/>
      <c r="VBS118" s="131"/>
      <c r="VBT118" s="131"/>
      <c r="VBU118" s="131"/>
      <c r="VBV118" s="131"/>
      <c r="VBW118" s="131"/>
      <c r="VBX118" s="131"/>
      <c r="VBY118" s="131"/>
      <c r="VBZ118" s="131"/>
      <c r="VCA118" s="131"/>
      <c r="VCB118" s="131"/>
      <c r="VCC118" s="131"/>
      <c r="VCD118" s="131"/>
      <c r="VCE118" s="131"/>
      <c r="VCF118" s="131"/>
      <c r="VCG118" s="131"/>
      <c r="VCH118" s="131"/>
      <c r="VCI118" s="131"/>
      <c r="VCJ118" s="131"/>
      <c r="VCK118" s="131"/>
      <c r="VCL118" s="131"/>
      <c r="VCM118" s="131"/>
      <c r="VCN118" s="131"/>
      <c r="VCO118" s="131"/>
      <c r="VCP118" s="131"/>
      <c r="VCQ118" s="131"/>
      <c r="VCR118" s="131"/>
      <c r="VCS118" s="131"/>
      <c r="VCT118" s="131"/>
      <c r="VCU118" s="131"/>
      <c r="VCV118" s="131"/>
      <c r="VCW118" s="131"/>
      <c r="VCX118" s="131"/>
      <c r="VCY118" s="131"/>
      <c r="VCZ118" s="131"/>
      <c r="VDA118" s="131"/>
      <c r="VDB118" s="131"/>
      <c r="VDC118" s="131"/>
      <c r="VDD118" s="131"/>
      <c r="VDE118" s="131"/>
      <c r="VDF118" s="131"/>
      <c r="VDG118" s="131"/>
      <c r="VDH118" s="131"/>
      <c r="VDI118" s="131"/>
      <c r="VDJ118" s="131"/>
      <c r="VDK118" s="131"/>
      <c r="VDL118" s="131"/>
      <c r="VDM118" s="131"/>
      <c r="VDN118" s="131"/>
      <c r="VDO118" s="131"/>
      <c r="VDP118" s="131"/>
      <c r="VDQ118" s="131"/>
      <c r="VDR118" s="131"/>
      <c r="VDS118" s="131"/>
      <c r="VDT118" s="131"/>
      <c r="VDU118" s="131"/>
      <c r="VDV118" s="131"/>
      <c r="VDW118" s="131"/>
      <c r="VDX118" s="131"/>
      <c r="VDY118" s="131"/>
      <c r="VDZ118" s="131"/>
      <c r="VEA118" s="131"/>
      <c r="VEB118" s="131"/>
      <c r="VEC118" s="131"/>
      <c r="VED118" s="131"/>
      <c r="VEE118" s="131"/>
      <c r="VEF118" s="131"/>
      <c r="VEG118" s="131"/>
      <c r="VEH118" s="131"/>
      <c r="VEI118" s="131"/>
      <c r="VEJ118" s="131"/>
      <c r="VEK118" s="131"/>
      <c r="VEL118" s="131"/>
      <c r="VEM118" s="131"/>
      <c r="VEN118" s="131"/>
      <c r="VEO118" s="131"/>
      <c r="VEP118" s="131"/>
      <c r="VEQ118" s="131"/>
      <c r="VER118" s="131"/>
      <c r="VES118" s="131"/>
      <c r="VET118" s="131"/>
      <c r="VEU118" s="131"/>
      <c r="VEV118" s="131"/>
      <c r="VEW118" s="131"/>
      <c r="VEX118" s="131"/>
      <c r="VEY118" s="131"/>
      <c r="VEZ118" s="131"/>
      <c r="VFA118" s="131"/>
      <c r="VFB118" s="131"/>
      <c r="VFC118" s="131"/>
      <c r="VFD118" s="131"/>
      <c r="VFE118" s="131"/>
      <c r="VFF118" s="131"/>
      <c r="VFG118" s="131"/>
      <c r="VFH118" s="131"/>
      <c r="VFI118" s="131"/>
      <c r="VFJ118" s="131"/>
      <c r="VFK118" s="131"/>
      <c r="VFL118" s="131"/>
      <c r="VFM118" s="131"/>
      <c r="VFN118" s="131"/>
      <c r="VFO118" s="131"/>
      <c r="VFP118" s="131"/>
      <c r="VFQ118" s="131"/>
      <c r="VFR118" s="131"/>
      <c r="VFS118" s="131"/>
      <c r="VFT118" s="131"/>
      <c r="VFU118" s="131"/>
      <c r="VFV118" s="131"/>
      <c r="VFW118" s="131"/>
      <c r="VFX118" s="131"/>
      <c r="VFY118" s="131"/>
      <c r="VFZ118" s="131"/>
      <c r="VGA118" s="131"/>
      <c r="VGB118" s="131"/>
      <c r="VGC118" s="131"/>
      <c r="VGD118" s="131"/>
      <c r="VGE118" s="131"/>
      <c r="VGF118" s="131"/>
      <c r="VGG118" s="131"/>
      <c r="VGH118" s="131"/>
      <c r="VGI118" s="131"/>
      <c r="VGJ118" s="131"/>
      <c r="VGK118" s="131"/>
      <c r="VGL118" s="131"/>
      <c r="VGM118" s="131"/>
      <c r="VGN118" s="131"/>
      <c r="VGO118" s="131"/>
      <c r="VGP118" s="131"/>
      <c r="VGQ118" s="131"/>
      <c r="VGR118" s="131"/>
      <c r="VGS118" s="131"/>
      <c r="VGT118" s="131"/>
      <c r="VGU118" s="131"/>
      <c r="VGV118" s="131"/>
      <c r="VGW118" s="131"/>
      <c r="VGX118" s="131"/>
      <c r="VGY118" s="131"/>
      <c r="VGZ118" s="131"/>
      <c r="VHA118" s="131"/>
      <c r="VHB118" s="131"/>
      <c r="VHC118" s="131"/>
      <c r="VHD118" s="131"/>
      <c r="VHE118" s="131"/>
      <c r="VHF118" s="131"/>
      <c r="VHG118" s="131"/>
      <c r="VHH118" s="131"/>
      <c r="VHI118" s="131"/>
      <c r="VHJ118" s="131"/>
      <c r="VHK118" s="131"/>
      <c r="VHL118" s="131"/>
      <c r="VHM118" s="131"/>
      <c r="VHN118" s="131"/>
      <c r="VHO118" s="131"/>
      <c r="VHP118" s="131"/>
      <c r="VHQ118" s="131"/>
      <c r="VHR118" s="131"/>
      <c r="VHS118" s="131"/>
      <c r="VHT118" s="131"/>
      <c r="VHU118" s="131"/>
      <c r="VHV118" s="131"/>
      <c r="VHW118" s="131"/>
      <c r="VHX118" s="131"/>
      <c r="VHY118" s="131"/>
      <c r="VHZ118" s="131"/>
      <c r="VIA118" s="131"/>
      <c r="VIB118" s="131"/>
      <c r="VIC118" s="131"/>
      <c r="VID118" s="131"/>
      <c r="VIE118" s="131"/>
      <c r="VIF118" s="131"/>
      <c r="VIG118" s="131"/>
      <c r="VIH118" s="131"/>
      <c r="VII118" s="131"/>
      <c r="VIJ118" s="131"/>
      <c r="VIK118" s="131"/>
      <c r="VIL118" s="131"/>
      <c r="VIM118" s="131"/>
      <c r="VIN118" s="131"/>
      <c r="VIO118" s="131"/>
      <c r="VIP118" s="131"/>
      <c r="VIQ118" s="131"/>
      <c r="VIR118" s="131"/>
      <c r="VIS118" s="131"/>
      <c r="VIT118" s="131"/>
      <c r="VIU118" s="131"/>
      <c r="VIV118" s="131"/>
      <c r="VIW118" s="131"/>
      <c r="VIX118" s="131"/>
      <c r="VIY118" s="131"/>
      <c r="VIZ118" s="131"/>
      <c r="VJA118" s="131"/>
      <c r="VJB118" s="131"/>
      <c r="VJC118" s="131"/>
      <c r="VJD118" s="131"/>
      <c r="VJE118" s="131"/>
      <c r="VJF118" s="131"/>
      <c r="VJG118" s="131"/>
      <c r="VJH118" s="131"/>
      <c r="VJI118" s="131"/>
      <c r="VJJ118" s="131"/>
      <c r="VJK118" s="131"/>
      <c r="VJL118" s="131"/>
      <c r="VJM118" s="131"/>
      <c r="VJN118" s="131"/>
      <c r="VJO118" s="131"/>
      <c r="VJP118" s="131"/>
      <c r="VJQ118" s="131"/>
      <c r="VJR118" s="131"/>
      <c r="VJS118" s="131"/>
      <c r="VJT118" s="131"/>
      <c r="VJU118" s="131"/>
      <c r="VJV118" s="131"/>
      <c r="VJW118" s="131"/>
      <c r="VJX118" s="131"/>
      <c r="VJY118" s="131"/>
      <c r="VJZ118" s="131"/>
      <c r="VKA118" s="131"/>
      <c r="VKB118" s="131"/>
      <c r="VKC118" s="131"/>
      <c r="VKD118" s="131"/>
      <c r="VKE118" s="131"/>
      <c r="VKF118" s="131"/>
      <c r="VKG118" s="131"/>
      <c r="VKH118" s="131"/>
      <c r="VKI118" s="131"/>
      <c r="VKJ118" s="131"/>
      <c r="VKK118" s="131"/>
      <c r="VKL118" s="131"/>
      <c r="VKM118" s="131"/>
      <c r="VKN118" s="131"/>
      <c r="VKO118" s="131"/>
      <c r="VKP118" s="131"/>
      <c r="VKQ118" s="131"/>
      <c r="VKR118" s="131"/>
      <c r="VKS118" s="131"/>
      <c r="VKT118" s="131"/>
      <c r="VKU118" s="131"/>
      <c r="VKV118" s="131"/>
      <c r="VKW118" s="131"/>
      <c r="VKX118" s="131"/>
      <c r="VKY118" s="131"/>
      <c r="VKZ118" s="131"/>
      <c r="VLA118" s="131"/>
      <c r="VLB118" s="131"/>
      <c r="VLC118" s="131"/>
      <c r="VLD118" s="131"/>
      <c r="VLE118" s="131"/>
      <c r="VLF118" s="131"/>
      <c r="VLG118" s="131"/>
      <c r="VLH118" s="131"/>
      <c r="VLI118" s="131"/>
      <c r="VLJ118" s="131"/>
      <c r="VLK118" s="131"/>
      <c r="VLL118" s="131"/>
      <c r="VLM118" s="131"/>
      <c r="VLN118" s="131"/>
      <c r="VLO118" s="131"/>
      <c r="VLP118" s="131"/>
      <c r="VLQ118" s="131"/>
      <c r="VLR118" s="131"/>
      <c r="VLS118" s="131"/>
      <c r="VLT118" s="131"/>
      <c r="VLU118" s="131"/>
      <c r="VLV118" s="131"/>
      <c r="VLW118" s="131"/>
      <c r="VLX118" s="131"/>
      <c r="VLY118" s="131"/>
      <c r="VLZ118" s="131"/>
      <c r="VMA118" s="131"/>
      <c r="VMB118" s="131"/>
      <c r="VMC118" s="131"/>
      <c r="VMD118" s="131"/>
      <c r="VME118" s="131"/>
      <c r="VMF118" s="131"/>
      <c r="VMG118" s="131"/>
      <c r="VMH118" s="131"/>
      <c r="VMI118" s="131"/>
      <c r="VMJ118" s="131"/>
      <c r="VMK118" s="131"/>
      <c r="VML118" s="131"/>
      <c r="VMM118" s="131"/>
      <c r="VMN118" s="131"/>
      <c r="VMO118" s="131"/>
      <c r="VMP118" s="131"/>
      <c r="VMQ118" s="131"/>
      <c r="VMR118" s="131"/>
      <c r="VMS118" s="131"/>
      <c r="VMT118" s="131"/>
      <c r="VMU118" s="131"/>
      <c r="VMV118" s="131"/>
      <c r="VMW118" s="131"/>
      <c r="VMX118" s="131"/>
      <c r="VMY118" s="131"/>
      <c r="VMZ118" s="131"/>
      <c r="VNA118" s="131"/>
      <c r="VNB118" s="131"/>
      <c r="VNC118" s="131"/>
      <c r="VND118" s="131"/>
      <c r="VNE118" s="131"/>
      <c r="VNF118" s="131"/>
      <c r="VNG118" s="131"/>
      <c r="VNH118" s="131"/>
      <c r="VNI118" s="131"/>
      <c r="VNJ118" s="131"/>
      <c r="VNK118" s="131"/>
      <c r="VNL118" s="131"/>
      <c r="VNM118" s="131"/>
      <c r="VNN118" s="131"/>
      <c r="VNO118" s="131"/>
      <c r="VNP118" s="131"/>
      <c r="VNQ118" s="131"/>
      <c r="VNR118" s="131"/>
      <c r="VNS118" s="131"/>
      <c r="VNT118" s="131"/>
      <c r="VNU118" s="131"/>
      <c r="VNV118" s="131"/>
      <c r="VNW118" s="131"/>
      <c r="VNX118" s="131"/>
      <c r="VNY118" s="131"/>
      <c r="VNZ118" s="131"/>
      <c r="VOA118" s="131"/>
      <c r="VOB118" s="131"/>
      <c r="VOC118" s="131"/>
      <c r="VOD118" s="131"/>
      <c r="VOE118" s="131"/>
      <c r="VOF118" s="131"/>
      <c r="VOG118" s="131"/>
      <c r="VOH118" s="131"/>
      <c r="VOI118" s="131"/>
      <c r="VOJ118" s="131"/>
      <c r="VOK118" s="131"/>
      <c r="VOL118" s="131"/>
      <c r="VOM118" s="131"/>
      <c r="VON118" s="131"/>
      <c r="VOO118" s="131"/>
      <c r="VOP118" s="131"/>
      <c r="VOQ118" s="131"/>
      <c r="VOR118" s="131"/>
      <c r="VOS118" s="131"/>
      <c r="VOT118" s="131"/>
      <c r="VOU118" s="131"/>
      <c r="VOV118" s="131"/>
      <c r="VOW118" s="131"/>
      <c r="VOX118" s="131"/>
      <c r="VOY118" s="131"/>
      <c r="VOZ118" s="131"/>
      <c r="VPA118" s="131"/>
      <c r="VPB118" s="131"/>
      <c r="VPC118" s="131"/>
      <c r="VPD118" s="131"/>
      <c r="VPE118" s="131"/>
      <c r="VPF118" s="131"/>
      <c r="VPG118" s="131"/>
      <c r="VPH118" s="131"/>
      <c r="VPI118" s="131"/>
      <c r="VPJ118" s="131"/>
      <c r="VPK118" s="131"/>
      <c r="VPL118" s="131"/>
      <c r="VPM118" s="131"/>
      <c r="VPN118" s="131"/>
      <c r="VPO118" s="131"/>
      <c r="VPP118" s="131"/>
      <c r="VPQ118" s="131"/>
      <c r="VPR118" s="131"/>
      <c r="VPS118" s="131"/>
      <c r="VPT118" s="131"/>
      <c r="VPU118" s="131"/>
      <c r="VPV118" s="131"/>
      <c r="VPW118" s="131"/>
      <c r="VPX118" s="131"/>
      <c r="VPY118" s="131"/>
      <c r="VPZ118" s="131"/>
      <c r="VQA118" s="131"/>
      <c r="VQB118" s="131"/>
      <c r="VQC118" s="131"/>
      <c r="VQD118" s="131"/>
      <c r="VQE118" s="131"/>
      <c r="VQF118" s="131"/>
      <c r="VQG118" s="131"/>
      <c r="VQH118" s="131"/>
      <c r="VQI118" s="131"/>
      <c r="VQJ118" s="131"/>
      <c r="VQK118" s="131"/>
      <c r="VQL118" s="131"/>
      <c r="VQM118" s="131"/>
      <c r="VQN118" s="131"/>
      <c r="VQO118" s="131"/>
      <c r="VQP118" s="131"/>
      <c r="VQQ118" s="131"/>
      <c r="VQR118" s="131"/>
      <c r="VQS118" s="131"/>
      <c r="VQT118" s="131"/>
      <c r="VQU118" s="131"/>
      <c r="VQV118" s="131"/>
      <c r="VQW118" s="131"/>
      <c r="VQX118" s="131"/>
      <c r="VQY118" s="131"/>
      <c r="VQZ118" s="131"/>
      <c r="VRA118" s="131"/>
      <c r="VRB118" s="131"/>
      <c r="VRC118" s="131"/>
      <c r="VRD118" s="131"/>
      <c r="VRE118" s="131"/>
      <c r="VRF118" s="131"/>
      <c r="VRG118" s="131"/>
      <c r="VRH118" s="131"/>
      <c r="VRI118" s="131"/>
      <c r="VRJ118" s="131"/>
      <c r="VRK118" s="131"/>
      <c r="VRL118" s="131"/>
      <c r="VRM118" s="131"/>
      <c r="VRN118" s="131"/>
      <c r="VRO118" s="131"/>
      <c r="VRP118" s="131"/>
      <c r="VRQ118" s="131"/>
      <c r="VRR118" s="131"/>
      <c r="VRS118" s="131"/>
      <c r="VRT118" s="131"/>
      <c r="VRU118" s="131"/>
      <c r="VRV118" s="131"/>
      <c r="VRW118" s="131"/>
      <c r="VRX118" s="131"/>
      <c r="VRY118" s="131"/>
      <c r="VRZ118" s="131"/>
      <c r="VSA118" s="131"/>
      <c r="VSB118" s="131"/>
      <c r="VSC118" s="131"/>
      <c r="VSD118" s="131"/>
      <c r="VSE118" s="131"/>
      <c r="VSF118" s="131"/>
      <c r="VSG118" s="131"/>
      <c r="VSH118" s="131"/>
      <c r="VSI118" s="131"/>
      <c r="VSJ118" s="131"/>
      <c r="VSK118" s="131"/>
      <c r="VSL118" s="131"/>
      <c r="VSM118" s="131"/>
      <c r="VSN118" s="131"/>
      <c r="VSO118" s="131"/>
      <c r="VSP118" s="131"/>
      <c r="VSQ118" s="131"/>
      <c r="VSR118" s="131"/>
      <c r="VSS118" s="131"/>
      <c r="VST118" s="131"/>
      <c r="VSU118" s="131"/>
      <c r="VSV118" s="131"/>
      <c r="VSW118" s="131"/>
      <c r="VSX118" s="131"/>
      <c r="VSY118" s="131"/>
      <c r="VSZ118" s="131"/>
      <c r="VTA118" s="131"/>
      <c r="VTB118" s="131"/>
      <c r="VTC118" s="131"/>
      <c r="VTD118" s="131"/>
      <c r="VTE118" s="131"/>
      <c r="VTF118" s="131"/>
      <c r="VTG118" s="131"/>
      <c r="VTH118" s="131"/>
      <c r="VTI118" s="131"/>
      <c r="VTJ118" s="131"/>
      <c r="VTK118" s="131"/>
      <c r="VTL118" s="131"/>
      <c r="VTM118" s="131"/>
      <c r="VTN118" s="131"/>
      <c r="VTO118" s="131"/>
      <c r="VTP118" s="131"/>
      <c r="VTQ118" s="131"/>
      <c r="VTR118" s="131"/>
      <c r="VTS118" s="131"/>
      <c r="VTT118" s="131"/>
      <c r="VTU118" s="131"/>
      <c r="VTV118" s="131"/>
      <c r="VTW118" s="131"/>
      <c r="VTX118" s="131"/>
      <c r="VTY118" s="131"/>
      <c r="VTZ118" s="131"/>
      <c r="VUA118" s="131"/>
      <c r="VUB118" s="131"/>
      <c r="VUC118" s="131"/>
      <c r="VUD118" s="131"/>
      <c r="VUE118" s="131"/>
      <c r="VUF118" s="131"/>
      <c r="VUG118" s="131"/>
      <c r="VUH118" s="131"/>
      <c r="VUI118" s="131"/>
      <c r="VUJ118" s="131"/>
      <c r="VUK118" s="131"/>
      <c r="VUL118" s="131"/>
      <c r="VUM118" s="131"/>
      <c r="VUN118" s="131"/>
      <c r="VUO118" s="131"/>
      <c r="VUP118" s="131"/>
      <c r="VUQ118" s="131"/>
      <c r="VUR118" s="131"/>
      <c r="VUS118" s="131"/>
      <c r="VUT118" s="131"/>
      <c r="VUU118" s="131"/>
      <c r="VUV118" s="131"/>
      <c r="VUW118" s="131"/>
      <c r="VUX118" s="131"/>
      <c r="VUY118" s="131"/>
      <c r="VUZ118" s="131"/>
      <c r="VVA118" s="131"/>
      <c r="VVB118" s="131"/>
      <c r="VVC118" s="131"/>
      <c r="VVD118" s="131"/>
      <c r="VVE118" s="131"/>
      <c r="VVF118" s="131"/>
      <c r="VVG118" s="131"/>
      <c r="VVH118" s="131"/>
      <c r="VVI118" s="131"/>
      <c r="VVJ118" s="131"/>
      <c r="VVK118" s="131"/>
      <c r="VVL118" s="131"/>
      <c r="VVM118" s="131"/>
      <c r="VVN118" s="131"/>
      <c r="VVO118" s="131"/>
      <c r="VVP118" s="131"/>
      <c r="VVQ118" s="131"/>
      <c r="VVR118" s="131"/>
      <c r="VVS118" s="131"/>
      <c r="VVT118" s="131"/>
      <c r="VVU118" s="131"/>
      <c r="VVV118" s="131"/>
      <c r="VVW118" s="131"/>
      <c r="VVX118" s="131"/>
      <c r="VVY118" s="131"/>
      <c r="VVZ118" s="131"/>
      <c r="VWA118" s="131"/>
      <c r="VWB118" s="131"/>
      <c r="VWC118" s="131"/>
      <c r="VWD118" s="131"/>
      <c r="VWE118" s="131"/>
      <c r="VWF118" s="131"/>
      <c r="VWG118" s="131"/>
      <c r="VWH118" s="131"/>
      <c r="VWI118" s="131"/>
      <c r="VWJ118" s="131"/>
      <c r="VWK118" s="131"/>
      <c r="VWL118" s="131"/>
      <c r="VWM118" s="131"/>
      <c r="VWN118" s="131"/>
      <c r="VWO118" s="131"/>
      <c r="VWP118" s="131"/>
      <c r="VWQ118" s="131"/>
      <c r="VWR118" s="131"/>
      <c r="VWS118" s="131"/>
      <c r="VWT118" s="131"/>
      <c r="VWU118" s="131"/>
      <c r="VWV118" s="131"/>
      <c r="VWW118" s="131"/>
      <c r="VWX118" s="131"/>
      <c r="VWY118" s="131"/>
      <c r="VWZ118" s="131"/>
      <c r="VXA118" s="131"/>
      <c r="VXB118" s="131"/>
      <c r="VXC118" s="131"/>
      <c r="VXD118" s="131"/>
      <c r="VXE118" s="131"/>
      <c r="VXF118" s="131"/>
      <c r="VXG118" s="131"/>
      <c r="VXH118" s="131"/>
      <c r="VXI118" s="131"/>
      <c r="VXJ118" s="131"/>
      <c r="VXK118" s="131"/>
      <c r="VXL118" s="131"/>
      <c r="VXM118" s="131"/>
      <c r="VXN118" s="131"/>
      <c r="VXO118" s="131"/>
      <c r="VXP118" s="131"/>
      <c r="VXQ118" s="131"/>
      <c r="VXR118" s="131"/>
      <c r="VXS118" s="131"/>
      <c r="VXT118" s="131"/>
      <c r="VXU118" s="131"/>
      <c r="VXV118" s="131"/>
      <c r="VXW118" s="131"/>
      <c r="VXX118" s="131"/>
      <c r="VXY118" s="131"/>
      <c r="VXZ118" s="131"/>
      <c r="VYA118" s="131"/>
      <c r="VYB118" s="131"/>
      <c r="VYC118" s="131"/>
      <c r="VYD118" s="131"/>
      <c r="VYE118" s="131"/>
      <c r="VYF118" s="131"/>
      <c r="VYG118" s="131"/>
      <c r="VYH118" s="131"/>
      <c r="VYI118" s="131"/>
      <c r="VYJ118" s="131"/>
      <c r="VYK118" s="131"/>
      <c r="VYL118" s="131"/>
      <c r="VYM118" s="131"/>
      <c r="VYN118" s="131"/>
      <c r="VYO118" s="131"/>
      <c r="VYP118" s="131"/>
      <c r="VYQ118" s="131"/>
      <c r="VYR118" s="131"/>
      <c r="VYS118" s="131"/>
      <c r="VYT118" s="131"/>
      <c r="VYU118" s="131"/>
      <c r="VYV118" s="131"/>
      <c r="VYW118" s="131"/>
      <c r="VYX118" s="131"/>
      <c r="VYY118" s="131"/>
      <c r="VYZ118" s="131"/>
      <c r="VZA118" s="131"/>
      <c r="VZB118" s="131"/>
      <c r="VZC118" s="131"/>
      <c r="VZD118" s="131"/>
      <c r="VZE118" s="131"/>
      <c r="VZF118" s="131"/>
      <c r="VZG118" s="131"/>
      <c r="VZH118" s="131"/>
      <c r="VZI118" s="131"/>
      <c r="VZJ118" s="131"/>
      <c r="VZK118" s="131"/>
      <c r="VZL118" s="131"/>
      <c r="VZM118" s="131"/>
      <c r="VZN118" s="131"/>
      <c r="VZO118" s="131"/>
      <c r="VZP118" s="131"/>
      <c r="VZQ118" s="131"/>
      <c r="VZR118" s="131"/>
      <c r="VZS118" s="131"/>
      <c r="VZT118" s="131"/>
      <c r="VZU118" s="131"/>
      <c r="VZV118" s="131"/>
      <c r="VZW118" s="131"/>
      <c r="VZX118" s="131"/>
      <c r="VZY118" s="131"/>
      <c r="VZZ118" s="131"/>
      <c r="WAA118" s="131"/>
      <c r="WAB118" s="131"/>
      <c r="WAC118" s="131"/>
      <c r="WAD118" s="131"/>
      <c r="WAE118" s="131"/>
      <c r="WAF118" s="131"/>
      <c r="WAG118" s="131"/>
      <c r="WAH118" s="131"/>
      <c r="WAI118" s="131"/>
      <c r="WAJ118" s="131"/>
      <c r="WAK118" s="131"/>
      <c r="WAL118" s="131"/>
      <c r="WAM118" s="131"/>
      <c r="WAN118" s="131"/>
      <c r="WAO118" s="131"/>
      <c r="WAP118" s="131"/>
      <c r="WAQ118" s="131"/>
      <c r="WAR118" s="131"/>
      <c r="WAS118" s="131"/>
      <c r="WAT118" s="131"/>
      <c r="WAU118" s="131"/>
      <c r="WAV118" s="131"/>
      <c r="WAW118" s="131"/>
      <c r="WAX118" s="131"/>
      <c r="WAY118" s="131"/>
      <c r="WAZ118" s="131"/>
      <c r="WBA118" s="131"/>
      <c r="WBB118" s="131"/>
      <c r="WBC118" s="131"/>
      <c r="WBD118" s="131"/>
      <c r="WBE118" s="131"/>
      <c r="WBF118" s="131"/>
      <c r="WBG118" s="131"/>
      <c r="WBH118" s="131"/>
      <c r="WBI118" s="131"/>
      <c r="WBJ118" s="131"/>
      <c r="WBK118" s="131"/>
      <c r="WBL118" s="131"/>
      <c r="WBM118" s="131"/>
      <c r="WBN118" s="131"/>
      <c r="WBO118" s="131"/>
      <c r="WBP118" s="131"/>
      <c r="WBQ118" s="131"/>
      <c r="WBR118" s="131"/>
      <c r="WBS118" s="131"/>
      <c r="WBT118" s="131"/>
      <c r="WBU118" s="131"/>
      <c r="WBV118" s="131"/>
      <c r="WBW118" s="131"/>
      <c r="WBX118" s="131"/>
      <c r="WBY118" s="131"/>
      <c r="WBZ118" s="131"/>
      <c r="WCA118" s="131"/>
      <c r="WCB118" s="131"/>
      <c r="WCC118" s="131"/>
      <c r="WCD118" s="131"/>
      <c r="WCE118" s="131"/>
      <c r="WCF118" s="131"/>
      <c r="WCG118" s="131"/>
      <c r="WCH118" s="131"/>
      <c r="WCI118" s="131"/>
      <c r="WCJ118" s="131"/>
      <c r="WCK118" s="131"/>
      <c r="WCL118" s="131"/>
      <c r="WCM118" s="131"/>
      <c r="WCN118" s="131"/>
      <c r="WCO118" s="131"/>
      <c r="WCP118" s="131"/>
      <c r="WCQ118" s="131"/>
      <c r="WCR118" s="131"/>
      <c r="WCS118" s="131"/>
      <c r="WCT118" s="131"/>
      <c r="WCU118" s="131"/>
      <c r="WCV118" s="131"/>
      <c r="WCW118" s="131"/>
      <c r="WCX118" s="131"/>
      <c r="WCY118" s="131"/>
      <c r="WCZ118" s="131"/>
      <c r="WDA118" s="131"/>
      <c r="WDB118" s="131"/>
      <c r="WDC118" s="131"/>
      <c r="WDD118" s="131"/>
      <c r="WDE118" s="131"/>
      <c r="WDF118" s="131"/>
      <c r="WDG118" s="131"/>
      <c r="WDH118" s="131"/>
      <c r="WDI118" s="131"/>
      <c r="WDJ118" s="131"/>
      <c r="WDK118" s="131"/>
      <c r="WDL118" s="131"/>
      <c r="WDM118" s="131"/>
      <c r="WDN118" s="131"/>
      <c r="WDO118" s="131"/>
      <c r="WDP118" s="131"/>
      <c r="WDQ118" s="131"/>
      <c r="WDR118" s="131"/>
      <c r="WDS118" s="131"/>
      <c r="WDT118" s="131"/>
      <c r="WDU118" s="131"/>
      <c r="WDV118" s="131"/>
      <c r="WDW118" s="131"/>
      <c r="WDX118" s="131"/>
      <c r="WDY118" s="131"/>
      <c r="WDZ118" s="131"/>
      <c r="WEA118" s="131"/>
      <c r="WEB118" s="131"/>
      <c r="WEC118" s="131"/>
      <c r="WED118" s="131"/>
      <c r="WEE118" s="131"/>
      <c r="WEF118" s="131"/>
      <c r="WEG118" s="131"/>
      <c r="WEH118" s="131"/>
      <c r="WEI118" s="131"/>
      <c r="WEJ118" s="131"/>
      <c r="WEK118" s="131"/>
      <c r="WEL118" s="131"/>
      <c r="WEM118" s="131"/>
      <c r="WEN118" s="131"/>
      <c r="WEO118" s="131"/>
      <c r="WEP118" s="131"/>
      <c r="WEQ118" s="131"/>
      <c r="WER118" s="131"/>
      <c r="WES118" s="131"/>
      <c r="WET118" s="131"/>
      <c r="WEU118" s="131"/>
      <c r="WEV118" s="131"/>
      <c r="WEW118" s="131"/>
      <c r="WEX118" s="131"/>
      <c r="WEY118" s="131"/>
      <c r="WEZ118" s="131"/>
      <c r="WFA118" s="131"/>
      <c r="WFB118" s="131"/>
      <c r="WFC118" s="131"/>
      <c r="WFD118" s="131"/>
      <c r="WFE118" s="131"/>
      <c r="WFF118" s="131"/>
      <c r="WFG118" s="131"/>
      <c r="WFH118" s="131"/>
      <c r="WFI118" s="131"/>
      <c r="WFJ118" s="131"/>
      <c r="WFK118" s="131"/>
      <c r="WFL118" s="131"/>
      <c r="WFM118" s="131"/>
      <c r="WFN118" s="131"/>
      <c r="WFO118" s="131"/>
      <c r="WFP118" s="131"/>
      <c r="WFQ118" s="131"/>
      <c r="WFR118" s="131"/>
      <c r="WFS118" s="131"/>
      <c r="WFT118" s="131"/>
      <c r="WFU118" s="131"/>
      <c r="WFV118" s="131"/>
      <c r="WFW118" s="131"/>
      <c r="WFX118" s="131"/>
      <c r="WFY118" s="131"/>
      <c r="WFZ118" s="131"/>
      <c r="WGA118" s="131"/>
      <c r="WGB118" s="131"/>
      <c r="WGC118" s="131"/>
      <c r="WGD118" s="131"/>
      <c r="WGE118" s="131"/>
      <c r="WGF118" s="131"/>
      <c r="WGG118" s="131"/>
      <c r="WGH118" s="131"/>
      <c r="WGI118" s="131"/>
      <c r="WGJ118" s="131"/>
      <c r="WGK118" s="131"/>
      <c r="WGL118" s="131"/>
      <c r="WGM118" s="131"/>
      <c r="WGN118" s="131"/>
      <c r="WGO118" s="131"/>
      <c r="WGP118" s="131"/>
      <c r="WGQ118" s="131"/>
      <c r="WGR118" s="131"/>
      <c r="WGS118" s="131"/>
      <c r="WGT118" s="131"/>
      <c r="WGU118" s="131"/>
      <c r="WGV118" s="131"/>
      <c r="WGW118" s="131"/>
      <c r="WGX118" s="131"/>
      <c r="WGY118" s="131"/>
      <c r="WGZ118" s="131"/>
      <c r="WHA118" s="131"/>
      <c r="WHB118" s="131"/>
      <c r="WHC118" s="131"/>
      <c r="WHD118" s="131"/>
      <c r="WHE118" s="131"/>
      <c r="WHF118" s="131"/>
      <c r="WHG118" s="131"/>
      <c r="WHH118" s="131"/>
      <c r="WHI118" s="131"/>
      <c r="WHJ118" s="131"/>
      <c r="WHK118" s="131"/>
      <c r="WHL118" s="131"/>
      <c r="WHM118" s="131"/>
      <c r="WHN118" s="131"/>
      <c r="WHO118" s="131"/>
      <c r="WHP118" s="131"/>
      <c r="WHQ118" s="131"/>
      <c r="WHR118" s="131"/>
      <c r="WHS118" s="131"/>
      <c r="WHT118" s="131"/>
      <c r="WHU118" s="131"/>
      <c r="WHV118" s="131"/>
      <c r="WHW118" s="131"/>
      <c r="WHX118" s="131"/>
      <c r="WHY118" s="131"/>
      <c r="WHZ118" s="131"/>
      <c r="WIA118" s="131"/>
      <c r="WIB118" s="131"/>
      <c r="WIC118" s="131"/>
      <c r="WID118" s="131"/>
      <c r="WIE118" s="131"/>
      <c r="WIF118" s="131"/>
      <c r="WIG118" s="131"/>
      <c r="WIH118" s="131"/>
      <c r="WII118" s="131"/>
      <c r="WIJ118" s="131"/>
      <c r="WIK118" s="131"/>
      <c r="WIL118" s="131"/>
      <c r="WIM118" s="131"/>
      <c r="WIN118" s="131"/>
      <c r="WIO118" s="131"/>
      <c r="WIP118" s="131"/>
      <c r="WIQ118" s="131"/>
      <c r="WIR118" s="131"/>
      <c r="WIS118" s="131"/>
      <c r="WIT118" s="131"/>
      <c r="WIU118" s="131"/>
      <c r="WIV118" s="131"/>
      <c r="WIW118" s="131"/>
      <c r="WIX118" s="131"/>
      <c r="WIY118" s="131"/>
      <c r="WIZ118" s="131"/>
      <c r="WJA118" s="131"/>
      <c r="WJB118" s="131"/>
      <c r="WJC118" s="131"/>
      <c r="WJD118" s="131"/>
      <c r="WJE118" s="131"/>
      <c r="WJF118" s="131"/>
      <c r="WJG118" s="131"/>
      <c r="WJH118" s="131"/>
      <c r="WJI118" s="131"/>
      <c r="WJJ118" s="131"/>
      <c r="WJK118" s="131"/>
      <c r="WJL118" s="131"/>
      <c r="WJM118" s="131"/>
      <c r="WJN118" s="131"/>
      <c r="WJO118" s="131"/>
      <c r="WJP118" s="131"/>
      <c r="WJQ118" s="131"/>
      <c r="WJR118" s="131"/>
      <c r="WJS118" s="131"/>
      <c r="WJT118" s="131"/>
      <c r="WJU118" s="131"/>
      <c r="WJV118" s="131"/>
      <c r="WJW118" s="131"/>
      <c r="WJX118" s="131"/>
      <c r="WJY118" s="131"/>
      <c r="WJZ118" s="131"/>
      <c r="WKA118" s="131"/>
      <c r="WKB118" s="131"/>
      <c r="WKC118" s="131"/>
      <c r="WKD118" s="131"/>
      <c r="WKE118" s="131"/>
      <c r="WKF118" s="131"/>
      <c r="WKG118" s="131"/>
      <c r="WKH118" s="131"/>
      <c r="WKI118" s="131"/>
      <c r="WKJ118" s="131"/>
      <c r="WKK118" s="131"/>
      <c r="WKL118" s="131"/>
      <c r="WKM118" s="131"/>
      <c r="WKN118" s="131"/>
      <c r="WKO118" s="131"/>
      <c r="WKP118" s="131"/>
      <c r="WKQ118" s="131"/>
      <c r="WKR118" s="131"/>
      <c r="WKS118" s="131"/>
      <c r="WKT118" s="131"/>
      <c r="WKU118" s="131"/>
      <c r="WKV118" s="131"/>
      <c r="WKW118" s="131"/>
      <c r="WKX118" s="131"/>
      <c r="WKY118" s="131"/>
      <c r="WKZ118" s="131"/>
      <c r="WLA118" s="131"/>
      <c r="WLB118" s="131"/>
      <c r="WLC118" s="131"/>
      <c r="WLD118" s="131"/>
      <c r="WLE118" s="131"/>
      <c r="WLF118" s="131"/>
      <c r="WLG118" s="131"/>
      <c r="WLH118" s="131"/>
      <c r="WLI118" s="131"/>
      <c r="WLJ118" s="131"/>
      <c r="WLK118" s="131"/>
      <c r="WLL118" s="131"/>
      <c r="WLM118" s="131"/>
      <c r="WLN118" s="131"/>
      <c r="WLO118" s="131"/>
      <c r="WLP118" s="131"/>
      <c r="WLQ118" s="131"/>
      <c r="WLR118" s="131"/>
      <c r="WLS118" s="131"/>
      <c r="WLT118" s="131"/>
      <c r="WLU118" s="131"/>
      <c r="WLV118" s="131"/>
      <c r="WLW118" s="131"/>
      <c r="WLX118" s="131"/>
      <c r="WLY118" s="131"/>
      <c r="WLZ118" s="131"/>
      <c r="WMA118" s="131"/>
      <c r="WMB118" s="131"/>
      <c r="WMC118" s="131"/>
      <c r="WMD118" s="131"/>
      <c r="WME118" s="131"/>
      <c r="WMF118" s="131"/>
      <c r="WMG118" s="131"/>
      <c r="WMH118" s="131"/>
      <c r="WMI118" s="131"/>
      <c r="WMJ118" s="131"/>
      <c r="WMK118" s="131"/>
      <c r="WML118" s="131"/>
      <c r="WMM118" s="131"/>
      <c r="WMN118" s="131"/>
      <c r="WMO118" s="131"/>
      <c r="WMP118" s="131"/>
      <c r="WMQ118" s="131"/>
      <c r="WMR118" s="131"/>
      <c r="WMS118" s="131"/>
      <c r="WMT118" s="131"/>
      <c r="WMU118" s="131"/>
      <c r="WMV118" s="131"/>
      <c r="WMW118" s="131"/>
      <c r="WMX118" s="131"/>
      <c r="WMY118" s="131"/>
      <c r="WMZ118" s="131"/>
      <c r="WNA118" s="131"/>
      <c r="WNB118" s="131"/>
      <c r="WNC118" s="131"/>
      <c r="WND118" s="131"/>
      <c r="WNE118" s="131"/>
      <c r="WNF118" s="131"/>
      <c r="WNG118" s="131"/>
      <c r="WNH118" s="131"/>
      <c r="WNI118" s="131"/>
      <c r="WNJ118" s="131"/>
      <c r="WNK118" s="131"/>
      <c r="WNL118" s="131"/>
      <c r="WNM118" s="131"/>
      <c r="WNN118" s="131"/>
      <c r="WNO118" s="131"/>
      <c r="WNP118" s="131"/>
      <c r="WNQ118" s="131"/>
      <c r="WNR118" s="131"/>
      <c r="WNS118" s="131"/>
      <c r="WNT118" s="131"/>
      <c r="WNU118" s="131"/>
      <c r="WNV118" s="131"/>
      <c r="WNW118" s="131"/>
      <c r="WNX118" s="131"/>
      <c r="WNY118" s="131"/>
      <c r="WNZ118" s="131"/>
      <c r="WOA118" s="131"/>
      <c r="WOB118" s="131"/>
      <c r="WOC118" s="131"/>
      <c r="WOD118" s="131"/>
      <c r="WOE118" s="131"/>
      <c r="WOF118" s="131"/>
      <c r="WOG118" s="131"/>
      <c r="WOH118" s="131"/>
      <c r="WOI118" s="131"/>
      <c r="WOJ118" s="131"/>
      <c r="WOK118" s="131"/>
      <c r="WOL118" s="131"/>
      <c r="WOM118" s="131"/>
      <c r="WON118" s="131"/>
      <c r="WOO118" s="131"/>
      <c r="WOP118" s="131"/>
      <c r="WOQ118" s="131"/>
      <c r="WOR118" s="131"/>
      <c r="WOS118" s="131"/>
      <c r="WOT118" s="131"/>
      <c r="WOU118" s="131"/>
      <c r="WOV118" s="131"/>
      <c r="WOW118" s="131"/>
      <c r="WOX118" s="131"/>
      <c r="WOY118" s="131"/>
      <c r="WOZ118" s="131"/>
      <c r="WPA118" s="131"/>
      <c r="WPB118" s="131"/>
      <c r="WPC118" s="131"/>
      <c r="WPD118" s="131"/>
      <c r="WPE118" s="131"/>
      <c r="WPF118" s="131"/>
      <c r="WPG118" s="131"/>
      <c r="WPH118" s="131"/>
      <c r="WPI118" s="131"/>
      <c r="WPJ118" s="131"/>
      <c r="WPK118" s="131"/>
      <c r="WPL118" s="131"/>
      <c r="WPM118" s="131"/>
      <c r="WPN118" s="131"/>
      <c r="WPO118" s="131"/>
      <c r="WPP118" s="131"/>
      <c r="WPQ118" s="131"/>
      <c r="WPR118" s="131"/>
      <c r="WPS118" s="131"/>
      <c r="WPT118" s="131"/>
      <c r="WPU118" s="131"/>
      <c r="WPV118" s="131"/>
      <c r="WPW118" s="131"/>
      <c r="WPX118" s="131"/>
      <c r="WPY118" s="131"/>
      <c r="WPZ118" s="131"/>
      <c r="WQA118" s="131"/>
      <c r="WQB118" s="131"/>
      <c r="WQC118" s="131"/>
      <c r="WQD118" s="131"/>
      <c r="WQE118" s="131"/>
      <c r="WQF118" s="131"/>
      <c r="WQG118" s="131"/>
      <c r="WQH118" s="131"/>
      <c r="WQI118" s="131"/>
      <c r="WQJ118" s="131"/>
      <c r="WQK118" s="131"/>
      <c r="WQL118" s="131"/>
      <c r="WQM118" s="131"/>
      <c r="WQN118" s="131"/>
      <c r="WQO118" s="131"/>
      <c r="WQP118" s="131"/>
      <c r="WQQ118" s="131"/>
      <c r="WQR118" s="131"/>
      <c r="WQS118" s="131"/>
      <c r="WQT118" s="131"/>
      <c r="WQU118" s="131"/>
      <c r="WQV118" s="131"/>
      <c r="WQW118" s="131"/>
      <c r="WQX118" s="131"/>
      <c r="WQY118" s="131"/>
      <c r="WQZ118" s="131"/>
      <c r="WRA118" s="131"/>
      <c r="WRB118" s="131"/>
      <c r="WRC118" s="131"/>
      <c r="WRD118" s="131"/>
      <c r="WRE118" s="131"/>
      <c r="WRF118" s="131"/>
      <c r="WRG118" s="131"/>
      <c r="WRH118" s="131"/>
      <c r="WRI118" s="131"/>
      <c r="WRJ118" s="131"/>
      <c r="WRK118" s="131"/>
      <c r="WRL118" s="131"/>
      <c r="WRM118" s="131"/>
      <c r="WRN118" s="131"/>
      <c r="WRO118" s="131"/>
      <c r="WRP118" s="131"/>
      <c r="WRQ118" s="131"/>
      <c r="WRR118" s="131"/>
      <c r="WRS118" s="131"/>
      <c r="WRT118" s="131"/>
      <c r="WRU118" s="131"/>
      <c r="WRV118" s="131"/>
      <c r="WRW118" s="131"/>
      <c r="WRX118" s="131"/>
      <c r="WRY118" s="131"/>
      <c r="WRZ118" s="131"/>
      <c r="WSA118" s="131"/>
      <c r="WSB118" s="131"/>
      <c r="WSC118" s="131"/>
      <c r="WSD118" s="131"/>
      <c r="WSE118" s="131"/>
      <c r="WSF118" s="131"/>
      <c r="WSG118" s="131"/>
      <c r="WSH118" s="131"/>
      <c r="WSI118" s="131"/>
      <c r="WSJ118" s="131"/>
      <c r="WSK118" s="131"/>
      <c r="WSL118" s="131"/>
      <c r="WSM118" s="131"/>
      <c r="WSN118" s="131"/>
      <c r="WSO118" s="131"/>
      <c r="WSP118" s="131"/>
      <c r="WSQ118" s="131"/>
      <c r="WSR118" s="131"/>
      <c r="WSS118" s="131"/>
      <c r="WST118" s="131"/>
      <c r="WSU118" s="131"/>
      <c r="WSV118" s="131"/>
      <c r="WSW118" s="131"/>
      <c r="WSX118" s="131"/>
      <c r="WSY118" s="131"/>
      <c r="WSZ118" s="131"/>
      <c r="WTA118" s="131"/>
      <c r="WTB118" s="131"/>
      <c r="WTC118" s="131"/>
      <c r="WTD118" s="131"/>
      <c r="WTE118" s="131"/>
      <c r="WTF118" s="131"/>
      <c r="WTG118" s="131"/>
      <c r="WTH118" s="131"/>
      <c r="WTI118" s="131"/>
      <c r="WTJ118" s="131"/>
      <c r="WTK118" s="131"/>
      <c r="WTL118" s="131"/>
      <c r="WTM118" s="131"/>
      <c r="WTN118" s="131"/>
      <c r="WTO118" s="131"/>
      <c r="WTP118" s="131"/>
      <c r="WTQ118" s="131"/>
      <c r="WTR118" s="131"/>
      <c r="WTS118" s="131"/>
      <c r="WTT118" s="131"/>
      <c r="WTU118" s="131"/>
      <c r="WTV118" s="131"/>
      <c r="WTW118" s="131"/>
      <c r="WTX118" s="131"/>
      <c r="WTY118" s="131"/>
      <c r="WTZ118" s="131"/>
      <c r="WUA118" s="131"/>
      <c r="WUB118" s="131"/>
      <c r="WUC118" s="131"/>
      <c r="WUD118" s="131"/>
      <c r="WUE118" s="131"/>
      <c r="WUF118" s="131"/>
      <c r="WUG118" s="131"/>
      <c r="WUH118" s="131"/>
      <c r="WUI118" s="131"/>
      <c r="WUJ118" s="131"/>
      <c r="WUK118" s="131"/>
      <c r="WUL118" s="131"/>
      <c r="WUM118" s="131"/>
      <c r="WUN118" s="131"/>
      <c r="WUO118" s="131"/>
      <c r="WUP118" s="131"/>
      <c r="WUQ118" s="131"/>
      <c r="WUR118" s="131"/>
      <c r="WUS118" s="131"/>
      <c r="WUT118" s="131"/>
      <c r="WUU118" s="131"/>
      <c r="WUV118" s="131"/>
      <c r="WUW118" s="131"/>
      <c r="WUX118" s="131"/>
      <c r="WUY118" s="131"/>
      <c r="WUZ118" s="131"/>
      <c r="WVA118" s="131"/>
      <c r="WVB118" s="131"/>
      <c r="WVC118" s="131"/>
      <c r="WVD118" s="131"/>
      <c r="WVE118" s="131"/>
      <c r="WVF118" s="131"/>
      <c r="WVG118" s="131"/>
      <c r="WVH118" s="131"/>
      <c r="WVI118" s="131"/>
      <c r="WVJ118" s="131"/>
      <c r="WVK118" s="131"/>
      <c r="WVL118" s="131"/>
      <c r="WVM118" s="131"/>
      <c r="WVN118" s="131"/>
      <c r="WVO118" s="131"/>
      <c r="WVP118" s="131"/>
      <c r="WVQ118" s="131"/>
      <c r="WVR118" s="131"/>
      <c r="WVS118" s="131"/>
      <c r="WVT118" s="131"/>
      <c r="WVU118" s="131"/>
      <c r="WVV118" s="131"/>
      <c r="WVW118" s="131"/>
      <c r="WVX118" s="131"/>
      <c r="WVY118" s="131"/>
      <c r="WVZ118" s="131"/>
      <c r="WWA118" s="131"/>
      <c r="WWB118" s="131"/>
      <c r="WWC118" s="131"/>
      <c r="WWD118" s="131"/>
      <c r="WWE118" s="131"/>
      <c r="WWF118" s="131"/>
      <c r="WWG118" s="131"/>
      <c r="WWH118" s="131"/>
      <c r="WWI118" s="131"/>
      <c r="WWJ118" s="131"/>
      <c r="WWK118" s="131"/>
      <c r="WWL118" s="131"/>
      <c r="WWM118" s="131"/>
      <c r="WWN118" s="131"/>
      <c r="WWO118" s="131"/>
      <c r="WWP118" s="131"/>
      <c r="WWQ118" s="131"/>
      <c r="WWR118" s="131"/>
      <c r="WWS118" s="131"/>
      <c r="WWT118" s="131"/>
      <c r="WWU118" s="131"/>
      <c r="WWV118" s="131"/>
      <c r="WWW118" s="131"/>
      <c r="WWX118" s="131"/>
      <c r="WWY118" s="131"/>
      <c r="WWZ118" s="131"/>
      <c r="WXA118" s="131"/>
      <c r="WXB118" s="131"/>
      <c r="WXC118" s="131"/>
      <c r="WXD118" s="131"/>
      <c r="WXE118" s="131"/>
      <c r="WXF118" s="131"/>
      <c r="WXG118" s="131"/>
      <c r="WXH118" s="131"/>
      <c r="WXI118" s="131"/>
      <c r="WXJ118" s="131"/>
      <c r="WXK118" s="131"/>
      <c r="WXL118" s="131"/>
      <c r="WXM118" s="131"/>
      <c r="WXN118" s="131"/>
      <c r="WXO118" s="131"/>
      <c r="WXP118" s="131"/>
      <c r="WXQ118" s="131"/>
      <c r="WXR118" s="131"/>
      <c r="WXS118" s="131"/>
      <c r="WXT118" s="131"/>
      <c r="WXU118" s="131"/>
      <c r="WXV118" s="131"/>
      <c r="WXW118" s="131"/>
      <c r="WXX118" s="131"/>
      <c r="WXY118" s="131"/>
      <c r="WXZ118" s="131"/>
      <c r="WYA118" s="131"/>
      <c r="WYB118" s="131"/>
      <c r="WYC118" s="131"/>
      <c r="WYD118" s="131"/>
      <c r="WYE118" s="131"/>
      <c r="WYF118" s="131"/>
      <c r="WYG118" s="131"/>
      <c r="WYH118" s="131"/>
      <c r="WYI118" s="131"/>
      <c r="WYJ118" s="131"/>
      <c r="WYK118" s="131"/>
      <c r="WYL118" s="131"/>
      <c r="WYM118" s="131"/>
      <c r="WYN118" s="131"/>
      <c r="WYO118" s="131"/>
      <c r="WYP118" s="131"/>
      <c r="WYQ118" s="131"/>
      <c r="WYR118" s="131"/>
      <c r="WYS118" s="131"/>
      <c r="WYT118" s="131"/>
      <c r="WYU118" s="131"/>
      <c r="WYV118" s="131"/>
      <c r="WYW118" s="131"/>
      <c r="WYX118" s="131"/>
      <c r="WYY118" s="131"/>
      <c r="WYZ118" s="131"/>
      <c r="WZA118" s="131"/>
      <c r="WZB118" s="131"/>
      <c r="WZC118" s="131"/>
      <c r="WZD118" s="131"/>
      <c r="WZE118" s="131"/>
      <c r="WZF118" s="131"/>
      <c r="WZG118" s="131"/>
      <c r="WZH118" s="131"/>
      <c r="WZI118" s="131"/>
      <c r="WZJ118" s="131"/>
      <c r="WZK118" s="131"/>
      <c r="WZL118" s="131"/>
      <c r="WZM118" s="131"/>
      <c r="WZN118" s="131"/>
      <c r="WZO118" s="131"/>
      <c r="WZP118" s="131"/>
      <c r="WZQ118" s="131"/>
      <c r="WZR118" s="131"/>
      <c r="WZS118" s="131"/>
      <c r="WZT118" s="131"/>
      <c r="WZU118" s="131"/>
      <c r="WZV118" s="131"/>
      <c r="WZW118" s="131"/>
      <c r="WZX118" s="131"/>
      <c r="WZY118" s="131"/>
      <c r="WZZ118" s="131"/>
      <c r="XAA118" s="131"/>
      <c r="XAB118" s="131"/>
      <c r="XAC118" s="131"/>
      <c r="XAD118" s="131"/>
      <c r="XAE118" s="131"/>
      <c r="XAF118" s="131"/>
      <c r="XAG118" s="131"/>
      <c r="XAH118" s="131"/>
      <c r="XAI118" s="131"/>
      <c r="XAJ118" s="131"/>
      <c r="XAK118" s="131"/>
      <c r="XAL118" s="131"/>
      <c r="XAM118" s="131"/>
      <c r="XAN118" s="131"/>
      <c r="XAO118" s="131"/>
      <c r="XAP118" s="131"/>
      <c r="XAQ118" s="131"/>
      <c r="XAR118" s="131"/>
      <c r="XAS118" s="131"/>
      <c r="XAT118" s="131"/>
      <c r="XAU118" s="131"/>
      <c r="XAV118" s="131"/>
      <c r="XAW118" s="131"/>
      <c r="XAX118" s="131"/>
      <c r="XAY118" s="131"/>
      <c r="XAZ118" s="131"/>
      <c r="XBA118" s="131"/>
      <c r="XBB118" s="131"/>
      <c r="XBC118" s="131"/>
      <c r="XBD118" s="131"/>
      <c r="XBE118" s="131"/>
      <c r="XBF118" s="131"/>
      <c r="XBG118" s="131"/>
      <c r="XBH118" s="131"/>
      <c r="XBI118" s="131"/>
      <c r="XBJ118" s="131"/>
      <c r="XBK118" s="131"/>
      <c r="XBL118" s="131"/>
      <c r="XBM118" s="131"/>
      <c r="XBN118" s="131"/>
      <c r="XBO118" s="131"/>
      <c r="XBP118" s="131"/>
      <c r="XBQ118" s="131"/>
      <c r="XBR118" s="131"/>
      <c r="XBS118" s="131"/>
      <c r="XBT118" s="131"/>
      <c r="XBU118" s="131"/>
      <c r="XBV118" s="131"/>
      <c r="XBW118" s="131"/>
      <c r="XBX118" s="131"/>
      <c r="XBY118" s="131"/>
      <c r="XBZ118" s="131"/>
      <c r="XCA118" s="131"/>
      <c r="XCB118" s="131"/>
      <c r="XCC118" s="131"/>
      <c r="XCD118" s="131"/>
      <c r="XCE118" s="131"/>
      <c r="XCF118" s="131"/>
      <c r="XCG118" s="131"/>
      <c r="XCH118" s="131"/>
      <c r="XCI118" s="131"/>
      <c r="XCJ118" s="131"/>
      <c r="XCK118" s="131"/>
      <c r="XCL118" s="131"/>
      <c r="XCM118" s="131"/>
      <c r="XCN118" s="131"/>
      <c r="XCO118" s="131"/>
      <c r="XCP118" s="131"/>
      <c r="XCQ118" s="131"/>
      <c r="XCR118" s="131"/>
      <c r="XCS118" s="131"/>
      <c r="XCT118" s="131"/>
      <c r="XCU118" s="131"/>
      <c r="XCV118" s="131"/>
      <c r="XCW118" s="131"/>
      <c r="XCX118" s="131"/>
      <c r="XCY118" s="131"/>
      <c r="XCZ118" s="131"/>
      <c r="XDA118" s="131"/>
      <c r="XDB118" s="131"/>
      <c r="XDC118" s="131"/>
      <c r="XDD118" s="131"/>
      <c r="XDE118" s="131"/>
      <c r="XDF118" s="131"/>
      <c r="XDG118" s="131"/>
      <c r="XDH118" s="131"/>
      <c r="XDI118" s="131"/>
      <c r="XDJ118" s="131"/>
      <c r="XDK118" s="131"/>
      <c r="XDL118" s="131"/>
      <c r="XDM118" s="131"/>
      <c r="XDN118" s="131"/>
      <c r="XDO118" s="131"/>
      <c r="XDP118" s="131"/>
      <c r="XDQ118" s="131"/>
      <c r="XDR118" s="131"/>
      <c r="XDS118" s="131"/>
      <c r="XDT118" s="131"/>
      <c r="XDU118" s="131"/>
      <c r="XDV118" s="131"/>
      <c r="XDW118" s="131"/>
      <c r="XDX118" s="131"/>
      <c r="XDY118" s="131"/>
      <c r="XDZ118" s="131"/>
      <c r="XEA118" s="131"/>
      <c r="XEB118" s="131"/>
      <c r="XEC118" s="131"/>
      <c r="XED118" s="131"/>
      <c r="XEE118" s="131"/>
      <c r="XEF118" s="131"/>
      <c r="XEG118" s="131"/>
      <c r="XEH118" s="131"/>
      <c r="XEI118" s="131"/>
      <c r="XEJ118" s="131"/>
      <c r="XEK118" s="131"/>
      <c r="XEL118" s="131"/>
      <c r="XEM118" s="131"/>
      <c r="XEN118" s="131"/>
      <c r="XEO118" s="131"/>
      <c r="XEP118" s="131"/>
      <c r="XEQ118" s="131"/>
      <c r="XER118" s="131"/>
      <c r="XES118" s="131"/>
      <c r="XET118" s="131"/>
      <c r="XEU118" s="131"/>
      <c r="XEV118" s="131"/>
      <c r="XEW118" s="131"/>
      <c r="XEX118" s="131"/>
      <c r="XEY118" s="131"/>
      <c r="XEZ118" s="131"/>
      <c r="XFA118" s="131"/>
      <c r="XFB118" s="131"/>
      <c r="XFC118" s="131"/>
      <c r="XFD118" s="131"/>
    </row>
    <row r="119" spans="1:16384" x14ac:dyDescent="0.2">
      <c r="A119" s="168"/>
      <c r="B119" s="792" t="s">
        <v>245</v>
      </c>
      <c r="C119" s="793" t="s">
        <v>811</v>
      </c>
      <c r="D119" s="794"/>
      <c r="E119" s="795"/>
      <c r="F119" s="795"/>
      <c r="G119" s="796"/>
      <c r="H119" s="797">
        <v>0</v>
      </c>
      <c r="I119" s="797">
        <v>0</v>
      </c>
      <c r="J119" s="798">
        <v>0</v>
      </c>
    </row>
    <row r="120" spans="1:16384" x14ac:dyDescent="0.2">
      <c r="A120" s="167"/>
      <c r="B120" s="167"/>
      <c r="C120" s="167"/>
      <c r="D120" s="693"/>
      <c r="E120" s="216"/>
      <c r="F120" s="216"/>
      <c r="G120" s="649"/>
      <c r="H120" s="227"/>
      <c r="I120" s="227"/>
      <c r="J120" s="735"/>
    </row>
    <row r="121" spans="1:16384" x14ac:dyDescent="0.2">
      <c r="A121" s="167"/>
      <c r="B121" s="792" t="s">
        <v>248</v>
      </c>
      <c r="C121" s="793" t="s">
        <v>844</v>
      </c>
      <c r="D121" s="794"/>
      <c r="E121" s="795"/>
      <c r="F121" s="795"/>
      <c r="G121" s="796"/>
      <c r="H121" s="797">
        <v>0</v>
      </c>
      <c r="I121" s="797">
        <v>0</v>
      </c>
      <c r="J121" s="798">
        <v>0</v>
      </c>
    </row>
    <row r="122" spans="1:16384" x14ac:dyDescent="0.2">
      <c r="A122" s="131"/>
      <c r="B122" s="131"/>
      <c r="C122" s="131"/>
      <c r="D122" s="131"/>
      <c r="E122" s="131"/>
      <c r="F122" s="131"/>
      <c r="G122" s="131"/>
      <c r="H122" s="131"/>
      <c r="I122" s="131"/>
      <c r="J122" s="131"/>
    </row>
    <row r="123" spans="1:16384" x14ac:dyDescent="0.2">
      <c r="A123" s="131"/>
      <c r="B123" s="792" t="s">
        <v>252</v>
      </c>
      <c r="C123" s="793" t="s">
        <v>864</v>
      </c>
      <c r="D123" s="794"/>
      <c r="E123" s="795"/>
      <c r="F123" s="795"/>
      <c r="G123" s="796"/>
      <c r="H123" s="797">
        <f>H125+H126+H127+H124</f>
        <v>690000</v>
      </c>
      <c r="I123" s="797">
        <f>I125+I126+I127+I124</f>
        <v>690000</v>
      </c>
      <c r="J123" s="798">
        <f>I123/H123</f>
        <v>1</v>
      </c>
    </row>
    <row r="124" spans="1:16384" x14ac:dyDescent="0.2">
      <c r="A124" s="131"/>
      <c r="B124" s="167"/>
      <c r="C124" s="428"/>
      <c r="D124" s="693" t="s">
        <v>934</v>
      </c>
      <c r="E124" s="733"/>
      <c r="F124" s="733"/>
      <c r="G124" s="649"/>
      <c r="H124" s="229">
        <v>350000</v>
      </c>
      <c r="I124" s="229">
        <v>350000</v>
      </c>
      <c r="J124" s="747">
        <v>0</v>
      </c>
    </row>
    <row r="125" spans="1:16384" x14ac:dyDescent="0.2">
      <c r="A125" s="131"/>
      <c r="B125" s="131"/>
      <c r="C125" s="131"/>
      <c r="D125" s="693" t="s">
        <v>899</v>
      </c>
      <c r="E125" s="131"/>
      <c r="F125" s="131"/>
      <c r="G125" s="131"/>
      <c r="H125" s="229">
        <v>75000</v>
      </c>
      <c r="I125" s="229">
        <v>75000</v>
      </c>
      <c r="J125" s="891">
        <f>I125/H125</f>
        <v>1</v>
      </c>
    </row>
    <row r="126" spans="1:16384" x14ac:dyDescent="0.2">
      <c r="A126" s="131"/>
      <c r="B126" s="131"/>
      <c r="C126" s="131"/>
      <c r="D126" s="693" t="s">
        <v>941</v>
      </c>
      <c r="E126" s="131"/>
      <c r="F126" s="131"/>
      <c r="G126" s="131"/>
      <c r="H126" s="229">
        <v>265000</v>
      </c>
      <c r="I126" s="229">
        <v>265000</v>
      </c>
      <c r="J126" s="891">
        <v>0</v>
      </c>
    </row>
    <row r="127" spans="1:16384" x14ac:dyDescent="0.2">
      <c r="A127" s="131"/>
      <c r="B127" s="131"/>
      <c r="C127" s="131"/>
      <c r="D127" s="693"/>
      <c r="E127" s="131"/>
      <c r="F127" s="131"/>
      <c r="G127" s="131"/>
      <c r="H127" s="168"/>
      <c r="I127" s="229"/>
      <c r="J127" s="881"/>
    </row>
    <row r="128" spans="1:16384" x14ac:dyDescent="0.2">
      <c r="A128" s="778" t="s">
        <v>774</v>
      </c>
      <c r="B128" s="732" t="s">
        <v>812</v>
      </c>
      <c r="C128" s="732"/>
      <c r="D128" s="744"/>
      <c r="E128" s="745">
        <f>E129+E131</f>
        <v>0</v>
      </c>
      <c r="F128" s="745">
        <f>F129+F131</f>
        <v>0</v>
      </c>
      <c r="G128" s="748">
        <v>0</v>
      </c>
      <c r="H128" s="745"/>
      <c r="I128" s="745"/>
      <c r="J128" s="746"/>
    </row>
    <row r="129" spans="1:10" x14ac:dyDescent="0.2">
      <c r="A129" s="168"/>
      <c r="B129" s="792" t="s">
        <v>245</v>
      </c>
      <c r="C129" s="793" t="s">
        <v>845</v>
      </c>
      <c r="D129" s="794"/>
      <c r="E129" s="797">
        <f>E130</f>
        <v>0</v>
      </c>
      <c r="F129" s="797">
        <f>F130</f>
        <v>0</v>
      </c>
      <c r="G129" s="796">
        <v>0</v>
      </c>
      <c r="H129" s="799"/>
      <c r="I129" s="799"/>
      <c r="J129" s="798"/>
    </row>
    <row r="130" spans="1:10" x14ac:dyDescent="0.2">
      <c r="A130" s="167"/>
      <c r="B130" s="167"/>
      <c r="C130" s="167"/>
      <c r="D130" s="693"/>
      <c r="E130" s="229"/>
      <c r="F130" s="229"/>
      <c r="G130" s="747"/>
      <c r="H130" s="227"/>
      <c r="I130" s="227"/>
      <c r="J130" s="735"/>
    </row>
    <row r="131" spans="1:10" x14ac:dyDescent="0.2">
      <c r="A131" s="168"/>
      <c r="B131" s="792" t="s">
        <v>248</v>
      </c>
      <c r="C131" s="793" t="s">
        <v>846</v>
      </c>
      <c r="D131" s="794"/>
      <c r="E131" s="797">
        <f>E132</f>
        <v>0</v>
      </c>
      <c r="F131" s="797">
        <f>F132</f>
        <v>0</v>
      </c>
      <c r="G131" s="796">
        <v>0</v>
      </c>
      <c r="H131" s="799"/>
      <c r="I131" s="799"/>
      <c r="J131" s="798"/>
    </row>
    <row r="132" spans="1:10" x14ac:dyDescent="0.2">
      <c r="A132" s="167"/>
      <c r="B132" s="167"/>
      <c r="C132" s="167"/>
      <c r="D132" s="693"/>
      <c r="E132" s="229"/>
      <c r="F132" s="229"/>
      <c r="G132" s="747"/>
      <c r="H132" s="229"/>
      <c r="I132" s="229"/>
      <c r="J132" s="735"/>
    </row>
    <row r="133" spans="1:10" x14ac:dyDescent="0.2">
      <c r="A133" s="167"/>
      <c r="B133" s="167"/>
      <c r="C133" s="167"/>
      <c r="D133" s="693"/>
      <c r="E133" s="229"/>
      <c r="F133" s="229"/>
      <c r="G133" s="747"/>
      <c r="H133" s="229"/>
      <c r="I133" s="229"/>
      <c r="J133" s="735"/>
    </row>
    <row r="134" spans="1:10" x14ac:dyDescent="0.2">
      <c r="A134" s="931" t="s">
        <v>770</v>
      </c>
      <c r="B134" s="931"/>
      <c r="C134" s="931"/>
      <c r="D134" s="931"/>
      <c r="E134" s="227">
        <f>E10+E37+E45+E72+E112+E117+E128</f>
        <v>0</v>
      </c>
      <c r="F134" s="227">
        <f>F10+F37+F45+F72+F112+F117+F128</f>
        <v>0</v>
      </c>
      <c r="G134" s="735">
        <v>0</v>
      </c>
      <c r="H134" s="227">
        <f>H72+H45+H10+F37+F112+F128+H123</f>
        <v>50441820</v>
      </c>
      <c r="I134" s="227">
        <f>I72+I45+I10+G37+G112+G128+I117</f>
        <v>50637400</v>
      </c>
      <c r="J134" s="735">
        <f>I134/H134</f>
        <v>1.0038773382879524</v>
      </c>
    </row>
    <row r="135" spans="1:10" x14ac:dyDescent="0.2">
      <c r="A135" s="778" t="s">
        <v>778</v>
      </c>
      <c r="B135" s="732" t="s">
        <v>815</v>
      </c>
      <c r="C135" s="732"/>
      <c r="D135" s="744"/>
      <c r="E135" s="745">
        <f t="shared" ref="E135:I140" si="7">E136</f>
        <v>0</v>
      </c>
      <c r="F135" s="745">
        <f t="shared" si="7"/>
        <v>0</v>
      </c>
      <c r="G135" s="748">
        <v>0</v>
      </c>
      <c r="H135" s="745">
        <f>H136+H143+H145</f>
        <v>207193931</v>
      </c>
      <c r="I135" s="745">
        <f t="shared" si="7"/>
        <v>204755922</v>
      </c>
      <c r="J135" s="746">
        <f>I135/H135</f>
        <v>0.98823320264144221</v>
      </c>
    </row>
    <row r="136" spans="1:10" x14ac:dyDescent="0.2">
      <c r="A136" s="168"/>
      <c r="B136" s="792" t="s">
        <v>245</v>
      </c>
      <c r="C136" s="793" t="s">
        <v>816</v>
      </c>
      <c r="D136" s="794"/>
      <c r="E136" s="797">
        <f>E140</f>
        <v>0</v>
      </c>
      <c r="F136" s="797">
        <f>F140</f>
        <v>0</v>
      </c>
      <c r="G136" s="798">
        <v>0</v>
      </c>
      <c r="H136" s="797">
        <f>H140+H137</f>
        <v>207193931</v>
      </c>
      <c r="I136" s="797">
        <f>I140+I143+I145</f>
        <v>204755922</v>
      </c>
      <c r="J136" s="801">
        <f t="shared" ref="J136:J140" si="8">I136/H136</f>
        <v>0.98823320264144221</v>
      </c>
    </row>
    <row r="137" spans="1:10" x14ac:dyDescent="0.2">
      <c r="A137" s="168"/>
      <c r="B137" s="167"/>
      <c r="C137" s="428" t="s">
        <v>720</v>
      </c>
      <c r="D137" s="428" t="s">
        <v>912</v>
      </c>
      <c r="E137" s="227">
        <v>0</v>
      </c>
      <c r="F137" s="227">
        <v>0</v>
      </c>
      <c r="G137" s="735">
        <v>0</v>
      </c>
      <c r="H137" s="227">
        <f>H138</f>
        <v>0</v>
      </c>
      <c r="I137" s="227">
        <f>I138</f>
        <v>0</v>
      </c>
      <c r="J137" s="735">
        <v>0</v>
      </c>
    </row>
    <row r="138" spans="1:10" x14ac:dyDescent="0.2">
      <c r="A138" s="168"/>
      <c r="B138" s="167"/>
      <c r="C138" s="428"/>
      <c r="D138" s="693" t="s">
        <v>900</v>
      </c>
      <c r="E138" s="227"/>
      <c r="F138" s="227"/>
      <c r="G138" s="735"/>
      <c r="H138" s="229"/>
      <c r="I138" s="229">
        <v>0</v>
      </c>
      <c r="J138" s="747">
        <v>0</v>
      </c>
    </row>
    <row r="139" spans="1:10" x14ac:dyDescent="0.2">
      <c r="A139" s="168"/>
      <c r="B139" s="167"/>
      <c r="C139" s="428"/>
      <c r="D139" s="888"/>
      <c r="E139" s="227"/>
      <c r="F139" s="227"/>
      <c r="G139" s="735"/>
      <c r="H139" s="227"/>
      <c r="I139" s="227"/>
      <c r="J139" s="747"/>
    </row>
    <row r="140" spans="1:10" x14ac:dyDescent="0.2">
      <c r="A140" s="168"/>
      <c r="B140" s="167"/>
      <c r="C140" s="428" t="s">
        <v>721</v>
      </c>
      <c r="D140" s="428" t="s">
        <v>817</v>
      </c>
      <c r="E140" s="227">
        <f t="shared" si="7"/>
        <v>0</v>
      </c>
      <c r="F140" s="227">
        <f t="shared" si="7"/>
        <v>0</v>
      </c>
      <c r="G140" s="649">
        <v>0</v>
      </c>
      <c r="H140" s="227">
        <f t="shared" si="7"/>
        <v>207193931</v>
      </c>
      <c r="I140" s="227">
        <f t="shared" si="7"/>
        <v>204755922</v>
      </c>
      <c r="J140" s="735">
        <f t="shared" si="8"/>
        <v>0.98823320264144221</v>
      </c>
    </row>
    <row r="141" spans="1:10" x14ac:dyDescent="0.2">
      <c r="A141" s="167"/>
      <c r="B141" s="167"/>
      <c r="C141" s="167"/>
      <c r="D141" s="693" t="s">
        <v>818</v>
      </c>
      <c r="E141" s="229"/>
      <c r="F141" s="229"/>
      <c r="G141" s="747"/>
      <c r="H141" s="229">
        <v>207193931</v>
      </c>
      <c r="I141" s="904">
        <v>204755922</v>
      </c>
      <c r="J141" s="747">
        <f>I141/H141</f>
        <v>0.98823320264144221</v>
      </c>
    </row>
    <row r="142" spans="1:10" x14ac:dyDescent="0.2">
      <c r="D142" s="693"/>
      <c r="E142" s="860"/>
      <c r="F142" s="860"/>
      <c r="G142" s="170"/>
      <c r="H142" s="229"/>
      <c r="I142" s="229"/>
      <c r="J142" s="747"/>
    </row>
    <row r="143" spans="1:10" x14ac:dyDescent="0.2">
      <c r="C143" s="167" t="s">
        <v>723</v>
      </c>
      <c r="D143" s="428" t="s">
        <v>865</v>
      </c>
      <c r="E143" s="860">
        <v>0</v>
      </c>
      <c r="F143" s="860">
        <v>0</v>
      </c>
      <c r="G143" s="890">
        <v>0</v>
      </c>
      <c r="H143" s="227">
        <v>0</v>
      </c>
      <c r="I143" s="227">
        <v>0</v>
      </c>
      <c r="J143" s="735">
        <v>0</v>
      </c>
    </row>
    <row r="144" spans="1:10" x14ac:dyDescent="0.2">
      <c r="C144" s="860"/>
      <c r="D144" s="428"/>
      <c r="H144" s="229"/>
      <c r="I144" s="229"/>
      <c r="J144" s="747"/>
    </row>
    <row r="145" spans="1:10" x14ac:dyDescent="0.2">
      <c r="C145" s="428" t="s">
        <v>724</v>
      </c>
      <c r="D145" s="428" t="s">
        <v>866</v>
      </c>
      <c r="E145" s="860">
        <v>0</v>
      </c>
      <c r="F145" s="860">
        <v>0</v>
      </c>
      <c r="G145" s="890">
        <v>0</v>
      </c>
      <c r="H145" s="227">
        <v>0</v>
      </c>
      <c r="I145" s="227">
        <f>I146</f>
        <v>0</v>
      </c>
      <c r="J145" s="735">
        <v>0</v>
      </c>
    </row>
    <row r="146" spans="1:10" x14ac:dyDescent="0.2">
      <c r="D146" s="693" t="s">
        <v>867</v>
      </c>
      <c r="H146" s="229"/>
      <c r="I146" s="229"/>
      <c r="J146" s="747"/>
    </row>
    <row r="147" spans="1:10" x14ac:dyDescent="0.2">
      <c r="A147" s="931" t="s">
        <v>834</v>
      </c>
      <c r="B147" s="931"/>
      <c r="C147" s="931"/>
      <c r="D147" s="931"/>
      <c r="E147" s="227">
        <f>E134+E135</f>
        <v>0</v>
      </c>
      <c r="F147" s="227">
        <f>F134+F135</f>
        <v>0</v>
      </c>
      <c r="G147" s="735">
        <v>0</v>
      </c>
      <c r="H147" s="227">
        <f>H134+H135</f>
        <v>257635751</v>
      </c>
      <c r="I147" s="227">
        <f>I134+I135</f>
        <v>255393322</v>
      </c>
      <c r="J147" s="735">
        <f>I147/H147</f>
        <v>0.99129612644481158</v>
      </c>
    </row>
  </sheetData>
  <mergeCells count="10">
    <mergeCell ref="A147:D147"/>
    <mergeCell ref="G8:G9"/>
    <mergeCell ref="J8:J9"/>
    <mergeCell ref="A134:D134"/>
    <mergeCell ref="A1:J1"/>
    <mergeCell ref="A3:J3"/>
    <mergeCell ref="A4:J4"/>
    <mergeCell ref="A5:J5"/>
    <mergeCell ref="E7:G7"/>
    <mergeCell ref="H7:J7"/>
  </mergeCells>
  <pageMargins left="0.70866141732283472" right="0.11811023622047245" top="0.74803149606299213" bottom="0.35433070866141736" header="0.31496062992125984" footer="0.31496062992125984"/>
  <pageSetup paperSize="9" scale="88" orientation="landscape" r:id="rId1"/>
  <rowBreaks count="3" manualBreakCount="3">
    <brk id="36" max="9" man="1"/>
    <brk id="80" max="9" man="1"/>
    <brk id="127" max="9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40"/>
  <sheetViews>
    <sheetView showWhiteSpace="0" view="pageBreakPreview" zoomScale="120" zoomScaleSheetLayoutView="120" workbookViewId="0">
      <pane ySplit="1590" activePane="bottomLeft"/>
      <selection activeCell="C2" sqref="C1:C1048576"/>
      <selection pane="bottomLeft" activeCell="M45" sqref="M45"/>
    </sheetView>
  </sheetViews>
  <sheetFormatPr defaultRowHeight="12.75" x14ac:dyDescent="0.2"/>
  <cols>
    <col min="1" max="1" width="2.7109375" style="49" bestFit="1" customWidth="1"/>
    <col min="2" max="3" width="3.28515625" style="49" customWidth="1"/>
    <col min="4" max="4" width="55.28515625" style="49" customWidth="1"/>
    <col min="5" max="5" width="10.7109375" style="49" customWidth="1"/>
    <col min="6" max="6" width="10.42578125" style="49" customWidth="1"/>
    <col min="7" max="7" width="9.42578125" style="169" customWidth="1"/>
    <col min="8" max="8" width="12.28515625" style="49" customWidth="1"/>
    <col min="9" max="9" width="11.140625" style="49" customWidth="1"/>
    <col min="10" max="10" width="10.140625" style="169" customWidth="1"/>
    <col min="11" max="11" width="11.140625" style="49" customWidth="1"/>
    <col min="12" max="16384" width="9.140625" style="48"/>
  </cols>
  <sheetData>
    <row r="1" spans="1:11" ht="15.75" x14ac:dyDescent="0.25">
      <c r="A1" s="944" t="s">
        <v>294</v>
      </c>
      <c r="B1" s="944"/>
      <c r="C1" s="944"/>
      <c r="D1" s="944"/>
      <c r="E1" s="944"/>
      <c r="F1" s="944"/>
      <c r="G1" s="944"/>
      <c r="H1" s="944"/>
      <c r="I1" s="944"/>
      <c r="J1" s="944"/>
      <c r="K1" s="329"/>
    </row>
    <row r="2" spans="1:11" ht="6" customHeight="1" x14ac:dyDescent="0.2">
      <c r="A2" s="160"/>
      <c r="B2" s="160"/>
      <c r="C2" s="160"/>
      <c r="D2" s="160"/>
      <c r="E2" s="160"/>
      <c r="F2" s="160"/>
      <c r="G2" s="598"/>
      <c r="H2" s="160"/>
      <c r="I2" s="160"/>
      <c r="K2" s="160"/>
    </row>
    <row r="3" spans="1:11" ht="15.75" x14ac:dyDescent="0.25">
      <c r="A3" s="945" t="s">
        <v>26</v>
      </c>
      <c r="B3" s="945"/>
      <c r="C3" s="945"/>
      <c r="D3" s="945"/>
      <c r="E3" s="945"/>
      <c r="F3" s="945"/>
      <c r="G3" s="945"/>
      <c r="H3" s="945"/>
      <c r="I3" s="945"/>
      <c r="J3" s="945"/>
      <c r="K3" s="332"/>
    </row>
    <row r="4" spans="1:11" ht="15.75" x14ac:dyDescent="0.25">
      <c r="A4" s="945" t="str">
        <f>'1'!A3:K3</f>
        <v>2018. ÉV</v>
      </c>
      <c r="B4" s="946"/>
      <c r="C4" s="946"/>
      <c r="D4" s="946"/>
      <c r="E4" s="946"/>
      <c r="F4" s="946"/>
      <c r="G4" s="946"/>
      <c r="H4" s="946"/>
      <c r="I4" s="946"/>
      <c r="J4" s="946"/>
      <c r="K4" s="330"/>
    </row>
    <row r="5" spans="1:11" x14ac:dyDescent="0.2">
      <c r="A5" s="947" t="s">
        <v>402</v>
      </c>
      <c r="B5" s="947"/>
      <c r="C5" s="947"/>
      <c r="D5" s="947"/>
      <c r="E5" s="947"/>
      <c r="F5" s="947"/>
      <c r="G5" s="947"/>
      <c r="H5" s="947"/>
      <c r="I5" s="947"/>
      <c r="J5" s="947"/>
      <c r="K5" s="331"/>
    </row>
    <row r="6" spans="1:11" x14ac:dyDescent="0.2">
      <c r="A6" s="165"/>
      <c r="B6" s="165"/>
      <c r="C6" s="165"/>
      <c r="D6" s="165"/>
      <c r="E6" s="165"/>
      <c r="F6" s="165"/>
      <c r="G6" s="599"/>
      <c r="H6" s="165"/>
      <c r="I6" s="165"/>
      <c r="K6" s="165"/>
    </row>
    <row r="7" spans="1:11" s="166" customFormat="1" ht="12" x14ac:dyDescent="0.2">
      <c r="A7" s="288"/>
      <c r="B7" s="288"/>
      <c r="C7" s="665"/>
      <c r="D7" s="411"/>
      <c r="E7" s="948" t="s">
        <v>693</v>
      </c>
      <c r="F7" s="949"/>
      <c r="G7" s="950"/>
      <c r="H7" s="948" t="s">
        <v>694</v>
      </c>
      <c r="I7" s="949"/>
      <c r="J7" s="949"/>
      <c r="K7" s="333"/>
    </row>
    <row r="8" spans="1:11" s="166" customFormat="1" ht="12" x14ac:dyDescent="0.2">
      <c r="A8" s="288"/>
      <c r="B8" s="288"/>
      <c r="C8" s="665"/>
      <c r="D8" s="411"/>
      <c r="E8" s="596" t="s">
        <v>502</v>
      </c>
      <c r="F8" s="596" t="s">
        <v>692</v>
      </c>
      <c r="G8" s="940" t="s">
        <v>334</v>
      </c>
      <c r="H8" s="410" t="str">
        <f>E8</f>
        <v>2013. évi</v>
      </c>
      <c r="I8" s="596" t="str">
        <f>F8</f>
        <v>2014. évi</v>
      </c>
      <c r="J8" s="942" t="str">
        <f>G8</f>
        <v>%</v>
      </c>
      <c r="K8" s="596"/>
    </row>
    <row r="9" spans="1:11" s="166" customFormat="1" ht="12" x14ac:dyDescent="0.2">
      <c r="A9" s="288"/>
      <c r="B9" s="288"/>
      <c r="C9" s="665"/>
      <c r="D9" s="411"/>
      <c r="E9" s="642" t="s">
        <v>24</v>
      </c>
      <c r="F9" s="596" t="s">
        <v>24</v>
      </c>
      <c r="G9" s="941"/>
      <c r="H9" s="410" t="s">
        <v>24</v>
      </c>
      <c r="I9" s="596" t="str">
        <f>F9</f>
        <v>terv</v>
      </c>
      <c r="J9" s="943"/>
      <c r="K9" s="596"/>
    </row>
    <row r="10" spans="1:11" s="166" customFormat="1" ht="12" x14ac:dyDescent="0.2">
      <c r="A10" s="665"/>
      <c r="B10" s="665"/>
      <c r="C10" s="665"/>
      <c r="D10" s="677"/>
      <c r="E10" s="678"/>
      <c r="F10" s="678"/>
      <c r="G10" s="679"/>
      <c r="H10" s="678"/>
      <c r="I10" s="678"/>
      <c r="J10" s="679"/>
      <c r="K10" s="678"/>
    </row>
    <row r="11" spans="1:11" s="166" customFormat="1" ht="12" x14ac:dyDescent="0.2">
      <c r="A11" s="684" t="s">
        <v>428</v>
      </c>
      <c r="B11" s="685" t="s">
        <v>719</v>
      </c>
      <c r="C11" s="685"/>
      <c r="D11" s="686"/>
      <c r="E11" s="687"/>
      <c r="F11" s="688"/>
      <c r="G11" s="689"/>
      <c r="H11" s="688">
        <f>H12+H38+H44</f>
        <v>527457</v>
      </c>
      <c r="I11" s="688">
        <f>I12+I38+I44</f>
        <v>47000</v>
      </c>
      <c r="J11" s="690"/>
      <c r="K11" s="168"/>
    </row>
    <row r="12" spans="1:11" s="166" customFormat="1" ht="12" x14ac:dyDescent="0.2">
      <c r="B12" s="167" t="s">
        <v>245</v>
      </c>
      <c r="C12" s="691" t="s">
        <v>717</v>
      </c>
      <c r="D12" s="694"/>
      <c r="E12" s="681"/>
      <c r="F12" s="682"/>
      <c r="G12" s="683"/>
      <c r="H12" s="682">
        <f>H13+H14+H16+H20+H21+H31+H37</f>
        <v>346777</v>
      </c>
      <c r="I12" s="682">
        <f>I13+I14+I16+I20+I21+I31+I37</f>
        <v>47000</v>
      </c>
      <c r="J12" s="561"/>
      <c r="K12" s="168"/>
    </row>
    <row r="13" spans="1:11" s="668" customFormat="1" ht="12" x14ac:dyDescent="0.2">
      <c r="C13" s="668" t="s">
        <v>720</v>
      </c>
      <c r="D13" s="669" t="s">
        <v>718</v>
      </c>
      <c r="E13" s="670"/>
      <c r="F13" s="671"/>
      <c r="G13" s="672"/>
      <c r="H13" s="674">
        <v>0</v>
      </c>
      <c r="I13" s="674">
        <v>0</v>
      </c>
      <c r="J13" s="673"/>
      <c r="K13" s="673"/>
    </row>
    <row r="14" spans="1:11" s="668" customFormat="1" ht="12" x14ac:dyDescent="0.2">
      <c r="C14" s="668" t="s">
        <v>721</v>
      </c>
      <c r="D14" s="669" t="s">
        <v>722</v>
      </c>
      <c r="E14" s="670"/>
      <c r="F14" s="671"/>
      <c r="G14" s="672"/>
      <c r="H14" s="674">
        <f>H15</f>
        <v>7000</v>
      </c>
      <c r="I14" s="674">
        <f>I15</f>
        <v>6000</v>
      </c>
      <c r="J14" s="673"/>
      <c r="K14" s="673"/>
    </row>
    <row r="15" spans="1:11" s="166" customFormat="1" ht="12" x14ac:dyDescent="0.2">
      <c r="C15" s="172"/>
      <c r="D15" s="434" t="s">
        <v>247</v>
      </c>
      <c r="E15" s="433"/>
      <c r="F15" s="431"/>
      <c r="G15" s="600"/>
      <c r="H15" s="432">
        <v>7000</v>
      </c>
      <c r="I15" s="369">
        <v>6000</v>
      </c>
      <c r="J15" s="432"/>
      <c r="K15" s="432"/>
    </row>
    <row r="16" spans="1:11" s="668" customFormat="1" ht="12" x14ac:dyDescent="0.2">
      <c r="C16" s="668" t="s">
        <v>723</v>
      </c>
      <c r="D16" s="669" t="s">
        <v>714</v>
      </c>
      <c r="E16" s="670"/>
      <c r="F16" s="671"/>
      <c r="G16" s="672"/>
      <c r="H16" s="674">
        <f>SUM(H17:H19)</f>
        <v>14000</v>
      </c>
      <c r="I16" s="674">
        <f>SUM(I17:I19)</f>
        <v>0</v>
      </c>
      <c r="J16" s="673"/>
      <c r="K16" s="673"/>
    </row>
    <row r="17" spans="3:11" s="166" customFormat="1" ht="12" x14ac:dyDescent="0.2">
      <c r="D17" s="434" t="s">
        <v>715</v>
      </c>
      <c r="E17" s="661"/>
      <c r="F17" s="662"/>
      <c r="G17" s="663"/>
      <c r="H17" s="432">
        <v>2000</v>
      </c>
      <c r="I17" s="676"/>
      <c r="J17" s="664"/>
      <c r="K17" s="432"/>
    </row>
    <row r="18" spans="3:11" s="166" customFormat="1" ht="12" x14ac:dyDescent="0.2">
      <c r="D18" s="434" t="s">
        <v>373</v>
      </c>
      <c r="E18" s="661"/>
      <c r="F18" s="662"/>
      <c r="G18" s="663"/>
      <c r="H18" s="432">
        <v>2000</v>
      </c>
      <c r="I18" s="676"/>
      <c r="J18" s="664"/>
      <c r="K18" s="432"/>
    </row>
    <row r="19" spans="3:11" s="166" customFormat="1" ht="12" x14ac:dyDescent="0.2">
      <c r="D19" s="434" t="s">
        <v>372</v>
      </c>
      <c r="E19" s="661"/>
      <c r="F19" s="662"/>
      <c r="G19" s="663"/>
      <c r="H19" s="432">
        <v>10000</v>
      </c>
      <c r="I19" s="676"/>
      <c r="J19" s="664"/>
      <c r="K19" s="432"/>
    </row>
    <row r="20" spans="3:11" s="668" customFormat="1" ht="12" x14ac:dyDescent="0.2">
      <c r="C20" s="668" t="s">
        <v>724</v>
      </c>
      <c r="D20" s="669" t="s">
        <v>379</v>
      </c>
      <c r="E20" s="670"/>
      <c r="F20" s="671"/>
      <c r="G20" s="672"/>
      <c r="H20" s="674">
        <f>20000</f>
        <v>20000</v>
      </c>
      <c r="I20" s="674">
        <v>40000</v>
      </c>
      <c r="J20" s="673"/>
      <c r="K20" s="673"/>
    </row>
    <row r="21" spans="3:11" s="668" customFormat="1" ht="12" x14ac:dyDescent="0.2">
      <c r="C21" s="668" t="s">
        <v>725</v>
      </c>
      <c r="D21" s="669" t="s">
        <v>716</v>
      </c>
      <c r="E21" s="670"/>
      <c r="F21" s="671"/>
      <c r="G21" s="672"/>
      <c r="H21" s="674">
        <f>SUM(H22:H30)</f>
        <v>258617</v>
      </c>
      <c r="I21" s="674">
        <f>SUM(I22:I30)</f>
        <v>0</v>
      </c>
      <c r="J21" s="673"/>
      <c r="K21" s="673"/>
    </row>
    <row r="22" spans="3:11" s="166" customFormat="1" ht="12" x14ac:dyDescent="0.2">
      <c r="D22" s="434" t="s">
        <v>249</v>
      </c>
      <c r="E22" s="433"/>
      <c r="F22" s="431"/>
      <c r="G22" s="600"/>
      <c r="H22" s="432">
        <v>187717</v>
      </c>
      <c r="I22" s="676"/>
      <c r="J22" s="432"/>
      <c r="K22" s="432"/>
    </row>
    <row r="23" spans="3:11" s="166" customFormat="1" ht="12" x14ac:dyDescent="0.2">
      <c r="D23" s="434" t="s">
        <v>250</v>
      </c>
      <c r="E23" s="433"/>
      <c r="F23" s="431"/>
      <c r="G23" s="600"/>
      <c r="H23" s="432">
        <v>6500</v>
      </c>
      <c r="I23" s="676"/>
      <c r="J23" s="432"/>
      <c r="K23" s="432"/>
    </row>
    <row r="24" spans="3:11" s="166" customFormat="1" ht="12" x14ac:dyDescent="0.2">
      <c r="D24" s="434" t="s">
        <v>762</v>
      </c>
      <c r="E24" s="433"/>
      <c r="F24" s="431"/>
      <c r="G24" s="600"/>
      <c r="H24" s="432">
        <v>4500</v>
      </c>
      <c r="I24" s="676"/>
      <c r="J24" s="432"/>
      <c r="K24" s="432"/>
    </row>
    <row r="25" spans="3:11" s="166" customFormat="1" ht="12" x14ac:dyDescent="0.2">
      <c r="D25" s="434" t="s">
        <v>251</v>
      </c>
      <c r="E25" s="433"/>
      <c r="F25" s="431"/>
      <c r="G25" s="600"/>
      <c r="H25" s="432">
        <v>14000</v>
      </c>
      <c r="I25" s="676"/>
      <c r="J25" s="432"/>
      <c r="K25" s="432"/>
    </row>
    <row r="26" spans="3:11" s="166" customFormat="1" ht="12" x14ac:dyDescent="0.2">
      <c r="D26" s="434" t="s">
        <v>281</v>
      </c>
      <c r="E26" s="433"/>
      <c r="F26" s="431"/>
      <c r="G26" s="600"/>
      <c r="H26" s="432">
        <v>23000</v>
      </c>
      <c r="I26" s="676"/>
      <c r="J26" s="432"/>
      <c r="K26" s="432"/>
    </row>
    <row r="27" spans="3:11" s="166" customFormat="1" ht="12" x14ac:dyDescent="0.2">
      <c r="D27" s="434" t="s">
        <v>374</v>
      </c>
      <c r="E27" s="433"/>
      <c r="F27" s="431"/>
      <c r="G27" s="600"/>
      <c r="H27" s="432">
        <v>1000</v>
      </c>
      <c r="I27" s="676"/>
      <c r="J27" s="432"/>
      <c r="K27" s="432"/>
    </row>
    <row r="28" spans="3:11" s="166" customFormat="1" ht="12" x14ac:dyDescent="0.2">
      <c r="D28" s="434" t="s">
        <v>422</v>
      </c>
      <c r="E28" s="433"/>
      <c r="F28" s="431"/>
      <c r="G28" s="600"/>
      <c r="H28" s="432">
        <v>10000</v>
      </c>
      <c r="I28" s="676"/>
      <c r="J28" s="432"/>
      <c r="K28" s="432"/>
    </row>
    <row r="29" spans="3:11" s="166" customFormat="1" ht="12" x14ac:dyDescent="0.2">
      <c r="D29" s="434" t="s">
        <v>423</v>
      </c>
      <c r="E29" s="433"/>
      <c r="F29" s="431"/>
      <c r="G29" s="600"/>
      <c r="H29" s="432">
        <v>2000</v>
      </c>
      <c r="I29" s="676"/>
      <c r="J29" s="432"/>
      <c r="K29" s="432"/>
    </row>
    <row r="30" spans="3:11" s="166" customFormat="1" ht="12" x14ac:dyDescent="0.2">
      <c r="D30" s="434" t="s">
        <v>733</v>
      </c>
      <c r="E30" s="433"/>
      <c r="F30" s="431"/>
      <c r="G30" s="600"/>
      <c r="H30" s="432">
        <f>900+2600+3800+2600</f>
        <v>9900</v>
      </c>
      <c r="I30" s="676"/>
      <c r="J30" s="432"/>
      <c r="K30" s="432"/>
    </row>
    <row r="31" spans="3:11" s="668" customFormat="1" ht="12" x14ac:dyDescent="0.2">
      <c r="C31" s="668" t="s">
        <v>726</v>
      </c>
      <c r="D31" s="669" t="s">
        <v>727</v>
      </c>
      <c r="E31" s="670"/>
      <c r="F31" s="671"/>
      <c r="G31" s="672"/>
      <c r="H31" s="674">
        <f>SUM(H32:H36)</f>
        <v>45160</v>
      </c>
      <c r="I31" s="674">
        <f>SUM(I32:I36)</f>
        <v>0</v>
      </c>
      <c r="J31" s="673"/>
      <c r="K31" s="673">
        <v>1270</v>
      </c>
    </row>
    <row r="32" spans="3:11" s="668" customFormat="1" ht="12" x14ac:dyDescent="0.2">
      <c r="D32" s="434" t="s">
        <v>729</v>
      </c>
      <c r="E32" s="433"/>
      <c r="F32" s="431"/>
      <c r="G32" s="600"/>
      <c r="H32" s="432">
        <v>12966</v>
      </c>
      <c r="I32" s="676"/>
      <c r="J32" s="432"/>
      <c r="K32" s="673"/>
    </row>
    <row r="33" spans="1:11" s="668" customFormat="1" ht="12" x14ac:dyDescent="0.2">
      <c r="D33" s="434" t="s">
        <v>730</v>
      </c>
      <c r="E33" s="433"/>
      <c r="F33" s="431"/>
      <c r="G33" s="600"/>
      <c r="H33" s="432">
        <v>10866</v>
      </c>
      <c r="I33" s="676"/>
      <c r="J33" s="432"/>
      <c r="K33" s="673"/>
    </row>
    <row r="34" spans="1:11" s="668" customFormat="1" ht="12" x14ac:dyDescent="0.2">
      <c r="D34" s="434" t="s">
        <v>731</v>
      </c>
      <c r="E34" s="433"/>
      <c r="F34" s="431"/>
      <c r="G34" s="600"/>
      <c r="H34" s="432">
        <v>8249</v>
      </c>
      <c r="I34" s="676"/>
      <c r="J34" s="432"/>
      <c r="K34" s="673"/>
    </row>
    <row r="35" spans="1:11" s="668" customFormat="1" ht="12" x14ac:dyDescent="0.2">
      <c r="D35" s="434" t="s">
        <v>537</v>
      </c>
      <c r="E35" s="433"/>
      <c r="F35" s="431"/>
      <c r="G35" s="600"/>
      <c r="H35" s="432">
        <v>7925</v>
      </c>
      <c r="I35" s="676"/>
      <c r="J35" s="432"/>
      <c r="K35" s="673"/>
    </row>
    <row r="36" spans="1:11" s="668" customFormat="1" ht="12" x14ac:dyDescent="0.2">
      <c r="D36" s="434" t="s">
        <v>732</v>
      </c>
      <c r="E36" s="433"/>
      <c r="F36" s="431"/>
      <c r="G36" s="600"/>
      <c r="H36" s="432">
        <v>5154</v>
      </c>
      <c r="I36" s="676"/>
      <c r="J36" s="432"/>
      <c r="K36" s="673"/>
    </row>
    <row r="37" spans="1:11" s="668" customFormat="1" ht="12" x14ac:dyDescent="0.2">
      <c r="C37" s="668" t="s">
        <v>728</v>
      </c>
      <c r="D37" s="669" t="s">
        <v>713</v>
      </c>
      <c r="E37" s="670"/>
      <c r="F37" s="671"/>
      <c r="G37" s="672"/>
      <c r="H37" s="675">
        <v>2000</v>
      </c>
      <c r="I37" s="675">
        <v>1000</v>
      </c>
      <c r="J37" s="673"/>
      <c r="K37" s="673">
        <v>4953</v>
      </c>
    </row>
    <row r="38" spans="1:11" s="166" customFormat="1" ht="12" x14ac:dyDescent="0.2">
      <c r="B38" s="167" t="s">
        <v>248</v>
      </c>
      <c r="C38" s="692" t="s">
        <v>734</v>
      </c>
      <c r="D38" s="691"/>
      <c r="E38" s="682"/>
      <c r="F38" s="682"/>
      <c r="G38" s="561"/>
      <c r="H38" s="682">
        <f>SUM(H39:H42)</f>
        <v>174680</v>
      </c>
      <c r="I38" s="682">
        <f>SUM(I39:I42)</f>
        <v>0</v>
      </c>
      <c r="J38" s="561"/>
      <c r="K38" s="168"/>
    </row>
    <row r="39" spans="1:11" s="166" customFormat="1" ht="12" x14ac:dyDescent="0.2">
      <c r="D39" s="434" t="s">
        <v>736</v>
      </c>
      <c r="E39" s="401"/>
      <c r="F39" s="368"/>
      <c r="G39" s="600"/>
      <c r="H39" s="432">
        <f>78224+2842+2227+3636+3744+52313-40500</f>
        <v>102486</v>
      </c>
      <c r="I39" s="432"/>
      <c r="J39" s="432">
        <f>2842+2227+3636+3744</f>
        <v>12449</v>
      </c>
      <c r="K39" s="432"/>
    </row>
    <row r="40" spans="1:11" s="166" customFormat="1" ht="12" x14ac:dyDescent="0.2">
      <c r="D40" s="434" t="s">
        <v>257</v>
      </c>
      <c r="E40" s="401"/>
      <c r="F40" s="368"/>
      <c r="G40" s="600"/>
      <c r="H40" s="432">
        <f>4082+8872+8723+8625+1392</f>
        <v>31694</v>
      </c>
      <c r="I40" s="432"/>
      <c r="J40" s="432">
        <f>4082+8872+8723+8625+1392</f>
        <v>31694</v>
      </c>
      <c r="K40" s="432"/>
    </row>
    <row r="41" spans="1:11" s="166" customFormat="1" ht="12" x14ac:dyDescent="0.2">
      <c r="D41" s="434" t="s">
        <v>188</v>
      </c>
      <c r="E41" s="401"/>
      <c r="F41" s="368"/>
      <c r="G41" s="600"/>
      <c r="H41" s="432">
        <v>0</v>
      </c>
      <c r="I41" s="432"/>
      <c r="J41" s="432">
        <v>52313</v>
      </c>
      <c r="K41" s="432"/>
    </row>
    <row r="42" spans="1:11" s="166" customFormat="1" ht="12" x14ac:dyDescent="0.2">
      <c r="D42" s="434" t="s">
        <v>735</v>
      </c>
      <c r="E42" s="433"/>
      <c r="F42" s="431"/>
      <c r="G42" s="600"/>
      <c r="H42" s="433">
        <v>40500</v>
      </c>
      <c r="I42" s="432"/>
      <c r="J42" s="432">
        <v>78224</v>
      </c>
      <c r="K42" s="432"/>
    </row>
    <row r="43" spans="1:11" s="172" customFormat="1" ht="12" x14ac:dyDescent="0.2">
      <c r="D43" s="404"/>
      <c r="E43" s="402"/>
      <c r="F43" s="395"/>
      <c r="G43" s="601"/>
      <c r="H43" s="402"/>
      <c r="I43" s="377"/>
      <c r="J43" s="377"/>
      <c r="K43" s="377"/>
    </row>
    <row r="44" spans="1:11" s="166" customFormat="1" ht="12" x14ac:dyDescent="0.2">
      <c r="B44" s="167" t="s">
        <v>252</v>
      </c>
      <c r="C44" s="692" t="s">
        <v>737</v>
      </c>
      <c r="D44" s="691"/>
      <c r="E44" s="682"/>
      <c r="F44" s="682"/>
      <c r="G44" s="561"/>
      <c r="H44" s="682">
        <f>SUM(H45:H46)</f>
        <v>6000</v>
      </c>
      <c r="I44" s="682">
        <f>SUM(I45:I46)</f>
        <v>0</v>
      </c>
      <c r="J44" s="561"/>
      <c r="K44" s="168"/>
    </row>
    <row r="45" spans="1:11" s="172" customFormat="1" ht="12" x14ac:dyDescent="0.2">
      <c r="D45" s="434" t="s">
        <v>739</v>
      </c>
      <c r="E45" s="432"/>
      <c r="F45" s="432"/>
      <c r="G45" s="600"/>
      <c r="H45" s="433">
        <v>6000</v>
      </c>
      <c r="I45" s="432"/>
      <c r="J45" s="432"/>
      <c r="K45" s="432"/>
    </row>
    <row r="46" spans="1:11" s="172" customFormat="1" ht="12" x14ac:dyDescent="0.2">
      <c r="D46" s="434" t="s">
        <v>738</v>
      </c>
      <c r="E46" s="432"/>
      <c r="F46" s="432"/>
      <c r="G46" s="600"/>
      <c r="H46" s="401">
        <v>0</v>
      </c>
      <c r="I46" s="371"/>
      <c r="J46" s="432"/>
      <c r="K46" s="432"/>
    </row>
    <row r="47" spans="1:11" s="172" customFormat="1" ht="12" x14ac:dyDescent="0.2">
      <c r="D47" s="434"/>
      <c r="E47" s="432"/>
      <c r="F47" s="432"/>
      <c r="G47" s="600"/>
      <c r="H47" s="402"/>
      <c r="I47" s="395"/>
      <c r="J47" s="432"/>
      <c r="K47" s="395"/>
    </row>
    <row r="48" spans="1:11" s="166" customFormat="1" ht="12" x14ac:dyDescent="0.2">
      <c r="A48" s="684" t="s">
        <v>669</v>
      </c>
      <c r="B48" s="685" t="s">
        <v>740</v>
      </c>
      <c r="C48" s="685"/>
      <c r="D48" s="686"/>
      <c r="E48" s="687"/>
      <c r="F48" s="688"/>
      <c r="G48" s="689"/>
      <c r="H48" s="688">
        <f>H49+H63</f>
        <v>1613114</v>
      </c>
      <c r="I48" s="688">
        <f>I49+I63</f>
        <v>1555813</v>
      </c>
      <c r="J48" s="690"/>
      <c r="K48" s="168"/>
    </row>
    <row r="49" spans="2:11" s="166" customFormat="1" ht="12" x14ac:dyDescent="0.2">
      <c r="B49" s="167" t="s">
        <v>245</v>
      </c>
      <c r="C49" s="691" t="s">
        <v>742</v>
      </c>
      <c r="D49" s="694"/>
      <c r="E49" s="681"/>
      <c r="F49" s="682"/>
      <c r="G49" s="683"/>
      <c r="H49" s="682">
        <f>SUM(H50:H59)+H62</f>
        <v>1245655</v>
      </c>
      <c r="I49" s="682">
        <f>SUM(I50:I59)+I62</f>
        <v>1330495</v>
      </c>
      <c r="J49" s="561"/>
      <c r="K49" s="168"/>
    </row>
    <row r="50" spans="2:11" s="172" customFormat="1" ht="12" x14ac:dyDescent="0.2">
      <c r="D50" s="434" t="s">
        <v>741</v>
      </c>
      <c r="E50" s="433"/>
      <c r="F50" s="395"/>
      <c r="G50" s="600"/>
      <c r="H50" s="432">
        <v>177727</v>
      </c>
      <c r="I50" s="432">
        <f>242442+33793+550</f>
        <v>276785</v>
      </c>
      <c r="J50" s="432">
        <v>0</v>
      </c>
      <c r="K50" s="432"/>
    </row>
    <row r="51" spans="2:11" s="172" customFormat="1" ht="12" x14ac:dyDescent="0.2">
      <c r="D51" s="434" t="s">
        <v>743</v>
      </c>
      <c r="E51" s="433"/>
      <c r="F51" s="395"/>
      <c r="G51" s="600"/>
      <c r="H51" s="432">
        <v>258880</v>
      </c>
      <c r="I51" s="432">
        <f>174923+42000+46004+1183+21000+1</f>
        <v>285111</v>
      </c>
      <c r="J51" s="432"/>
      <c r="K51" s="432"/>
    </row>
    <row r="52" spans="2:11" s="172" customFormat="1" ht="12" x14ac:dyDescent="0.2">
      <c r="D52" s="434" t="s">
        <v>744</v>
      </c>
      <c r="E52" s="433"/>
      <c r="F52" s="395"/>
      <c r="G52" s="600"/>
      <c r="H52" s="432">
        <v>45450</v>
      </c>
      <c r="I52" s="432">
        <f>29195+15120</f>
        <v>44315</v>
      </c>
      <c r="J52" s="432"/>
      <c r="K52" s="432"/>
    </row>
    <row r="53" spans="2:11" s="172" customFormat="1" ht="12" x14ac:dyDescent="0.2">
      <c r="D53" s="434" t="s">
        <v>745</v>
      </c>
      <c r="E53" s="433"/>
      <c r="F53" s="395"/>
      <c r="G53" s="600"/>
      <c r="H53" s="432">
        <v>128316</v>
      </c>
      <c r="I53" s="432">
        <v>90266</v>
      </c>
      <c r="J53" s="432"/>
      <c r="K53" s="432"/>
    </row>
    <row r="54" spans="2:11" s="172" customFormat="1" ht="12" x14ac:dyDescent="0.2">
      <c r="D54" s="434" t="s">
        <v>671</v>
      </c>
      <c r="E54" s="557"/>
      <c r="F54" s="611"/>
      <c r="G54" s="610"/>
      <c r="H54" s="432">
        <v>0</v>
      </c>
      <c r="I54" s="432">
        <v>0</v>
      </c>
      <c r="J54" s="432"/>
      <c r="K54" s="432"/>
    </row>
    <row r="55" spans="2:11" s="172" customFormat="1" ht="12" x14ac:dyDescent="0.2">
      <c r="D55" s="434" t="s">
        <v>746</v>
      </c>
      <c r="E55" s="557"/>
      <c r="F55" s="609"/>
      <c r="G55" s="610"/>
      <c r="H55" s="432">
        <v>58906</v>
      </c>
      <c r="I55" s="432">
        <v>29258</v>
      </c>
      <c r="J55" s="558"/>
      <c r="K55" s="432"/>
    </row>
    <row r="56" spans="2:11" s="172" customFormat="1" ht="12" x14ac:dyDescent="0.2">
      <c r="D56" s="434" t="s">
        <v>747</v>
      </c>
      <c r="E56" s="557"/>
      <c r="F56" s="609"/>
      <c r="G56" s="610"/>
      <c r="H56" s="432">
        <v>90904</v>
      </c>
      <c r="I56" s="432">
        <v>108025</v>
      </c>
      <c r="J56" s="558"/>
    </row>
    <row r="57" spans="2:11" s="172" customFormat="1" ht="12" x14ac:dyDescent="0.2">
      <c r="D57" s="434" t="s">
        <v>748</v>
      </c>
      <c r="E57" s="557"/>
      <c r="F57" s="609"/>
      <c r="G57" s="610"/>
      <c r="H57" s="432">
        <v>113530</v>
      </c>
      <c r="I57" s="432">
        <f>65151+44320</f>
        <v>109471</v>
      </c>
      <c r="J57" s="558"/>
      <c r="K57" s="432"/>
    </row>
    <row r="58" spans="2:11" s="172" customFormat="1" ht="12" x14ac:dyDescent="0.2">
      <c r="D58" s="434" t="s">
        <v>749</v>
      </c>
      <c r="E58" s="557"/>
      <c r="F58" s="609"/>
      <c r="G58" s="610"/>
      <c r="H58" s="432">
        <v>28392</v>
      </c>
      <c r="I58" s="432">
        <v>0</v>
      </c>
      <c r="J58" s="558"/>
      <c r="K58" s="432"/>
    </row>
    <row r="59" spans="2:11" s="172" customFormat="1" ht="12" x14ac:dyDescent="0.2">
      <c r="D59" s="434" t="s">
        <v>663</v>
      </c>
      <c r="E59" s="433"/>
      <c r="F59" s="431"/>
      <c r="G59" s="600"/>
      <c r="H59" s="432">
        <f>H60+H61</f>
        <v>343550</v>
      </c>
      <c r="I59" s="432">
        <f>SUM(I60:I62)</f>
        <v>387264</v>
      </c>
      <c r="J59" s="432">
        <f>SUM(J60:J61)</f>
        <v>0</v>
      </c>
      <c r="K59" s="432"/>
    </row>
    <row r="60" spans="2:11" s="172" customFormat="1" ht="12" x14ac:dyDescent="0.2">
      <c r="D60" s="406" t="s">
        <v>664</v>
      </c>
      <c r="E60" s="557"/>
      <c r="F60" s="611"/>
      <c r="G60" s="610"/>
      <c r="H60" s="558">
        <v>343299</v>
      </c>
      <c r="I60" s="558">
        <v>387264</v>
      </c>
      <c r="J60" s="558"/>
      <c r="K60" s="432"/>
    </row>
    <row r="61" spans="2:11" s="172" customFormat="1" ht="12" x14ac:dyDescent="0.2">
      <c r="D61" s="406" t="s">
        <v>665</v>
      </c>
      <c r="E61" s="557"/>
      <c r="F61" s="609"/>
      <c r="G61" s="610"/>
      <c r="H61" s="558">
        <v>251</v>
      </c>
      <c r="I61" s="558">
        <v>0</v>
      </c>
      <c r="J61" s="558"/>
      <c r="K61" s="432"/>
    </row>
    <row r="62" spans="2:11" s="172" customFormat="1" ht="12" x14ac:dyDescent="0.2">
      <c r="D62" s="434" t="s">
        <v>670</v>
      </c>
      <c r="E62" s="433"/>
      <c r="F62" s="431"/>
      <c r="G62" s="600"/>
      <c r="H62" s="432">
        <v>0</v>
      </c>
      <c r="I62" s="432">
        <v>0</v>
      </c>
      <c r="J62" s="432"/>
      <c r="K62" s="432"/>
    </row>
    <row r="63" spans="2:11" s="166" customFormat="1" ht="12" x14ac:dyDescent="0.2">
      <c r="B63" s="167" t="s">
        <v>750</v>
      </c>
      <c r="C63" s="691" t="s">
        <v>751</v>
      </c>
      <c r="D63" s="680"/>
      <c r="E63" s="681"/>
      <c r="F63" s="682"/>
      <c r="G63" s="683"/>
      <c r="H63" s="682">
        <f>H64+H73+H75+H77</f>
        <v>367459</v>
      </c>
      <c r="I63" s="682">
        <f>I64+I73+I75+I77</f>
        <v>225318</v>
      </c>
      <c r="J63" s="561"/>
      <c r="K63" s="168"/>
    </row>
    <row r="64" spans="2:11" s="668" customFormat="1" ht="12" x14ac:dyDescent="0.2">
      <c r="C64" s="668" t="s">
        <v>720</v>
      </c>
      <c r="D64" s="669" t="s">
        <v>648</v>
      </c>
      <c r="E64" s="670"/>
      <c r="F64" s="671"/>
      <c r="G64" s="672"/>
      <c r="H64" s="674">
        <f>SUM(H65:H72)</f>
        <v>294297</v>
      </c>
      <c r="I64" s="674">
        <f>SUM(I65:I72)</f>
        <v>225318</v>
      </c>
      <c r="J64" s="674"/>
      <c r="K64" s="673"/>
    </row>
    <row r="65" spans="3:11" s="668" customFormat="1" ht="12" x14ac:dyDescent="0.2">
      <c r="D65" s="434" t="s">
        <v>752</v>
      </c>
      <c r="E65" s="557"/>
      <c r="F65" s="611"/>
      <c r="G65" s="610"/>
      <c r="H65" s="432">
        <v>144750</v>
      </c>
      <c r="I65" s="432">
        <v>158050</v>
      </c>
      <c r="J65" s="432"/>
      <c r="K65" s="673"/>
    </row>
    <row r="66" spans="3:11" s="172" customFormat="1" ht="12" x14ac:dyDescent="0.2">
      <c r="D66" s="434" t="s">
        <v>643</v>
      </c>
      <c r="E66" s="433"/>
      <c r="F66" s="431"/>
      <c r="G66" s="600"/>
      <c r="H66" s="432">
        <v>54674</v>
      </c>
      <c r="I66" s="432">
        <v>0</v>
      </c>
      <c r="J66" s="432"/>
      <c r="K66" s="395"/>
    </row>
    <row r="67" spans="3:11" s="172" customFormat="1" ht="12" x14ac:dyDescent="0.2">
      <c r="D67" s="405" t="s">
        <v>642</v>
      </c>
      <c r="E67" s="401"/>
      <c r="F67" s="371"/>
      <c r="G67" s="600"/>
      <c r="H67" s="432">
        <v>21358</v>
      </c>
      <c r="I67" s="432">
        <v>0</v>
      </c>
      <c r="J67" s="432"/>
      <c r="K67" s="395"/>
    </row>
    <row r="68" spans="3:11" s="172" customFormat="1" ht="12" x14ac:dyDescent="0.2">
      <c r="D68" s="405" t="s">
        <v>644</v>
      </c>
      <c r="E68" s="433"/>
      <c r="F68" s="432"/>
      <c r="G68" s="600"/>
      <c r="H68" s="432">
        <v>11280</v>
      </c>
      <c r="I68" s="432">
        <v>0</v>
      </c>
      <c r="J68" s="432"/>
      <c r="K68" s="395"/>
    </row>
    <row r="69" spans="3:11" s="172" customFormat="1" ht="12" x14ac:dyDescent="0.2">
      <c r="D69" s="405" t="s">
        <v>645</v>
      </c>
      <c r="E69" s="401"/>
      <c r="F69" s="371"/>
      <c r="G69" s="600"/>
      <c r="H69" s="432">
        <v>14902</v>
      </c>
      <c r="I69" s="432">
        <v>0</v>
      </c>
      <c r="J69" s="432"/>
      <c r="K69" s="395"/>
    </row>
    <row r="70" spans="3:11" s="172" customFormat="1" ht="12" x14ac:dyDescent="0.2">
      <c r="D70" s="405" t="s">
        <v>637</v>
      </c>
      <c r="E70" s="433"/>
      <c r="F70" s="432"/>
      <c r="G70" s="600"/>
      <c r="H70" s="432">
        <v>978</v>
      </c>
      <c r="I70" s="432">
        <v>0</v>
      </c>
      <c r="J70" s="432"/>
      <c r="K70" s="395"/>
    </row>
    <row r="71" spans="3:11" s="172" customFormat="1" ht="12" x14ac:dyDescent="0.2">
      <c r="D71" s="403" t="s">
        <v>25</v>
      </c>
      <c r="E71" s="401"/>
      <c r="F71" s="371"/>
      <c r="G71" s="600"/>
      <c r="H71" s="432">
        <v>1800</v>
      </c>
      <c r="I71" s="432">
        <v>0</v>
      </c>
      <c r="J71" s="432"/>
      <c r="K71" s="395"/>
    </row>
    <row r="72" spans="3:11" s="172" customFormat="1" ht="12" x14ac:dyDescent="0.2">
      <c r="D72" s="434" t="s">
        <v>403</v>
      </c>
      <c r="E72" s="401"/>
      <c r="F72" s="371"/>
      <c r="G72" s="600"/>
      <c r="H72" s="432">
        <v>44555</v>
      </c>
      <c r="I72" s="432">
        <v>67268</v>
      </c>
      <c r="J72" s="432"/>
      <c r="K72" s="395"/>
    </row>
    <row r="73" spans="3:11" s="668" customFormat="1" ht="12" x14ac:dyDescent="0.2">
      <c r="C73" s="668" t="s">
        <v>721</v>
      </c>
      <c r="D73" s="669" t="s">
        <v>753</v>
      </c>
      <c r="E73" s="670"/>
      <c r="F73" s="671"/>
      <c r="G73" s="672"/>
      <c r="H73" s="674">
        <f>H74</f>
        <v>14879</v>
      </c>
      <c r="I73" s="674">
        <f>I74</f>
        <v>0</v>
      </c>
      <c r="J73" s="674"/>
      <c r="K73" s="673"/>
    </row>
    <row r="74" spans="3:11" s="172" customFormat="1" ht="12" x14ac:dyDescent="0.2">
      <c r="D74" s="405" t="s">
        <v>754</v>
      </c>
      <c r="E74" s="433"/>
      <c r="F74" s="432"/>
      <c r="G74" s="600"/>
      <c r="H74" s="432">
        <v>14879</v>
      </c>
      <c r="I74" s="432">
        <v>0</v>
      </c>
      <c r="J74" s="432"/>
      <c r="K74" s="395"/>
    </row>
    <row r="75" spans="3:11" s="668" customFormat="1" ht="12" x14ac:dyDescent="0.2">
      <c r="C75" s="668" t="s">
        <v>723</v>
      </c>
      <c r="D75" s="669" t="s">
        <v>651</v>
      </c>
      <c r="E75" s="670"/>
      <c r="F75" s="671"/>
      <c r="G75" s="672"/>
      <c r="H75" s="674">
        <f>H76</f>
        <v>7076</v>
      </c>
      <c r="I75" s="674">
        <f>I76</f>
        <v>0</v>
      </c>
      <c r="J75" s="674"/>
      <c r="K75" s="673"/>
    </row>
    <row r="76" spans="3:11" s="172" customFormat="1" ht="12" x14ac:dyDescent="0.2">
      <c r="D76" s="405" t="s">
        <v>599</v>
      </c>
      <c r="E76" s="433"/>
      <c r="F76" s="432"/>
      <c r="G76" s="600"/>
      <c r="H76" s="432">
        <v>7076</v>
      </c>
      <c r="I76" s="432">
        <v>0</v>
      </c>
      <c r="J76" s="432"/>
      <c r="K76" s="395"/>
    </row>
    <row r="77" spans="3:11" s="668" customFormat="1" ht="12" x14ac:dyDescent="0.2">
      <c r="C77" s="668" t="s">
        <v>724</v>
      </c>
      <c r="D77" s="669" t="s">
        <v>652</v>
      </c>
      <c r="E77" s="670"/>
      <c r="F77" s="671"/>
      <c r="G77" s="672"/>
      <c r="H77" s="674">
        <f>SUM(H78:H82)</f>
        <v>51207</v>
      </c>
      <c r="I77" s="674">
        <f>SUM(I78:I82)</f>
        <v>0</v>
      </c>
      <c r="J77" s="674"/>
      <c r="K77" s="673"/>
    </row>
    <row r="78" spans="3:11" s="172" customFormat="1" ht="12" x14ac:dyDescent="0.2">
      <c r="D78" s="434" t="s">
        <v>639</v>
      </c>
      <c r="E78" s="433"/>
      <c r="F78" s="431"/>
      <c r="G78" s="600"/>
      <c r="H78" s="432">
        <v>2733</v>
      </c>
      <c r="I78" s="432">
        <f>2733-2733</f>
        <v>0</v>
      </c>
      <c r="J78" s="432"/>
      <c r="K78" s="395"/>
    </row>
    <row r="79" spans="3:11" s="172" customFormat="1" ht="12" x14ac:dyDescent="0.2">
      <c r="D79" s="434" t="s">
        <v>622</v>
      </c>
      <c r="E79" s="433"/>
      <c r="F79" s="395"/>
      <c r="G79" s="600"/>
      <c r="H79" s="432">
        <v>5369</v>
      </c>
      <c r="I79" s="432">
        <v>0</v>
      </c>
      <c r="J79" s="432"/>
      <c r="K79" s="395"/>
    </row>
    <row r="80" spans="3:11" s="172" customFormat="1" ht="12" x14ac:dyDescent="0.2">
      <c r="D80" s="434" t="s">
        <v>635</v>
      </c>
      <c r="E80" s="433"/>
      <c r="F80" s="395"/>
      <c r="G80" s="600"/>
      <c r="H80" s="432">
        <v>1800</v>
      </c>
      <c r="I80" s="432">
        <v>0</v>
      </c>
      <c r="J80" s="432"/>
      <c r="K80" s="395"/>
    </row>
    <row r="81" spans="1:11" s="172" customFormat="1" ht="12" x14ac:dyDescent="0.2">
      <c r="D81" s="407" t="s">
        <v>621</v>
      </c>
      <c r="E81" s="433"/>
      <c r="F81" s="432"/>
      <c r="G81" s="600"/>
      <c r="H81" s="432">
        <v>21313</v>
      </c>
      <c r="I81" s="432">
        <v>0</v>
      </c>
      <c r="J81" s="432"/>
      <c r="K81" s="395"/>
    </row>
    <row r="82" spans="1:11" s="172" customFormat="1" ht="12" x14ac:dyDescent="0.2">
      <c r="D82" s="434" t="s">
        <v>659</v>
      </c>
      <c r="E82" s="433"/>
      <c r="F82" s="431"/>
      <c r="G82" s="600"/>
      <c r="H82" s="432">
        <v>19992</v>
      </c>
      <c r="I82" s="432">
        <v>0</v>
      </c>
      <c r="J82" s="432"/>
      <c r="K82" s="395"/>
    </row>
    <row r="83" spans="1:11" s="172" customFormat="1" ht="12" x14ac:dyDescent="0.2">
      <c r="D83" s="434"/>
      <c r="E83" s="432"/>
      <c r="F83" s="432"/>
      <c r="G83" s="600"/>
      <c r="H83" s="402"/>
      <c r="I83" s="395"/>
      <c r="J83" s="432"/>
      <c r="K83" s="395"/>
    </row>
    <row r="84" spans="1:11" s="166" customFormat="1" ht="12" x14ac:dyDescent="0.2">
      <c r="A84" s="684" t="s">
        <v>672</v>
      </c>
      <c r="B84" s="685" t="s">
        <v>755</v>
      </c>
      <c r="C84" s="685"/>
      <c r="D84" s="686"/>
      <c r="E84" s="687"/>
      <c r="F84" s="688"/>
      <c r="G84" s="689"/>
      <c r="H84" s="688">
        <f>H85</f>
        <v>0</v>
      </c>
      <c r="I84" s="688">
        <f>I85</f>
        <v>3450</v>
      </c>
      <c r="J84" s="690"/>
      <c r="K84" s="168"/>
    </row>
    <row r="85" spans="1:11" s="166" customFormat="1" ht="12" x14ac:dyDescent="0.2">
      <c r="D85" s="434" t="s">
        <v>756</v>
      </c>
      <c r="E85" s="433"/>
      <c r="F85" s="431"/>
      <c r="G85" s="600"/>
      <c r="H85" s="432">
        <v>0</v>
      </c>
      <c r="I85" s="432">
        <v>3450</v>
      </c>
      <c r="J85" s="432"/>
      <c r="K85" s="432"/>
    </row>
    <row r="86" spans="1:11" s="172" customFormat="1" ht="12" x14ac:dyDescent="0.2">
      <c r="D86" s="434"/>
      <c r="E86" s="432"/>
      <c r="F86" s="432"/>
      <c r="G86" s="600"/>
      <c r="H86" s="402"/>
      <c r="I86" s="395"/>
      <c r="J86" s="432"/>
      <c r="K86" s="395"/>
    </row>
    <row r="87" spans="1:11" s="166" customFormat="1" ht="12" x14ac:dyDescent="0.2">
      <c r="A87" s="684" t="s">
        <v>757</v>
      </c>
      <c r="B87" s="685" t="s">
        <v>760</v>
      </c>
      <c r="C87" s="685"/>
      <c r="D87" s="686"/>
      <c r="E87" s="687"/>
      <c r="F87" s="688"/>
      <c r="G87" s="689"/>
      <c r="H87" s="688">
        <f>H88+H89+H92+H99+H101</f>
        <v>2829000</v>
      </c>
      <c r="I87" s="688">
        <f>I88+I89+I92+I99+I101</f>
        <v>95500</v>
      </c>
      <c r="J87" s="690"/>
      <c r="K87" s="168"/>
    </row>
    <row r="88" spans="1:11" s="166" customFormat="1" ht="12" x14ac:dyDescent="0.2">
      <c r="B88" s="167" t="s">
        <v>245</v>
      </c>
      <c r="C88" s="691" t="s">
        <v>708</v>
      </c>
      <c r="D88" s="694"/>
      <c r="E88" s="681"/>
      <c r="F88" s="682"/>
      <c r="G88" s="683"/>
      <c r="H88" s="682">
        <v>0</v>
      </c>
      <c r="I88" s="682">
        <v>0</v>
      </c>
      <c r="J88" s="561"/>
      <c r="K88" s="168"/>
    </row>
    <row r="89" spans="1:11" s="166" customFormat="1" ht="12" x14ac:dyDescent="0.2">
      <c r="B89" s="167" t="s">
        <v>248</v>
      </c>
      <c r="C89" s="691" t="s">
        <v>758</v>
      </c>
      <c r="D89" s="694"/>
      <c r="E89" s="681"/>
      <c r="F89" s="682"/>
      <c r="G89" s="683"/>
      <c r="H89" s="682">
        <f>SUM(H90:H91)</f>
        <v>95000</v>
      </c>
      <c r="I89" s="682">
        <f>SUM(I90:I91)</f>
        <v>95000</v>
      </c>
      <c r="J89" s="561"/>
      <c r="K89" s="168"/>
    </row>
    <row r="90" spans="1:11" s="172" customFormat="1" ht="12" x14ac:dyDescent="0.2">
      <c r="D90" s="434" t="s">
        <v>260</v>
      </c>
      <c r="E90" s="433"/>
      <c r="F90" s="431"/>
      <c r="G90" s="600"/>
      <c r="H90" s="432">
        <v>95000</v>
      </c>
      <c r="I90" s="432">
        <v>95000</v>
      </c>
      <c r="J90" s="432"/>
      <c r="K90" s="395"/>
    </row>
    <row r="91" spans="1:11" s="172" customFormat="1" ht="12" x14ac:dyDescent="0.2">
      <c r="D91" s="434" t="s">
        <v>704</v>
      </c>
      <c r="E91" s="433"/>
      <c r="F91" s="431"/>
      <c r="G91" s="600"/>
      <c r="H91" s="432">
        <v>0</v>
      </c>
      <c r="I91" s="432">
        <v>0</v>
      </c>
      <c r="J91" s="432"/>
      <c r="K91" s="395"/>
    </row>
    <row r="92" spans="1:11" s="166" customFormat="1" ht="12" x14ac:dyDescent="0.2">
      <c r="B92" s="167" t="s">
        <v>252</v>
      </c>
      <c r="C92" s="691" t="s">
        <v>759</v>
      </c>
      <c r="D92" s="680"/>
      <c r="E92" s="681"/>
      <c r="F92" s="682"/>
      <c r="G92" s="683"/>
      <c r="H92" s="682">
        <f>SUM(H93:H98)</f>
        <v>2713000</v>
      </c>
      <c r="I92" s="682">
        <f>SUM(I93:I98)</f>
        <v>0</v>
      </c>
      <c r="J92" s="561"/>
      <c r="K92" s="168"/>
    </row>
    <row r="93" spans="1:11" s="172" customFormat="1" ht="12" x14ac:dyDescent="0.2">
      <c r="D93" s="434" t="s">
        <v>298</v>
      </c>
      <c r="E93" s="433"/>
      <c r="F93" s="431"/>
      <c r="G93" s="600"/>
      <c r="H93" s="432">
        <v>1180000</v>
      </c>
      <c r="I93" s="432"/>
      <c r="J93" s="432"/>
      <c r="K93" s="395"/>
    </row>
    <row r="94" spans="1:11" s="172" customFormat="1" ht="12" x14ac:dyDescent="0.2">
      <c r="D94" s="434" t="s">
        <v>706</v>
      </c>
      <c r="E94" s="433"/>
      <c r="F94" s="431"/>
      <c r="G94" s="600"/>
      <c r="H94" s="432">
        <v>270000</v>
      </c>
      <c r="I94" s="432"/>
      <c r="J94" s="432"/>
      <c r="K94" s="395"/>
    </row>
    <row r="95" spans="1:11" s="172" customFormat="1" ht="12" x14ac:dyDescent="0.2">
      <c r="D95" s="434" t="s">
        <v>707</v>
      </c>
      <c r="E95" s="433"/>
      <c r="F95" s="431"/>
      <c r="G95" s="600"/>
      <c r="H95" s="432">
        <v>0</v>
      </c>
      <c r="I95" s="432"/>
      <c r="J95" s="432"/>
      <c r="K95" s="395"/>
    </row>
    <row r="96" spans="1:11" s="172" customFormat="1" ht="12" x14ac:dyDescent="0.2">
      <c r="D96" s="434" t="s">
        <v>259</v>
      </c>
      <c r="E96" s="433"/>
      <c r="F96" s="431"/>
      <c r="G96" s="600"/>
      <c r="H96" s="432">
        <v>1260000</v>
      </c>
      <c r="I96" s="432"/>
      <c r="J96" s="432"/>
      <c r="K96" s="395"/>
    </row>
    <row r="97" spans="1:11" s="172" customFormat="1" ht="12" x14ac:dyDescent="0.2">
      <c r="D97" s="434" t="s">
        <v>705</v>
      </c>
      <c r="E97" s="433"/>
      <c r="F97" s="431"/>
      <c r="G97" s="600"/>
      <c r="H97" s="433">
        <v>0</v>
      </c>
      <c r="I97" s="432"/>
      <c r="J97" s="432"/>
      <c r="K97" s="395"/>
    </row>
    <row r="98" spans="1:11" s="172" customFormat="1" ht="12" x14ac:dyDescent="0.2">
      <c r="D98" s="434" t="s">
        <v>282</v>
      </c>
      <c r="E98" s="433"/>
      <c r="F98" s="431"/>
      <c r="G98" s="600"/>
      <c r="H98" s="433">
        <v>3000</v>
      </c>
      <c r="I98" s="432"/>
      <c r="J98" s="432"/>
      <c r="K98" s="395"/>
    </row>
    <row r="99" spans="1:11" s="166" customFormat="1" ht="12" x14ac:dyDescent="0.2">
      <c r="B99" s="167" t="s">
        <v>254</v>
      </c>
      <c r="C99" s="691" t="s">
        <v>709</v>
      </c>
      <c r="D99" s="680"/>
      <c r="E99" s="681"/>
      <c r="F99" s="682"/>
      <c r="G99" s="683"/>
      <c r="H99" s="682">
        <f>SUM(H100)</f>
        <v>20000</v>
      </c>
      <c r="I99" s="682">
        <f>SUM(I100)</f>
        <v>0</v>
      </c>
      <c r="J99" s="561"/>
      <c r="K99" s="168"/>
    </row>
    <row r="100" spans="1:11" s="172" customFormat="1" ht="12" x14ac:dyDescent="0.2">
      <c r="D100" s="434" t="s">
        <v>261</v>
      </c>
      <c r="E100" s="433"/>
      <c r="F100" s="431"/>
      <c r="G100" s="600"/>
      <c r="H100" s="432">
        <v>20000</v>
      </c>
      <c r="I100" s="432"/>
      <c r="J100" s="432"/>
      <c r="K100" s="395"/>
    </row>
    <row r="101" spans="1:11" s="166" customFormat="1" ht="12" x14ac:dyDescent="0.2">
      <c r="B101" s="167" t="s">
        <v>255</v>
      </c>
      <c r="C101" s="691" t="s">
        <v>710</v>
      </c>
      <c r="D101" s="680"/>
      <c r="E101" s="681"/>
      <c r="F101" s="682"/>
      <c r="G101" s="683"/>
      <c r="H101" s="682">
        <f>SUM(H102:H103)</f>
        <v>1000</v>
      </c>
      <c r="I101" s="682">
        <f>SUM(I102:I103)</f>
        <v>500</v>
      </c>
      <c r="J101" s="561"/>
      <c r="K101" s="168"/>
    </row>
    <row r="102" spans="1:11" s="172" customFormat="1" ht="12" x14ac:dyDescent="0.2">
      <c r="D102" s="434" t="s">
        <v>684</v>
      </c>
      <c r="E102" s="433"/>
      <c r="F102" s="431"/>
      <c r="G102" s="600"/>
      <c r="H102" s="432">
        <v>1000</v>
      </c>
      <c r="I102" s="432">
        <v>500</v>
      </c>
      <c r="J102" s="432"/>
      <c r="K102" s="395"/>
    </row>
    <row r="103" spans="1:11" s="172" customFormat="1" ht="12" x14ac:dyDescent="0.2">
      <c r="D103" s="434" t="s">
        <v>711</v>
      </c>
      <c r="E103" s="433"/>
      <c r="F103" s="431"/>
      <c r="G103" s="600"/>
      <c r="H103" s="433">
        <v>0</v>
      </c>
      <c r="I103" s="432">
        <v>0</v>
      </c>
      <c r="J103" s="432"/>
      <c r="K103" s="395"/>
    </row>
    <row r="104" spans="1:11" s="172" customFormat="1" thickBot="1" x14ac:dyDescent="0.25">
      <c r="D104" s="695"/>
      <c r="E104" s="696"/>
      <c r="F104" s="697"/>
      <c r="G104" s="698"/>
      <c r="H104" s="696"/>
      <c r="I104" s="699"/>
      <c r="J104" s="699"/>
      <c r="K104" s="700"/>
    </row>
    <row r="105" spans="1:11" s="167" customFormat="1" thickBot="1" x14ac:dyDescent="0.25">
      <c r="A105" s="937" t="s">
        <v>761</v>
      </c>
      <c r="B105" s="938"/>
      <c r="C105" s="938"/>
      <c r="D105" s="938"/>
      <c r="E105" s="938"/>
      <c r="F105" s="938"/>
      <c r="G105" s="939"/>
      <c r="H105" s="703">
        <f>H11+H48+H84+H87</f>
        <v>4969571</v>
      </c>
      <c r="I105" s="703">
        <f>I11+I48+I84+I87</f>
        <v>1701763</v>
      </c>
      <c r="J105" s="703"/>
    </row>
    <row r="106" spans="1:11" s="167" customFormat="1" ht="12" x14ac:dyDescent="0.2">
      <c r="D106" s="693"/>
      <c r="E106" s="216"/>
      <c r="F106" s="168"/>
      <c r="G106" s="216"/>
      <c r="H106" s="216"/>
      <c r="I106" s="216"/>
      <c r="J106" s="216"/>
    </row>
    <row r="107" spans="1:11" s="172" customFormat="1" ht="12" x14ac:dyDescent="0.2">
      <c r="D107" s="701"/>
      <c r="E107" s="666"/>
      <c r="F107" s="702"/>
      <c r="G107" s="667"/>
      <c r="H107" s="438"/>
      <c r="I107" s="438"/>
      <c r="J107" s="438"/>
      <c r="K107" s="702"/>
    </row>
    <row r="108" spans="1:11" s="172" customFormat="1" ht="12" x14ac:dyDescent="0.2">
      <c r="B108" s="167" t="s">
        <v>254</v>
      </c>
      <c r="C108" s="167"/>
      <c r="D108" s="365" t="s">
        <v>681</v>
      </c>
      <c r="E108" s="170"/>
      <c r="F108" s="168"/>
      <c r="G108" s="170"/>
      <c r="H108" s="170"/>
      <c r="I108" s="168"/>
      <c r="J108" s="216"/>
      <c r="K108" s="168"/>
    </row>
    <row r="109" spans="1:11" s="172" customFormat="1" ht="12" x14ac:dyDescent="0.2">
      <c r="B109" s="166"/>
      <c r="C109" s="166"/>
      <c r="D109" s="434" t="s">
        <v>679</v>
      </c>
      <c r="E109" s="401">
        <v>0</v>
      </c>
      <c r="F109" s="432"/>
      <c r="G109" s="600"/>
      <c r="H109" s="401"/>
      <c r="I109" s="371"/>
      <c r="J109" s="432"/>
      <c r="K109" s="432">
        <v>6359</v>
      </c>
    </row>
    <row r="110" spans="1:11" s="166" customFormat="1" ht="12" x14ac:dyDescent="0.2">
      <c r="D110" s="403"/>
      <c r="E110" s="402">
        <f>SUM(E64:E109)</f>
        <v>0</v>
      </c>
      <c r="F110" s="377">
        <f>SUM(F64:F109)</f>
        <v>0</v>
      </c>
      <c r="G110" s="601">
        <v>0</v>
      </c>
      <c r="H110" s="402"/>
      <c r="I110" s="368"/>
      <c r="J110" s="432"/>
      <c r="K110" s="431"/>
    </row>
    <row r="111" spans="1:11" s="166" customFormat="1" ht="12" x14ac:dyDescent="0.2">
      <c r="D111" s="403"/>
      <c r="E111" s="402"/>
      <c r="F111" s="368"/>
      <c r="G111" s="600"/>
      <c r="H111" s="402"/>
      <c r="I111" s="368"/>
      <c r="J111" s="432"/>
      <c r="K111" s="431"/>
    </row>
    <row r="112" spans="1:11" s="166" customFormat="1" ht="12" x14ac:dyDescent="0.2">
      <c r="B112" s="167" t="s">
        <v>255</v>
      </c>
      <c r="C112" s="167"/>
      <c r="D112" s="365" t="s">
        <v>253</v>
      </c>
      <c r="E112" s="170"/>
      <c r="F112" s="168"/>
      <c r="G112" s="170"/>
      <c r="H112" s="170"/>
      <c r="I112" s="168"/>
      <c r="J112" s="216"/>
      <c r="K112" s="168"/>
    </row>
    <row r="113" spans="2:11" s="166" customFormat="1" ht="12.75" customHeight="1" x14ac:dyDescent="0.2">
      <c r="D113" s="434" t="s">
        <v>196</v>
      </c>
      <c r="E113" s="401">
        <v>752000</v>
      </c>
      <c r="F113" s="432"/>
      <c r="G113" s="600">
        <v>0</v>
      </c>
      <c r="H113" s="401"/>
      <c r="I113" s="371"/>
      <c r="J113" s="432"/>
      <c r="K113" s="432"/>
    </row>
    <row r="114" spans="2:11" s="166" customFormat="1" ht="12" x14ac:dyDescent="0.2">
      <c r="D114" s="403"/>
      <c r="E114" s="401"/>
      <c r="F114" s="368"/>
      <c r="G114" s="600"/>
      <c r="H114" s="401"/>
      <c r="I114" s="368"/>
      <c r="J114" s="432"/>
      <c r="K114" s="431"/>
    </row>
    <row r="115" spans="2:11" s="172" customFormat="1" ht="12" x14ac:dyDescent="0.2">
      <c r="D115" s="404"/>
      <c r="E115" s="402">
        <f>SUM(E113:E114)</f>
        <v>752000</v>
      </c>
      <c r="F115" s="377">
        <f>SUM(F113:F114)</f>
        <v>0</v>
      </c>
      <c r="G115" s="601">
        <f>SUM(G113:G114)</f>
        <v>0</v>
      </c>
      <c r="H115" s="402"/>
      <c r="I115" s="395"/>
      <c r="J115" s="432"/>
      <c r="K115" s="395"/>
    </row>
    <row r="116" spans="2:11" s="172" customFormat="1" ht="12" x14ac:dyDescent="0.2">
      <c r="D116" s="289"/>
      <c r="E116" s="171"/>
      <c r="G116" s="169"/>
      <c r="H116" s="171"/>
      <c r="J116" s="169"/>
    </row>
    <row r="117" spans="2:11" s="172" customFormat="1" ht="12" x14ac:dyDescent="0.2">
      <c r="B117" s="167" t="s">
        <v>258</v>
      </c>
      <c r="C117" s="167"/>
      <c r="D117" s="365" t="s">
        <v>342</v>
      </c>
      <c r="E117" s="170"/>
      <c r="F117" s="168"/>
      <c r="G117" s="170"/>
      <c r="H117" s="170"/>
      <c r="I117" s="168"/>
      <c r="J117" s="216"/>
      <c r="K117" s="168"/>
    </row>
    <row r="118" spans="2:11" s="172" customFormat="1" ht="12" x14ac:dyDescent="0.2">
      <c r="B118" s="166"/>
      <c r="C118" s="166"/>
      <c r="D118" s="403" t="s">
        <v>375</v>
      </c>
      <c r="E118" s="432">
        <v>45441</v>
      </c>
      <c r="F118" s="432"/>
      <c r="G118" s="600"/>
      <c r="H118" s="401"/>
      <c r="I118" s="371"/>
      <c r="J118" s="432"/>
      <c r="K118" s="432"/>
    </row>
    <row r="119" spans="2:11" s="172" customFormat="1" ht="12" x14ac:dyDescent="0.2">
      <c r="D119" s="403" t="s">
        <v>376</v>
      </c>
      <c r="E119" s="432">
        <v>30000</v>
      </c>
      <c r="F119" s="432"/>
      <c r="G119" s="600"/>
      <c r="H119" s="402"/>
      <c r="I119" s="395"/>
      <c r="J119" s="432"/>
      <c r="K119" s="395"/>
    </row>
    <row r="120" spans="2:11" s="172" customFormat="1" ht="12" x14ac:dyDescent="0.2">
      <c r="D120" s="403" t="s">
        <v>682</v>
      </c>
      <c r="E120" s="432">
        <v>0</v>
      </c>
      <c r="F120" s="371"/>
      <c r="G120" s="600"/>
      <c r="H120" s="402"/>
      <c r="I120" s="395"/>
      <c r="J120" s="432"/>
      <c r="K120" s="432">
        <v>250</v>
      </c>
    </row>
    <row r="121" spans="2:11" s="172" customFormat="1" ht="12" x14ac:dyDescent="0.2">
      <c r="D121" s="403"/>
      <c r="E121" s="401"/>
      <c r="F121" s="371"/>
      <c r="G121" s="600"/>
      <c r="H121" s="402"/>
      <c r="I121" s="395"/>
      <c r="J121" s="432"/>
      <c r="K121" s="395"/>
    </row>
    <row r="122" spans="2:11" s="172" customFormat="1" ht="12" x14ac:dyDescent="0.2">
      <c r="D122" s="403"/>
      <c r="E122" s="401"/>
      <c r="F122" s="371"/>
      <c r="G122" s="600"/>
      <c r="H122" s="402"/>
      <c r="I122" s="395"/>
      <c r="J122" s="432"/>
      <c r="K122" s="395"/>
    </row>
    <row r="123" spans="2:11" s="172" customFormat="1" ht="12" x14ac:dyDescent="0.2">
      <c r="D123" s="403"/>
      <c r="E123" s="401"/>
      <c r="F123" s="371"/>
      <c r="G123" s="600"/>
      <c r="H123" s="402"/>
      <c r="I123" s="395"/>
      <c r="J123" s="432"/>
      <c r="K123" s="395"/>
    </row>
    <row r="124" spans="2:11" s="172" customFormat="1" ht="12" x14ac:dyDescent="0.2">
      <c r="D124" s="403"/>
      <c r="E124" s="401"/>
      <c r="F124" s="371"/>
      <c r="G124" s="600"/>
      <c r="H124" s="402"/>
      <c r="I124" s="395"/>
      <c r="J124" s="432"/>
      <c r="K124" s="395"/>
    </row>
    <row r="125" spans="2:11" s="172" customFormat="1" ht="12" x14ac:dyDescent="0.2">
      <c r="D125" s="404"/>
      <c r="E125" s="402">
        <f>SUM(E118:E124)</f>
        <v>75441</v>
      </c>
      <c r="F125" s="377">
        <f>SUM(F118:F124)</f>
        <v>0</v>
      </c>
      <c r="G125" s="601">
        <f>SUM(G118:G124)</f>
        <v>0</v>
      </c>
      <c r="H125" s="402"/>
      <c r="I125" s="395"/>
      <c r="J125" s="432"/>
      <c r="K125" s="395"/>
    </row>
    <row r="126" spans="2:11" s="172" customFormat="1" ht="12" x14ac:dyDescent="0.2">
      <c r="D126" s="367" t="s">
        <v>647</v>
      </c>
      <c r="E126" s="353" t="e">
        <f>#REF!+E110+E115+E125+#REF!</f>
        <v>#REF!</v>
      </c>
      <c r="F126" s="353" t="e">
        <f>#REF!+F110+F115+F125+#REF!</f>
        <v>#REF!</v>
      </c>
      <c r="G126" s="353" t="e">
        <f>#REF!+G110+G115+G125+#REF!</f>
        <v>#REF!</v>
      </c>
      <c r="H126" s="402"/>
      <c r="I126" s="395"/>
      <c r="J126" s="432"/>
      <c r="K126" s="395"/>
    </row>
    <row r="127" spans="2:11" s="172" customFormat="1" ht="12" x14ac:dyDescent="0.2">
      <c r="D127" s="404"/>
      <c r="E127" s="402"/>
      <c r="F127" s="395"/>
      <c r="G127" s="600"/>
      <c r="H127" s="402"/>
      <c r="I127" s="395"/>
      <c r="J127" s="432"/>
      <c r="K127" s="395"/>
    </row>
    <row r="128" spans="2:11" s="166" customFormat="1" ht="12" x14ac:dyDescent="0.2">
      <c r="B128" s="167" t="s">
        <v>266</v>
      </c>
      <c r="C128" s="167"/>
      <c r="D128" s="428" t="s">
        <v>646</v>
      </c>
      <c r="E128" s="170"/>
      <c r="F128" s="168"/>
      <c r="G128" s="170"/>
      <c r="H128" s="170"/>
      <c r="I128" s="168"/>
      <c r="J128" s="216"/>
      <c r="K128" s="168"/>
    </row>
    <row r="129" spans="2:16" s="166" customFormat="1" ht="12" x14ac:dyDescent="0.2">
      <c r="D129" s="403" t="s">
        <v>256</v>
      </c>
      <c r="E129" s="432">
        <v>52313</v>
      </c>
      <c r="F129" s="432"/>
      <c r="G129" s="600"/>
      <c r="H129" s="432">
        <v>78224</v>
      </c>
      <c r="I129" s="432"/>
      <c r="J129" s="432"/>
      <c r="K129" s="432"/>
      <c r="L129" s="169"/>
      <c r="O129" s="169" t="e">
        <f>(#REF!+F115)*0.27</f>
        <v>#REF!</v>
      </c>
      <c r="P129" s="169" t="e">
        <f>(I13+I20+I39+I40+I41+#REF!+#REF!+#REF!+#REF!+#REF!+#REF!+#REF!+#REF!)*0.27</f>
        <v>#REF!</v>
      </c>
    </row>
    <row r="130" spans="2:16" s="166" customFormat="1" ht="12" x14ac:dyDescent="0.2">
      <c r="D130" s="403" t="s">
        <v>257</v>
      </c>
      <c r="E130" s="432">
        <f>5403+593</f>
        <v>5996</v>
      </c>
      <c r="F130" s="432"/>
      <c r="G130" s="600"/>
      <c r="H130" s="432">
        <v>0</v>
      </c>
      <c r="I130" s="432"/>
      <c r="J130" s="432"/>
      <c r="K130" s="432">
        <v>85959</v>
      </c>
      <c r="O130" s="169"/>
      <c r="P130" s="169"/>
    </row>
    <row r="131" spans="2:16" s="166" customFormat="1" ht="12" x14ac:dyDescent="0.2">
      <c r="D131" s="403" t="s">
        <v>188</v>
      </c>
      <c r="E131" s="432">
        <v>0</v>
      </c>
      <c r="F131" s="432">
        <v>0</v>
      </c>
      <c r="G131" s="600">
        <v>0</v>
      </c>
      <c r="H131" s="433"/>
      <c r="I131" s="432"/>
      <c r="J131" s="432"/>
      <c r="K131" s="432"/>
      <c r="O131" s="169"/>
      <c r="P131" s="169"/>
    </row>
    <row r="132" spans="2:16" s="172" customFormat="1" ht="12" x14ac:dyDescent="0.2">
      <c r="D132" s="404"/>
      <c r="E132" s="402">
        <f t="shared" ref="E132:J132" si="0">SUM(E129:E131)</f>
        <v>58309</v>
      </c>
      <c r="F132" s="377">
        <f t="shared" si="0"/>
        <v>0</v>
      </c>
      <c r="G132" s="601">
        <f t="shared" si="0"/>
        <v>0</v>
      </c>
      <c r="H132" s="402">
        <f t="shared" si="0"/>
        <v>78224</v>
      </c>
      <c r="I132" s="377">
        <f t="shared" si="0"/>
        <v>0</v>
      </c>
      <c r="J132" s="377">
        <f t="shared" si="0"/>
        <v>0</v>
      </c>
      <c r="K132" s="377"/>
      <c r="L132" s="171">
        <f>F132+I132</f>
        <v>0</v>
      </c>
    </row>
    <row r="133" spans="2:16" s="172" customFormat="1" ht="11.25" customHeight="1" x14ac:dyDescent="0.2">
      <c r="B133" s="167" t="s">
        <v>340</v>
      </c>
      <c r="C133" s="167"/>
      <c r="D133" s="428" t="s">
        <v>648</v>
      </c>
      <c r="E133" s="170"/>
      <c r="F133" s="168"/>
      <c r="G133" s="170"/>
      <c r="H133" s="170"/>
      <c r="I133" s="168"/>
      <c r="J133" s="216"/>
      <c r="K133" s="168"/>
    </row>
    <row r="134" spans="2:16" s="172" customFormat="1" ht="11.25" customHeight="1" x14ac:dyDescent="0.2">
      <c r="K134" s="432"/>
    </row>
    <row r="135" spans="2:16" s="172" customFormat="1" ht="11.25" customHeight="1" x14ac:dyDescent="0.2">
      <c r="K135" s="432"/>
    </row>
    <row r="136" spans="2:16" s="172" customFormat="1" ht="11.25" customHeight="1" x14ac:dyDescent="0.2">
      <c r="D136" s="612" t="s">
        <v>593</v>
      </c>
      <c r="E136" s="433"/>
      <c r="F136" s="432"/>
      <c r="G136" s="600"/>
      <c r="H136" s="432">
        <v>0</v>
      </c>
      <c r="I136" s="432"/>
      <c r="J136" s="432"/>
      <c r="K136" s="432">
        <v>15448</v>
      </c>
    </row>
    <row r="137" spans="2:16" s="172" customFormat="1" ht="11.25" customHeight="1" x14ac:dyDescent="0.2">
      <c r="D137" s="407" t="s">
        <v>668</v>
      </c>
      <c r="E137" s="401"/>
      <c r="F137" s="371"/>
      <c r="G137" s="600"/>
      <c r="H137" s="432">
        <v>144750</v>
      </c>
      <c r="I137" s="432"/>
      <c r="J137" s="432"/>
      <c r="K137" s="432">
        <v>95618</v>
      </c>
    </row>
    <row r="138" spans="2:16" s="172" customFormat="1" ht="11.25" customHeight="1" x14ac:dyDescent="0.2">
      <c r="D138" s="407" t="s">
        <v>687</v>
      </c>
      <c r="E138" s="401"/>
      <c r="F138" s="371"/>
      <c r="G138" s="600"/>
      <c r="H138" s="401">
        <v>0</v>
      </c>
      <c r="I138" s="432"/>
      <c r="J138" s="432"/>
      <c r="K138" s="432">
        <v>4715</v>
      </c>
    </row>
    <row r="139" spans="2:16" s="172" customFormat="1" ht="11.25" customHeight="1" x14ac:dyDescent="0.2">
      <c r="D139" s="407"/>
      <c r="E139" s="401"/>
      <c r="F139" s="371"/>
      <c r="G139" s="600"/>
      <c r="H139" s="401"/>
      <c r="I139" s="395"/>
      <c r="J139" s="432"/>
      <c r="K139" s="395"/>
    </row>
    <row r="140" spans="2:16" s="172" customFormat="1" ht="11.25" customHeight="1" x14ac:dyDescent="0.2">
      <c r="D140" s="407"/>
      <c r="E140" s="401"/>
      <c r="F140" s="371"/>
      <c r="G140" s="600"/>
      <c r="H140" s="401"/>
      <c r="I140" s="395"/>
      <c r="J140" s="432"/>
      <c r="K140" s="395"/>
    </row>
    <row r="141" spans="2:16" s="172" customFormat="1" ht="11.25" customHeight="1" x14ac:dyDescent="0.2">
      <c r="D141" s="407"/>
      <c r="E141" s="401"/>
      <c r="F141" s="371"/>
      <c r="G141" s="600"/>
      <c r="H141" s="401"/>
      <c r="I141" s="395"/>
      <c r="J141" s="432"/>
      <c r="K141" s="395"/>
    </row>
    <row r="142" spans="2:16" s="172" customFormat="1" ht="11.25" customHeight="1" x14ac:dyDescent="0.2">
      <c r="D142" s="407"/>
      <c r="E142" s="401"/>
      <c r="F142" s="371"/>
      <c r="G142" s="600"/>
      <c r="H142" s="401"/>
      <c r="I142" s="395"/>
      <c r="J142" s="432"/>
      <c r="K142" s="395"/>
    </row>
    <row r="143" spans="2:16" s="172" customFormat="1" ht="11.25" customHeight="1" x14ac:dyDescent="0.2">
      <c r="D143" s="407"/>
      <c r="E143" s="401"/>
      <c r="F143" s="371"/>
      <c r="G143" s="600"/>
      <c r="H143" s="401"/>
      <c r="I143" s="395"/>
      <c r="J143" s="432"/>
      <c r="K143" s="395"/>
    </row>
    <row r="144" spans="2:16" s="172" customFormat="1" ht="11.25" customHeight="1" x14ac:dyDescent="0.2">
      <c r="D144" s="434" t="s">
        <v>292</v>
      </c>
      <c r="E144" s="432">
        <v>77500</v>
      </c>
      <c r="F144" s="432"/>
      <c r="G144" s="600"/>
      <c r="H144" s="401"/>
      <c r="I144" s="395"/>
      <c r="J144" s="432"/>
      <c r="K144" s="395"/>
    </row>
    <row r="145" spans="2:11" s="172" customFormat="1" ht="11.25" customHeight="1" x14ac:dyDescent="0.2">
      <c r="D145" s="434" t="s">
        <v>518</v>
      </c>
      <c r="E145" s="432">
        <v>155466</v>
      </c>
      <c r="F145" s="432"/>
      <c r="G145" s="600"/>
      <c r="H145" s="401"/>
      <c r="I145" s="395"/>
      <c r="J145" s="432"/>
      <c r="K145" s="395"/>
    </row>
    <row r="146" spans="2:11" s="172" customFormat="1" ht="11.25" customHeight="1" x14ac:dyDescent="0.2">
      <c r="D146" s="434" t="s">
        <v>380</v>
      </c>
      <c r="E146" s="432"/>
      <c r="F146" s="432"/>
      <c r="G146" s="600"/>
      <c r="H146" s="401"/>
      <c r="I146" s="395"/>
      <c r="J146" s="432"/>
      <c r="K146" s="395"/>
    </row>
    <row r="147" spans="2:11" s="172" customFormat="1" ht="11.25" customHeight="1" x14ac:dyDescent="0.2">
      <c r="D147" s="434" t="s">
        <v>382</v>
      </c>
      <c r="E147" s="432">
        <v>100000</v>
      </c>
      <c r="F147" s="432"/>
      <c r="G147" s="600"/>
      <c r="H147" s="401"/>
      <c r="I147" s="395"/>
      <c r="J147" s="432"/>
      <c r="K147" s="395"/>
    </row>
    <row r="148" spans="2:11" s="172" customFormat="1" ht="11.25" customHeight="1" x14ac:dyDescent="0.2">
      <c r="D148" s="434" t="s">
        <v>295</v>
      </c>
      <c r="E148" s="432">
        <v>143621</v>
      </c>
      <c r="F148" s="432"/>
      <c r="G148" s="600"/>
      <c r="H148" s="401"/>
      <c r="I148" s="395"/>
      <c r="J148" s="432"/>
      <c r="K148" s="395"/>
    </row>
    <row r="149" spans="2:11" s="172" customFormat="1" ht="24" x14ac:dyDescent="0.2">
      <c r="D149" s="612" t="s">
        <v>667</v>
      </c>
      <c r="E149" s="239">
        <v>85000</v>
      </c>
      <c r="F149" s="239"/>
      <c r="G149" s="600"/>
      <c r="H149" s="401"/>
      <c r="I149" s="395"/>
      <c r="J149" s="432"/>
      <c r="K149" s="395"/>
    </row>
    <row r="150" spans="2:11" s="172" customFormat="1" ht="11.25" customHeight="1" x14ac:dyDescent="0.2">
      <c r="D150" s="407" t="s">
        <v>638</v>
      </c>
      <c r="E150" s="432">
        <v>17009</v>
      </c>
      <c r="F150" s="432"/>
      <c r="G150" s="600"/>
      <c r="H150" s="433"/>
      <c r="I150" s="395"/>
      <c r="J150" s="432"/>
      <c r="K150" s="395"/>
    </row>
    <row r="151" spans="2:11" s="172" customFormat="1" ht="11.25" customHeight="1" x14ac:dyDescent="0.2">
      <c r="D151" s="407" t="s">
        <v>661</v>
      </c>
      <c r="E151" s="432">
        <v>11142</v>
      </c>
      <c r="F151" s="432"/>
      <c r="G151" s="600"/>
      <c r="H151" s="433"/>
      <c r="I151" s="395"/>
      <c r="J151" s="432"/>
      <c r="K151" s="395"/>
    </row>
    <row r="152" spans="2:11" s="166" customFormat="1" ht="15" customHeight="1" x14ac:dyDescent="0.2">
      <c r="D152" s="612" t="s">
        <v>666</v>
      </c>
      <c r="E152" s="239">
        <v>0</v>
      </c>
      <c r="F152" s="239"/>
      <c r="G152" s="600"/>
      <c r="H152" s="433"/>
      <c r="I152" s="431"/>
      <c r="J152" s="432"/>
      <c r="K152" s="431">
        <v>23745</v>
      </c>
    </row>
    <row r="153" spans="2:11" s="172" customFormat="1" ht="24" x14ac:dyDescent="0.2">
      <c r="D153" s="612" t="s">
        <v>673</v>
      </c>
      <c r="E153" s="614">
        <v>0</v>
      </c>
      <c r="F153" s="239"/>
      <c r="G153" s="600"/>
      <c r="H153" s="401"/>
      <c r="I153" s="432"/>
      <c r="J153" s="600"/>
      <c r="K153" s="432">
        <v>311635</v>
      </c>
    </row>
    <row r="154" spans="2:11" s="172" customFormat="1" ht="11.25" customHeight="1" x14ac:dyDescent="0.2">
      <c r="D154" s="408"/>
      <c r="E154" s="401"/>
      <c r="F154" s="432"/>
      <c r="G154" s="600"/>
      <c r="H154" s="401"/>
      <c r="I154" s="395"/>
      <c r="J154" s="377"/>
      <c r="K154" s="395"/>
    </row>
    <row r="155" spans="2:11" s="172" customFormat="1" ht="11.25" customHeight="1" x14ac:dyDescent="0.2">
      <c r="D155" s="408"/>
      <c r="E155" s="401"/>
      <c r="F155" s="432"/>
      <c r="G155" s="600"/>
      <c r="H155" s="401"/>
      <c r="I155" s="395"/>
      <c r="J155" s="377"/>
      <c r="K155" s="395"/>
    </row>
    <row r="156" spans="2:11" s="172" customFormat="1" ht="11.25" customHeight="1" x14ac:dyDescent="0.2">
      <c r="D156" s="408"/>
      <c r="E156" s="401"/>
      <c r="F156" s="395"/>
      <c r="G156" s="600"/>
      <c r="H156" s="401"/>
      <c r="I156" s="395"/>
      <c r="J156" s="377"/>
      <c r="K156" s="395"/>
    </row>
    <row r="157" spans="2:11" s="172" customFormat="1" ht="11.25" customHeight="1" x14ac:dyDescent="0.2">
      <c r="D157" s="403"/>
      <c r="E157" s="401"/>
      <c r="F157" s="371"/>
      <c r="G157" s="600"/>
      <c r="H157" s="401"/>
      <c r="I157" s="395"/>
      <c r="J157" s="432"/>
      <c r="K157" s="395"/>
    </row>
    <row r="158" spans="2:11" s="172" customFormat="1" ht="11.25" customHeight="1" x14ac:dyDescent="0.2">
      <c r="D158" s="403"/>
      <c r="E158" s="401"/>
      <c r="F158" s="371"/>
      <c r="G158" s="600"/>
      <c r="H158" s="401"/>
      <c r="I158" s="395"/>
      <c r="J158" s="432"/>
      <c r="K158" s="395"/>
    </row>
    <row r="159" spans="2:11" s="172" customFormat="1" ht="11.25" customHeight="1" x14ac:dyDescent="0.2">
      <c r="D159" s="403"/>
      <c r="E159" s="402" t="e">
        <f t="shared" ref="E159:J159" si="1">SUM(E71:E158)</f>
        <v>#REF!</v>
      </c>
      <c r="F159" s="402" t="e">
        <f t="shared" si="1"/>
        <v>#REF!</v>
      </c>
      <c r="G159" s="601" t="e">
        <f t="shared" si="1"/>
        <v>#REF!</v>
      </c>
      <c r="H159" s="377">
        <f t="shared" si="1"/>
        <v>13950448</v>
      </c>
      <c r="I159" s="377">
        <f t="shared" si="1"/>
        <v>2062431</v>
      </c>
      <c r="J159" s="377">
        <f t="shared" si="1"/>
        <v>0</v>
      </c>
      <c r="K159" s="377"/>
    </row>
    <row r="160" spans="2:11" s="352" customFormat="1" ht="12" x14ac:dyDescent="0.2">
      <c r="B160" s="172"/>
      <c r="C160" s="172"/>
      <c r="D160" s="367" t="s">
        <v>649</v>
      </c>
      <c r="E160" s="353" t="e">
        <f>E159</f>
        <v>#REF!</v>
      </c>
      <c r="F160" s="353" t="e">
        <f>F159</f>
        <v>#REF!</v>
      </c>
      <c r="G160" s="353" t="e">
        <f>G159</f>
        <v>#REF!</v>
      </c>
      <c r="H160" s="351"/>
      <c r="I160" s="351"/>
      <c r="J160" s="216"/>
      <c r="K160" s="351"/>
    </row>
    <row r="161" spans="4:11" s="168" customFormat="1" ht="12" customHeight="1" x14ac:dyDescent="0.2">
      <c r="D161" s="167" t="s">
        <v>650</v>
      </c>
      <c r="E161" s="216"/>
      <c r="G161" s="216"/>
      <c r="H161" s="216"/>
      <c r="J161" s="216"/>
    </row>
    <row r="162" spans="4:11" s="166" customFormat="1" ht="12" x14ac:dyDescent="0.2">
      <c r="D162" s="615" t="s">
        <v>424</v>
      </c>
      <c r="E162" s="433"/>
      <c r="F162" s="431"/>
      <c r="G162" s="600"/>
      <c r="H162" s="239">
        <v>14879</v>
      </c>
      <c r="I162" s="239"/>
      <c r="J162" s="239"/>
      <c r="K162" s="239"/>
    </row>
    <row r="163" spans="4:11" s="166" customFormat="1" ht="12.75" customHeight="1" x14ac:dyDescent="0.2">
      <c r="D163" s="403"/>
      <c r="E163" s="401"/>
      <c r="F163" s="368"/>
      <c r="G163" s="600"/>
      <c r="H163" s="432"/>
      <c r="I163" s="432"/>
      <c r="J163" s="432"/>
      <c r="K163" s="432"/>
    </row>
    <row r="164" spans="4:11" s="166" customFormat="1" ht="12.75" customHeight="1" x14ac:dyDescent="0.2">
      <c r="D164" s="403"/>
      <c r="E164" s="401"/>
      <c r="F164" s="368"/>
      <c r="G164" s="600"/>
      <c r="H164" s="431"/>
      <c r="I164" s="368"/>
      <c r="J164" s="432"/>
      <c r="K164" s="431"/>
    </row>
    <row r="165" spans="4:11" s="166" customFormat="1" ht="12.75" customHeight="1" x14ac:dyDescent="0.2">
      <c r="D165" s="403"/>
      <c r="E165" s="401"/>
      <c r="F165" s="368"/>
      <c r="G165" s="600"/>
      <c r="H165" s="432"/>
      <c r="I165" s="371"/>
      <c r="J165" s="432"/>
      <c r="K165" s="432"/>
    </row>
    <row r="166" spans="4:11" s="166" customFormat="1" ht="13.5" customHeight="1" x14ac:dyDescent="0.2">
      <c r="D166" s="437"/>
      <c r="E166" s="433"/>
      <c r="F166" s="431"/>
      <c r="G166" s="600"/>
      <c r="H166" s="239"/>
      <c r="I166" s="239"/>
      <c r="J166" s="239"/>
      <c r="K166" s="239"/>
    </row>
    <row r="167" spans="4:11" s="166" customFormat="1" ht="12.75" customHeight="1" x14ac:dyDescent="0.2">
      <c r="D167" s="403"/>
      <c r="E167" s="401"/>
      <c r="F167" s="368"/>
      <c r="G167" s="600"/>
      <c r="H167" s="401"/>
      <c r="I167" s="371"/>
      <c r="J167" s="432"/>
      <c r="K167" s="432"/>
    </row>
    <row r="168" spans="4:11" s="166" customFormat="1" ht="12" x14ac:dyDescent="0.2">
      <c r="D168" s="404"/>
      <c r="E168" s="401"/>
      <c r="F168" s="368"/>
      <c r="G168" s="600"/>
      <c r="H168" s="402">
        <f>SUM(H162:H167)</f>
        <v>14879</v>
      </c>
      <c r="I168" s="377">
        <f>SUM(I162:I167)</f>
        <v>0</v>
      </c>
      <c r="J168" s="377">
        <f>SUM(J162:J167)</f>
        <v>0</v>
      </c>
      <c r="K168" s="377"/>
    </row>
    <row r="169" spans="4:11" s="166" customFormat="1" ht="12" x14ac:dyDescent="0.2">
      <c r="D169" s="404"/>
      <c r="E169" s="401"/>
      <c r="F169" s="368"/>
      <c r="G169" s="600"/>
      <c r="H169" s="401"/>
      <c r="I169" s="368"/>
      <c r="J169" s="432"/>
      <c r="K169" s="431"/>
    </row>
    <row r="170" spans="4:11" s="166" customFormat="1" ht="12" x14ac:dyDescent="0.2">
      <c r="D170" s="167" t="s">
        <v>651</v>
      </c>
      <c r="E170" s="216"/>
      <c r="F170" s="168"/>
      <c r="G170" s="216"/>
      <c r="H170" s="216"/>
      <c r="I170" s="168"/>
      <c r="J170" s="216"/>
      <c r="K170" s="168"/>
    </row>
    <row r="171" spans="4:11" s="166" customFormat="1" ht="12" x14ac:dyDescent="0.2">
      <c r="D171" s="434" t="s">
        <v>599</v>
      </c>
      <c r="E171" s="401"/>
      <c r="F171" s="368"/>
      <c r="G171" s="600"/>
      <c r="H171" s="401">
        <v>7076</v>
      </c>
      <c r="I171" s="432"/>
      <c r="J171" s="432"/>
      <c r="K171" s="432"/>
    </row>
    <row r="172" spans="4:11" s="166" customFormat="1" ht="12" x14ac:dyDescent="0.2">
      <c r="D172" s="434" t="s">
        <v>686</v>
      </c>
      <c r="E172" s="401"/>
      <c r="F172" s="368"/>
      <c r="G172" s="600"/>
      <c r="H172" s="401">
        <v>0</v>
      </c>
      <c r="I172" s="432"/>
      <c r="J172" s="432"/>
      <c r="K172" s="432">
        <v>7183</v>
      </c>
    </row>
    <row r="173" spans="4:11" s="166" customFormat="1" ht="12" x14ac:dyDescent="0.2">
      <c r="D173" s="403"/>
      <c r="E173" s="401"/>
      <c r="F173" s="368"/>
      <c r="G173" s="600"/>
      <c r="H173" s="401"/>
      <c r="I173" s="432"/>
      <c r="J173" s="432"/>
      <c r="K173" s="432"/>
    </row>
    <row r="174" spans="4:11" s="166" customFormat="1" ht="12" x14ac:dyDescent="0.2">
      <c r="D174" s="403"/>
      <c r="E174" s="401"/>
      <c r="F174" s="368"/>
      <c r="G174" s="600"/>
      <c r="H174" s="401"/>
      <c r="I174" s="432"/>
      <c r="J174" s="432"/>
      <c r="K174" s="432"/>
    </row>
    <row r="175" spans="4:11" s="166" customFormat="1" ht="12" x14ac:dyDescent="0.2">
      <c r="D175" s="403"/>
      <c r="E175" s="401"/>
      <c r="F175" s="368"/>
      <c r="G175" s="600"/>
      <c r="H175" s="401"/>
      <c r="I175" s="432"/>
      <c r="J175" s="432"/>
      <c r="K175" s="432"/>
    </row>
    <row r="176" spans="4:11" s="166" customFormat="1" ht="12" x14ac:dyDescent="0.2">
      <c r="D176" s="404"/>
      <c r="E176" s="401"/>
      <c r="F176" s="368"/>
      <c r="G176" s="600"/>
      <c r="H176" s="402">
        <f>SUM(H171:H175)</f>
        <v>7076</v>
      </c>
      <c r="I176" s="377">
        <f>SUM(I171:I175)</f>
        <v>0</v>
      </c>
      <c r="J176" s="377">
        <f>SUM(J171:J175)</f>
        <v>0</v>
      </c>
      <c r="K176" s="377"/>
    </row>
    <row r="177" spans="4:11" s="166" customFormat="1" ht="12" x14ac:dyDescent="0.2">
      <c r="D177" s="404"/>
      <c r="E177" s="401"/>
      <c r="F177" s="368"/>
      <c r="G177" s="600"/>
      <c r="H177" s="401"/>
      <c r="I177" s="431"/>
      <c r="J177" s="432"/>
      <c r="K177" s="431"/>
    </row>
    <row r="178" spans="4:11" s="166" customFormat="1" ht="12" x14ac:dyDescent="0.2">
      <c r="D178" s="167" t="s">
        <v>652</v>
      </c>
      <c r="E178" s="216"/>
      <c r="F178" s="168"/>
      <c r="G178" s="216"/>
      <c r="H178" s="216"/>
      <c r="I178" s="168"/>
      <c r="J178" s="216"/>
      <c r="K178" s="168"/>
    </row>
    <row r="179" spans="4:11" s="166" customFormat="1" ht="12" x14ac:dyDescent="0.2">
      <c r="D179" s="434" t="s">
        <v>639</v>
      </c>
      <c r="E179" s="401"/>
      <c r="F179" s="368"/>
      <c r="G179" s="600"/>
      <c r="H179" s="432">
        <v>2733</v>
      </c>
      <c r="I179" s="432">
        <f>2733-2733</f>
        <v>0</v>
      </c>
      <c r="J179" s="432"/>
      <c r="K179" s="432"/>
    </row>
    <row r="180" spans="4:11" s="166" customFormat="1" ht="12" x14ac:dyDescent="0.2">
      <c r="D180" s="434" t="s">
        <v>622</v>
      </c>
      <c r="E180" s="433"/>
      <c r="F180" s="395"/>
      <c r="G180" s="600"/>
      <c r="H180" s="432">
        <v>5369</v>
      </c>
      <c r="I180" s="432"/>
      <c r="J180" s="432"/>
      <c r="K180" s="432"/>
    </row>
    <row r="181" spans="4:11" s="166" customFormat="1" ht="12" x14ac:dyDescent="0.2">
      <c r="D181" s="434" t="s">
        <v>635</v>
      </c>
      <c r="E181" s="433"/>
      <c r="F181" s="395"/>
      <c r="G181" s="600"/>
      <c r="H181" s="432">
        <v>1800</v>
      </c>
      <c r="I181" s="432"/>
      <c r="J181" s="432"/>
      <c r="K181" s="432"/>
    </row>
    <row r="182" spans="4:11" s="166" customFormat="1" ht="12" x14ac:dyDescent="0.2">
      <c r="D182" s="407" t="s">
        <v>621</v>
      </c>
      <c r="E182" s="433"/>
      <c r="F182" s="432"/>
      <c r="G182" s="600"/>
      <c r="H182" s="432">
        <v>21313</v>
      </c>
      <c r="I182" s="432"/>
      <c r="J182" s="432"/>
      <c r="K182" s="432"/>
    </row>
    <row r="183" spans="4:11" s="166" customFormat="1" ht="12" x14ac:dyDescent="0.2">
      <c r="D183" s="434" t="s">
        <v>659</v>
      </c>
      <c r="E183" s="401"/>
      <c r="F183" s="368"/>
      <c r="G183" s="600"/>
      <c r="H183" s="432">
        <v>19992</v>
      </c>
      <c r="I183" s="432"/>
      <c r="J183" s="432"/>
      <c r="K183" s="432"/>
    </row>
    <row r="184" spans="4:11" s="166" customFormat="1" ht="12" x14ac:dyDescent="0.2">
      <c r="D184" s="434" t="s">
        <v>675</v>
      </c>
      <c r="E184" s="433"/>
      <c r="F184" s="431"/>
      <c r="G184" s="600"/>
      <c r="H184" s="433">
        <v>0</v>
      </c>
      <c r="I184" s="432"/>
      <c r="J184" s="432"/>
      <c r="K184" s="432">
        <v>2654</v>
      </c>
    </row>
    <row r="185" spans="4:11" s="166" customFormat="1" ht="12" x14ac:dyDescent="0.2">
      <c r="D185" s="434" t="s">
        <v>685</v>
      </c>
      <c r="E185" s="433"/>
      <c r="F185" s="431"/>
      <c r="G185" s="600"/>
      <c r="H185" s="433">
        <v>0</v>
      </c>
      <c r="I185" s="432"/>
      <c r="J185" s="432"/>
      <c r="K185" s="432">
        <v>668</v>
      </c>
    </row>
    <row r="186" spans="4:11" s="166" customFormat="1" ht="12" x14ac:dyDescent="0.2">
      <c r="D186" s="434" t="s">
        <v>691</v>
      </c>
      <c r="E186" s="433"/>
      <c r="F186" s="431"/>
      <c r="G186" s="600"/>
      <c r="H186" s="433">
        <v>0</v>
      </c>
      <c r="I186" s="432"/>
      <c r="J186" s="432"/>
      <c r="K186" s="432">
        <v>4025</v>
      </c>
    </row>
    <row r="187" spans="4:11" s="166" customFormat="1" ht="12" x14ac:dyDescent="0.2">
      <c r="D187" s="434" t="s">
        <v>690</v>
      </c>
      <c r="E187" s="433"/>
      <c r="F187" s="431"/>
      <c r="G187" s="600"/>
      <c r="H187" s="433">
        <v>0</v>
      </c>
      <c r="I187" s="432"/>
      <c r="J187" s="432"/>
      <c r="K187" s="432">
        <v>3050</v>
      </c>
    </row>
    <row r="188" spans="4:11" s="166" customFormat="1" ht="12" x14ac:dyDescent="0.2">
      <c r="D188" s="434"/>
      <c r="E188" s="433"/>
      <c r="F188" s="431"/>
      <c r="G188" s="600"/>
      <c r="H188" s="433"/>
      <c r="I188" s="432"/>
      <c r="J188" s="432"/>
      <c r="K188" s="432"/>
    </row>
    <row r="189" spans="4:11" s="166" customFormat="1" ht="12" x14ac:dyDescent="0.2">
      <c r="D189" s="434"/>
      <c r="E189" s="433"/>
      <c r="F189" s="431"/>
      <c r="G189" s="600"/>
      <c r="H189" s="433"/>
      <c r="I189" s="432"/>
      <c r="J189" s="432"/>
      <c r="K189" s="432"/>
    </row>
    <row r="190" spans="4:11" s="166" customFormat="1" ht="12" x14ac:dyDescent="0.2">
      <c r="D190" s="434"/>
      <c r="E190" s="433"/>
      <c r="F190" s="431"/>
      <c r="G190" s="600"/>
      <c r="H190" s="433"/>
      <c r="I190" s="432"/>
      <c r="J190" s="432"/>
      <c r="K190" s="432"/>
    </row>
    <row r="191" spans="4:11" s="166" customFormat="1" ht="12" x14ac:dyDescent="0.2">
      <c r="D191" s="434"/>
      <c r="E191" s="433"/>
      <c r="F191" s="431"/>
      <c r="G191" s="600"/>
      <c r="H191" s="433"/>
      <c r="I191" s="432"/>
      <c r="J191" s="432"/>
      <c r="K191" s="432"/>
    </row>
    <row r="192" spans="4:11" s="166" customFormat="1" ht="12" x14ac:dyDescent="0.2">
      <c r="D192" s="404"/>
      <c r="E192" s="401"/>
      <c r="F192" s="368"/>
      <c r="G192" s="600"/>
      <c r="H192" s="402">
        <f>SUM(H179:H191)</f>
        <v>51207</v>
      </c>
      <c r="I192" s="402">
        <f>SUM(I179:I191)</f>
        <v>0</v>
      </c>
      <c r="J192" s="377">
        <f>SUM(J179:J185)</f>
        <v>0</v>
      </c>
      <c r="K192" s="402"/>
    </row>
    <row r="193" spans="2:11" s="166" customFormat="1" ht="12" x14ac:dyDescent="0.2">
      <c r="B193" s="167" t="s">
        <v>421</v>
      </c>
      <c r="C193" s="167"/>
      <c r="D193" s="428" t="s">
        <v>653</v>
      </c>
      <c r="E193" s="170"/>
      <c r="F193" s="168"/>
      <c r="G193" s="170"/>
      <c r="H193" s="170"/>
      <c r="I193" s="168"/>
      <c r="J193" s="216"/>
      <c r="K193" s="168"/>
    </row>
    <row r="194" spans="2:11" s="166" customFormat="1" ht="12" x14ac:dyDescent="0.2">
      <c r="B194" s="172"/>
      <c r="C194" s="172"/>
      <c r="D194" s="403" t="s">
        <v>265</v>
      </c>
      <c r="E194" s="432">
        <v>1000</v>
      </c>
      <c r="F194" s="432"/>
      <c r="G194" s="600"/>
      <c r="H194" s="401"/>
      <c r="I194" s="371"/>
      <c r="J194" s="432"/>
      <c r="K194" s="432"/>
    </row>
    <row r="195" spans="2:11" s="166" customFormat="1" ht="12" x14ac:dyDescent="0.2">
      <c r="D195" s="403" t="s">
        <v>145</v>
      </c>
      <c r="E195" s="432">
        <v>2500</v>
      </c>
      <c r="F195" s="432"/>
      <c r="G195" s="600"/>
      <c r="H195" s="401"/>
      <c r="I195" s="371"/>
      <c r="J195" s="432"/>
      <c r="K195" s="432"/>
    </row>
    <row r="196" spans="2:11" s="166" customFormat="1" ht="12" x14ac:dyDescent="0.2">
      <c r="D196" s="434" t="s">
        <v>433</v>
      </c>
      <c r="E196" s="432">
        <v>1000</v>
      </c>
      <c r="F196" s="432"/>
      <c r="G196" s="600"/>
      <c r="H196" s="401"/>
      <c r="I196" s="371"/>
      <c r="J196" s="432"/>
      <c r="K196" s="432"/>
    </row>
    <row r="197" spans="2:11" s="166" customFormat="1" ht="12" x14ac:dyDescent="0.2">
      <c r="D197" s="405" t="s">
        <v>434</v>
      </c>
      <c r="E197" s="432"/>
      <c r="F197" s="432"/>
      <c r="G197" s="600"/>
      <c r="H197" s="401"/>
      <c r="I197" s="371"/>
      <c r="J197" s="432"/>
      <c r="K197" s="432"/>
    </row>
    <row r="198" spans="2:11" s="166" customFormat="1" ht="12" x14ac:dyDescent="0.2">
      <c r="D198" s="405"/>
      <c r="E198" s="401"/>
      <c r="F198" s="432"/>
      <c r="G198" s="600"/>
      <c r="H198" s="401"/>
      <c r="I198" s="371"/>
      <c r="J198" s="432"/>
      <c r="K198" s="432"/>
    </row>
    <row r="199" spans="2:11" s="166" customFormat="1" ht="12" x14ac:dyDescent="0.2">
      <c r="D199" s="405"/>
      <c r="E199" s="401"/>
      <c r="F199" s="432"/>
      <c r="G199" s="600"/>
      <c r="H199" s="401"/>
      <c r="I199" s="371"/>
      <c r="J199" s="432"/>
      <c r="K199" s="432"/>
    </row>
    <row r="200" spans="2:11" s="166" customFormat="1" ht="12" x14ac:dyDescent="0.2">
      <c r="D200" s="434" t="s">
        <v>684</v>
      </c>
      <c r="E200" s="401"/>
      <c r="F200" s="432"/>
      <c r="G200" s="600"/>
      <c r="H200" s="432">
        <v>1000</v>
      </c>
      <c r="I200" s="371"/>
      <c r="J200" s="432"/>
      <c r="K200" s="432"/>
    </row>
    <row r="201" spans="2:11" s="166" customFormat="1" ht="12" x14ac:dyDescent="0.2">
      <c r="D201" s="434" t="s">
        <v>662</v>
      </c>
      <c r="E201" s="433"/>
      <c r="F201" s="432"/>
      <c r="G201" s="600"/>
      <c r="H201" s="433">
        <v>94830</v>
      </c>
      <c r="I201" s="371"/>
      <c r="J201" s="432"/>
      <c r="K201" s="432"/>
    </row>
    <row r="202" spans="2:11" s="166" customFormat="1" ht="12" x14ac:dyDescent="0.2">
      <c r="D202" s="434" t="s">
        <v>674</v>
      </c>
      <c r="E202" s="433"/>
      <c r="F202" s="395"/>
      <c r="G202" s="600"/>
      <c r="H202" s="432">
        <v>0</v>
      </c>
      <c r="I202" s="432"/>
      <c r="J202" s="432"/>
      <c r="K202" s="432">
        <v>373</v>
      </c>
    </row>
    <row r="203" spans="2:11" s="166" customFormat="1" ht="12" x14ac:dyDescent="0.2">
      <c r="D203" s="434" t="s">
        <v>689</v>
      </c>
      <c r="E203" s="433"/>
      <c r="F203" s="395"/>
      <c r="G203" s="600"/>
      <c r="H203" s="433">
        <v>0</v>
      </c>
      <c r="I203" s="432"/>
      <c r="J203" s="432"/>
      <c r="K203" s="432">
        <v>13078</v>
      </c>
    </row>
    <row r="204" spans="2:11" s="166" customFormat="1" ht="12" x14ac:dyDescent="0.2">
      <c r="D204" s="407"/>
      <c r="E204" s="433"/>
      <c r="F204" s="432"/>
      <c r="G204" s="600"/>
      <c r="H204" s="433"/>
      <c r="I204" s="432"/>
      <c r="J204" s="432"/>
      <c r="K204" s="432"/>
    </row>
    <row r="205" spans="2:11" s="172" customFormat="1" ht="12" x14ac:dyDescent="0.2">
      <c r="D205" s="404"/>
      <c r="E205" s="402">
        <f t="shared" ref="E205:J205" si="2">SUM(E194:E204)</f>
        <v>4500</v>
      </c>
      <c r="F205" s="402">
        <f t="shared" ref="F205" si="3">SUM(F194:F204)</f>
        <v>0</v>
      </c>
      <c r="G205" s="601">
        <f t="shared" si="2"/>
        <v>0</v>
      </c>
      <c r="H205" s="402">
        <f t="shared" si="2"/>
        <v>95830</v>
      </c>
      <c r="I205" s="377">
        <f t="shared" si="2"/>
        <v>0</v>
      </c>
      <c r="J205" s="377">
        <f t="shared" si="2"/>
        <v>0</v>
      </c>
      <c r="K205" s="377"/>
    </row>
    <row r="206" spans="2:11" s="352" customFormat="1" ht="12" x14ac:dyDescent="0.2">
      <c r="B206" s="172"/>
      <c r="C206" s="172"/>
      <c r="D206" s="367" t="s">
        <v>654</v>
      </c>
      <c r="E206" s="353">
        <f>E205</f>
        <v>4500</v>
      </c>
      <c r="F206" s="353">
        <f>F205</f>
        <v>0</v>
      </c>
      <c r="G206" s="353">
        <f>G205</f>
        <v>0</v>
      </c>
      <c r="H206" s="351"/>
      <c r="I206" s="351"/>
      <c r="J206" s="216"/>
      <c r="K206" s="351"/>
    </row>
    <row r="207" spans="2:11" s="352" customFormat="1" ht="12" x14ac:dyDescent="0.2">
      <c r="B207" s="172"/>
      <c r="C207" s="172"/>
      <c r="D207" s="399"/>
      <c r="E207" s="400"/>
      <c r="F207" s="400"/>
      <c r="G207" s="602"/>
      <c r="H207" s="351"/>
      <c r="I207" s="351"/>
      <c r="J207" s="216"/>
      <c r="K207" s="351"/>
    </row>
    <row r="208" spans="2:11" s="172" customFormat="1" ht="12" x14ac:dyDescent="0.2">
      <c r="B208" s="167" t="s">
        <v>712</v>
      </c>
      <c r="C208" s="167"/>
      <c r="D208" s="428" t="s">
        <v>655</v>
      </c>
      <c r="E208" s="170"/>
      <c r="F208" s="168"/>
      <c r="G208" s="170"/>
      <c r="H208" s="170"/>
      <c r="I208" s="168"/>
      <c r="J208" s="216"/>
      <c r="K208" s="168"/>
    </row>
    <row r="209" spans="2:12" s="172" customFormat="1" ht="12" x14ac:dyDescent="0.2">
      <c r="B209" s="166"/>
      <c r="C209" s="166"/>
      <c r="D209" s="434" t="s">
        <v>263</v>
      </c>
      <c r="E209" s="401">
        <v>4000</v>
      </c>
      <c r="F209" s="371"/>
      <c r="G209" s="600"/>
      <c r="H209" s="401"/>
      <c r="I209" s="371"/>
      <c r="J209" s="432"/>
      <c r="K209" s="432"/>
    </row>
    <row r="210" spans="2:12" s="166" customFormat="1" ht="12" x14ac:dyDescent="0.2">
      <c r="D210" s="434" t="s">
        <v>264</v>
      </c>
      <c r="E210" s="401">
        <v>2000</v>
      </c>
      <c r="F210" s="371"/>
      <c r="G210" s="600"/>
      <c r="H210" s="402"/>
      <c r="I210" s="368"/>
      <c r="J210" s="432"/>
      <c r="K210" s="431"/>
    </row>
    <row r="211" spans="2:12" s="166" customFormat="1" ht="12" x14ac:dyDescent="0.2">
      <c r="D211" s="403"/>
      <c r="E211" s="401"/>
      <c r="F211" s="371"/>
      <c r="G211" s="600"/>
      <c r="H211" s="402"/>
      <c r="I211" s="368"/>
      <c r="J211" s="432"/>
      <c r="K211" s="431"/>
    </row>
    <row r="212" spans="2:12" s="166" customFormat="1" ht="12" x14ac:dyDescent="0.2">
      <c r="D212" s="403"/>
      <c r="E212" s="401"/>
      <c r="F212" s="371"/>
      <c r="G212" s="600"/>
      <c r="H212" s="402"/>
      <c r="I212" s="368"/>
      <c r="J212" s="432"/>
      <c r="K212" s="431"/>
    </row>
    <row r="213" spans="2:12" s="166" customFormat="1" ht="12" x14ac:dyDescent="0.2">
      <c r="D213" s="403"/>
      <c r="E213" s="401"/>
      <c r="F213" s="371"/>
      <c r="G213" s="600"/>
      <c r="H213" s="402"/>
      <c r="I213" s="368"/>
      <c r="J213" s="432"/>
      <c r="K213" s="431"/>
    </row>
    <row r="214" spans="2:12" s="166" customFormat="1" ht="12" x14ac:dyDescent="0.2">
      <c r="D214" s="403"/>
      <c r="E214" s="401"/>
      <c r="F214" s="371"/>
      <c r="G214" s="600"/>
      <c r="H214" s="402"/>
      <c r="I214" s="368"/>
      <c r="J214" s="432"/>
      <c r="K214" s="431"/>
    </row>
    <row r="215" spans="2:12" s="166" customFormat="1" ht="12" x14ac:dyDescent="0.2">
      <c r="D215" s="403"/>
      <c r="E215" s="401"/>
      <c r="F215" s="371"/>
      <c r="G215" s="600"/>
      <c r="H215" s="402"/>
      <c r="I215" s="368"/>
      <c r="J215" s="432"/>
      <c r="K215" s="431"/>
    </row>
    <row r="216" spans="2:12" s="166" customFormat="1" ht="12" x14ac:dyDescent="0.2">
      <c r="D216" s="403"/>
      <c r="E216" s="402">
        <f>SUM(E209:E215)</f>
        <v>6000</v>
      </c>
      <c r="F216" s="377">
        <f>SUM(F209:F215)</f>
        <v>0</v>
      </c>
      <c r="G216" s="601">
        <f>SUM(G209:G215)</f>
        <v>0</v>
      </c>
      <c r="H216" s="402">
        <f>SUM(H209:H215)</f>
        <v>0</v>
      </c>
      <c r="I216" s="377">
        <f>SUM(I209:I215)</f>
        <v>0</v>
      </c>
      <c r="J216" s="377">
        <v>0</v>
      </c>
      <c r="K216" s="377"/>
    </row>
    <row r="217" spans="2:12" s="352" customFormat="1" ht="12" x14ac:dyDescent="0.2">
      <c r="B217" s="172"/>
      <c r="C217" s="172"/>
      <c r="D217" s="367" t="s">
        <v>656</v>
      </c>
      <c r="E217" s="353">
        <f>E216</f>
        <v>6000</v>
      </c>
      <c r="F217" s="353">
        <f>F216</f>
        <v>0</v>
      </c>
      <c r="G217" s="353">
        <f>G216</f>
        <v>0</v>
      </c>
      <c r="H217" s="351"/>
      <c r="I217" s="351"/>
      <c r="J217" s="216"/>
      <c r="K217" s="351"/>
    </row>
    <row r="218" spans="2:12" s="352" customFormat="1" ht="12" x14ac:dyDescent="0.2">
      <c r="B218" s="172"/>
      <c r="C218" s="172"/>
      <c r="D218" s="399"/>
      <c r="E218" s="400"/>
      <c r="F218" s="400"/>
      <c r="G218" s="602"/>
      <c r="H218" s="351"/>
      <c r="I218" s="351"/>
      <c r="J218" s="216"/>
      <c r="K218" s="351"/>
    </row>
    <row r="219" spans="2:12" s="172" customFormat="1" ht="12" x14ac:dyDescent="0.2">
      <c r="D219" s="408" t="s">
        <v>695</v>
      </c>
      <c r="E219" s="377" t="e">
        <f>#REF!+#REF!+E43+#REF!+E110+E115+E125+#REF!+E132+#REF!+#REF!+#REF!+#REF!+E159+E168+E176+E192+E205+E216</f>
        <v>#REF!</v>
      </c>
      <c r="F219" s="377" t="e">
        <f>#REF!+#REF!+F43+#REF!+F110+F115+F125+#REF!+F132+#REF!+#REF!+#REF!+#REF!+F159+F168+F176+F192+F205+F216</f>
        <v>#REF!</v>
      </c>
      <c r="G219" s="643" t="e">
        <f>G216+G205+G159+G132+#REF!+G125+G115+G110+#REF!+#REF!</f>
        <v>#REF!</v>
      </c>
      <c r="H219" s="377" t="e">
        <f>#REF!+#REF!+H43+#REF!+H110+H115+H125+#REF!+H132+#REF!+#REF!+#REF!+#REF!+H159+H168+H176+H192+H205+H216</f>
        <v>#REF!</v>
      </c>
      <c r="I219" s="377" t="e">
        <f>#REF!+#REF!+I43+#REF!+I110+I115+I125+#REF!+I132+#REF!+#REF!+#REF!+#REF!+I159+I168+I176+I192+I205+I216</f>
        <v>#REF!</v>
      </c>
      <c r="J219" s="644" t="e">
        <f>J221+J216+J205+J192+J176+J168+J159+#REF!+#REF!+#REF!+#REF!+J132+#REF!+J43+#REF!+#REF!</f>
        <v>#REF!</v>
      </c>
      <c r="K219" s="377"/>
      <c r="L219" s="172" t="e">
        <f>F219+I219</f>
        <v>#REF!</v>
      </c>
    </row>
    <row r="220" spans="2:12" s="172" customFormat="1" ht="12" x14ac:dyDescent="0.2">
      <c r="D220" s="409"/>
      <c r="E220" s="377"/>
      <c r="F220" s="645"/>
      <c r="G220" s="643"/>
      <c r="H220" s="395"/>
      <c r="I220" s="395"/>
      <c r="J220" s="644"/>
      <c r="K220" s="395"/>
    </row>
    <row r="221" spans="2:12" s="172" customFormat="1" ht="12" x14ac:dyDescent="0.2">
      <c r="D221" s="409" t="s">
        <v>696</v>
      </c>
      <c r="E221" s="377">
        <v>0</v>
      </c>
      <c r="F221" s="645">
        <v>0</v>
      </c>
      <c r="G221" s="643">
        <v>0</v>
      </c>
      <c r="H221" s="395">
        <v>0</v>
      </c>
      <c r="I221" s="395">
        <v>0</v>
      </c>
      <c r="J221" s="644"/>
      <c r="K221" s="395"/>
    </row>
    <row r="222" spans="2:12" s="166" customFormat="1" thickBot="1" x14ac:dyDescent="0.25">
      <c r="D222" s="361"/>
      <c r="E222" s="291"/>
      <c r="F222" s="291"/>
      <c r="G222" s="650"/>
      <c r="J222" s="650"/>
    </row>
    <row r="223" spans="2:12" s="166" customFormat="1" thickBot="1" x14ac:dyDescent="0.25">
      <c r="D223" s="174" t="s">
        <v>436</v>
      </c>
      <c r="E223" s="175" t="e">
        <f>E219+E221</f>
        <v>#REF!</v>
      </c>
      <c r="F223" s="175" t="e">
        <f>F219+F221</f>
        <v>#REF!</v>
      </c>
      <c r="G223" s="647"/>
      <c r="H223" s="175" t="e">
        <f>H219+H221</f>
        <v>#REF!</v>
      </c>
      <c r="I223" s="175" t="e">
        <f>I219+I221</f>
        <v>#REF!</v>
      </c>
      <c r="J223" s="647"/>
      <c r="K223" s="175"/>
    </row>
    <row r="224" spans="2:12" s="166" customFormat="1" ht="12" x14ac:dyDescent="0.2">
      <c r="D224" s="428"/>
      <c r="E224" s="168"/>
      <c r="F224" s="168"/>
      <c r="G224" s="648"/>
      <c r="H224" s="168"/>
      <c r="I224" s="168"/>
      <c r="J224" s="649"/>
      <c r="K224" s="168"/>
    </row>
    <row r="225" spans="4:11" s="166" customFormat="1" ht="12" x14ac:dyDescent="0.2">
      <c r="D225" s="434" t="s">
        <v>697</v>
      </c>
      <c r="E225" s="432"/>
      <c r="F225" s="632"/>
      <c r="G225" s="643"/>
      <c r="H225" s="432">
        <v>2630633</v>
      </c>
      <c r="I225" s="432"/>
      <c r="J225" s="643"/>
      <c r="K225" s="432"/>
    </row>
    <row r="226" spans="4:11" s="166" customFormat="1" ht="12" x14ac:dyDescent="0.2">
      <c r="D226" s="434" t="s">
        <v>698</v>
      </c>
      <c r="E226" s="432">
        <v>974732</v>
      </c>
      <c r="F226" s="632"/>
      <c r="G226" s="643"/>
      <c r="H226" s="432"/>
      <c r="I226" s="432"/>
      <c r="J226" s="643"/>
      <c r="K226" s="432"/>
    </row>
    <row r="227" spans="4:11" s="166" customFormat="1" ht="12" x14ac:dyDescent="0.2">
      <c r="D227" s="434" t="s">
        <v>347</v>
      </c>
      <c r="E227" s="431">
        <v>450121</v>
      </c>
      <c r="F227" s="646"/>
      <c r="G227" s="643"/>
      <c r="H227" s="432"/>
      <c r="I227" s="432"/>
      <c r="J227" s="643" t="e">
        <f>'2c'!W34+'2c'!#REF!</f>
        <v>#REF!</v>
      </c>
      <c r="K227" s="432"/>
    </row>
    <row r="228" spans="4:11" s="166" customFormat="1" ht="12" x14ac:dyDescent="0.2">
      <c r="D228" s="434" t="s">
        <v>22</v>
      </c>
      <c r="E228" s="432"/>
      <c r="F228" s="632"/>
      <c r="G228" s="643"/>
      <c r="H228" s="432">
        <v>249400</v>
      </c>
      <c r="I228" s="432"/>
      <c r="J228" s="643" t="e">
        <f>'2c'!#REF!</f>
        <v>#REF!</v>
      </c>
      <c r="K228" s="432"/>
    </row>
    <row r="229" spans="4:11" s="166" customFormat="1" ht="12" x14ac:dyDescent="0.2">
      <c r="D229" s="434" t="s">
        <v>699</v>
      </c>
      <c r="E229" s="433">
        <v>0</v>
      </c>
      <c r="F229" s="433"/>
      <c r="G229" s="643">
        <f>'3'!F416</f>
        <v>0</v>
      </c>
      <c r="H229" s="431"/>
      <c r="I229" s="431"/>
      <c r="J229" s="643"/>
      <c r="K229" s="431"/>
    </row>
    <row r="230" spans="4:11" s="166" customFormat="1" ht="12" x14ac:dyDescent="0.2">
      <c r="D230" s="434" t="s">
        <v>700</v>
      </c>
      <c r="E230" s="432"/>
      <c r="F230" s="632"/>
      <c r="G230" s="643">
        <f>'3'!F325</f>
        <v>0</v>
      </c>
      <c r="H230" s="432">
        <v>21250</v>
      </c>
      <c r="I230" s="431"/>
      <c r="J230" s="643"/>
      <c r="K230" s="431"/>
    </row>
    <row r="231" spans="4:11" s="166" customFormat="1" ht="12" x14ac:dyDescent="0.2">
      <c r="D231" s="434" t="s">
        <v>701</v>
      </c>
      <c r="E231" s="432"/>
      <c r="F231" s="632"/>
      <c r="G231" s="643">
        <f>'3'!F420+'3'!F421+'3'!F422+'3'!F423</f>
        <v>0</v>
      </c>
      <c r="H231" s="432">
        <v>1881476</v>
      </c>
      <c r="I231" s="432"/>
      <c r="J231" s="643"/>
      <c r="K231" s="432"/>
    </row>
    <row r="232" spans="4:11" s="166" customFormat="1" ht="12" x14ac:dyDescent="0.2">
      <c r="D232" s="404" t="s">
        <v>702</v>
      </c>
      <c r="E232" s="377">
        <f>SUM(E225:E231)</f>
        <v>1424853</v>
      </c>
      <c r="F232" s="377">
        <f>SUM(F225:F231)</f>
        <v>0</v>
      </c>
      <c r="G232" s="651"/>
      <c r="H232" s="377">
        <f>SUM(H225:H231)</f>
        <v>4782759</v>
      </c>
      <c r="I232" s="377">
        <f>SUM(I225:I231)</f>
        <v>0</v>
      </c>
      <c r="J232" s="651">
        <v>0</v>
      </c>
      <c r="K232" s="377"/>
    </row>
    <row r="233" spans="4:11" s="166" customFormat="1" ht="12" x14ac:dyDescent="0.2">
      <c r="D233" s="434" t="s">
        <v>703</v>
      </c>
      <c r="E233" s="431">
        <v>334263</v>
      </c>
      <c r="F233" s="646">
        <f>Tartalék!G9</f>
        <v>0</v>
      </c>
      <c r="G233" s="643">
        <f>Tartalék!H9</f>
        <v>0</v>
      </c>
      <c r="H233" s="432"/>
      <c r="I233" s="432"/>
      <c r="J233" s="643"/>
      <c r="K233" s="432"/>
    </row>
    <row r="234" spans="4:11" s="166" customFormat="1" thickBot="1" x14ac:dyDescent="0.25">
      <c r="D234" s="361"/>
      <c r="E234" s="291"/>
      <c r="F234" s="291"/>
      <c r="G234" s="650"/>
      <c r="J234" s="650"/>
    </row>
    <row r="235" spans="4:11" s="166" customFormat="1" thickBot="1" x14ac:dyDescent="0.25">
      <c r="D235" s="174" t="s">
        <v>437</v>
      </c>
      <c r="E235" s="175">
        <f>E232+E233</f>
        <v>1759116</v>
      </c>
      <c r="F235" s="175">
        <f>F232+F233</f>
        <v>0</v>
      </c>
      <c r="G235" s="647">
        <f>SUM(G226:G234)</f>
        <v>0</v>
      </c>
      <c r="H235" s="175">
        <f>H232+H233</f>
        <v>4782759</v>
      </c>
      <c r="I235" s="175">
        <f>I232+I233</f>
        <v>0</v>
      </c>
      <c r="J235" s="647" t="e">
        <f>SUM(J226:J234)</f>
        <v>#REF!</v>
      </c>
      <c r="K235" s="175"/>
    </row>
    <row r="236" spans="4:11" s="166" customFormat="1" ht="12" x14ac:dyDescent="0.2">
      <c r="E236" s="169"/>
      <c r="F236" s="169"/>
      <c r="G236" s="169"/>
      <c r="H236" s="169"/>
      <c r="I236" s="169"/>
      <c r="J236" s="169"/>
      <c r="K236" s="169"/>
    </row>
    <row r="237" spans="4:11" s="166" customFormat="1" ht="12" x14ac:dyDescent="0.2">
      <c r="E237" s="169"/>
      <c r="F237" s="169"/>
      <c r="G237" s="169"/>
      <c r="H237" s="595"/>
      <c r="I237" s="169"/>
      <c r="J237" s="169"/>
      <c r="K237" s="169"/>
    </row>
    <row r="238" spans="4:11" s="166" customFormat="1" ht="12" x14ac:dyDescent="0.2">
      <c r="E238" s="169"/>
      <c r="F238" s="169"/>
      <c r="G238" s="169"/>
      <c r="H238" s="595"/>
      <c r="I238" s="169"/>
      <c r="J238" s="169"/>
      <c r="K238" s="169"/>
    </row>
    <row r="239" spans="4:11" s="166" customFormat="1" ht="12" x14ac:dyDescent="0.2">
      <c r="E239" s="169"/>
      <c r="F239" s="169"/>
      <c r="G239" s="169"/>
      <c r="H239" s="169"/>
      <c r="I239" s="169"/>
      <c r="J239" s="169"/>
      <c r="K239" s="169"/>
    </row>
    <row r="240" spans="4:11" s="166" customFormat="1" ht="12" x14ac:dyDescent="0.2">
      <c r="F240" s="169"/>
      <c r="G240" s="169"/>
      <c r="H240" s="169"/>
      <c r="J240" s="169"/>
    </row>
  </sheetData>
  <mergeCells count="9">
    <mergeCell ref="A105:G105"/>
    <mergeCell ref="G8:G9"/>
    <mergeCell ref="J8:J9"/>
    <mergeCell ref="A1:J1"/>
    <mergeCell ref="A3:J3"/>
    <mergeCell ref="A4:J4"/>
    <mergeCell ref="A5:J5"/>
    <mergeCell ref="E7:G7"/>
    <mergeCell ref="H7:J7"/>
  </mergeCells>
  <pageMargins left="0.31496062992125984" right="0.11811023622047245" top="0.74803149606299213" bottom="0.35433070866141736" header="0.31496062992125984" footer="0.31496062992125984"/>
  <pageSetup paperSize="9" scale="72" orientation="portrait" r:id="rId1"/>
  <rowBreaks count="3" manualBreakCount="3">
    <brk id="86" max="9" man="1"/>
    <brk id="116" max="8" man="1"/>
    <brk id="160" max="8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95"/>
  <sheetViews>
    <sheetView view="pageBreakPreview" zoomScale="130" zoomScaleSheetLayoutView="130" workbookViewId="0">
      <pane ySplit="2205" activePane="bottomLeft"/>
      <selection activeCell="F2" sqref="F1:F1048576"/>
      <selection pane="bottomLeft" activeCell="C19" sqref="C19"/>
    </sheetView>
  </sheetViews>
  <sheetFormatPr defaultRowHeight="12.75" x14ac:dyDescent="0.2"/>
  <cols>
    <col min="1" max="1" width="3.5703125" style="48" customWidth="1"/>
    <col min="2" max="2" width="5.85546875" style="48" customWidth="1"/>
    <col min="3" max="3" width="58.85546875" style="48" customWidth="1"/>
    <col min="4" max="5" width="13.42578125" style="48" customWidth="1"/>
    <col min="6" max="6" width="12.7109375" style="660" customWidth="1"/>
    <col min="7" max="16384" width="9.140625" style="48"/>
  </cols>
  <sheetData>
    <row r="1" spans="1:6" ht="15.75" x14ac:dyDescent="0.25">
      <c r="A1" s="944" t="s">
        <v>341</v>
      </c>
      <c r="B1" s="944"/>
      <c r="C1" s="944"/>
      <c r="D1" s="944"/>
      <c r="E1" s="944"/>
      <c r="F1" s="944"/>
    </row>
    <row r="2" spans="1:6" x14ac:dyDescent="0.2">
      <c r="A2" s="160"/>
      <c r="B2" s="160"/>
      <c r="C2" s="160"/>
      <c r="D2" s="160"/>
      <c r="E2" s="160"/>
      <c r="F2" s="654"/>
    </row>
    <row r="3" spans="1:6" ht="15.75" x14ac:dyDescent="0.25">
      <c r="A3" s="945" t="s">
        <v>26</v>
      </c>
      <c r="B3" s="945"/>
      <c r="C3" s="945"/>
      <c r="D3" s="945"/>
      <c r="E3" s="945"/>
      <c r="F3" s="945"/>
    </row>
    <row r="4" spans="1:6" ht="15.75" x14ac:dyDescent="0.25">
      <c r="A4" s="945" t="str">
        <f>'  1a'!A4:J4</f>
        <v>2018. ÉV</v>
      </c>
      <c r="B4" s="946"/>
      <c r="C4" s="946"/>
      <c r="D4" s="946"/>
      <c r="E4" s="946"/>
      <c r="F4" s="946"/>
    </row>
    <row r="5" spans="1:6" x14ac:dyDescent="0.2">
      <c r="A5" s="947" t="s">
        <v>402</v>
      </c>
      <c r="B5" s="947"/>
      <c r="C5" s="947"/>
      <c r="D5" s="947"/>
      <c r="E5" s="947"/>
      <c r="F5" s="947"/>
    </row>
    <row r="6" spans="1:6" x14ac:dyDescent="0.2">
      <c r="A6" s="165"/>
      <c r="B6" s="165"/>
      <c r="C6" s="165"/>
      <c r="D6" s="165"/>
      <c r="E6" s="165"/>
      <c r="F6" s="655"/>
    </row>
    <row r="7" spans="1:6" s="166" customFormat="1" ht="12" x14ac:dyDescent="0.2">
      <c r="A7" s="333"/>
      <c r="B7" s="333"/>
      <c r="C7" s="333"/>
      <c r="D7" s="953"/>
      <c r="E7" s="953"/>
      <c r="F7" s="953"/>
    </row>
    <row r="8" spans="1:6" s="166" customFormat="1" ht="12" x14ac:dyDescent="0.2">
      <c r="A8" s="333"/>
      <c r="B8" s="333"/>
      <c r="C8" s="333"/>
      <c r="D8" s="398" t="str">
        <f>'  1a'!E8</f>
        <v>2013. évi</v>
      </c>
      <c r="E8" s="429" t="str">
        <f>'  1a'!F8</f>
        <v>2014. évi</v>
      </c>
      <c r="F8" s="951" t="s">
        <v>334</v>
      </c>
    </row>
    <row r="9" spans="1:6" s="166" customFormat="1" ht="12" x14ac:dyDescent="0.2">
      <c r="A9" s="333"/>
      <c r="B9" s="333"/>
      <c r="C9" s="333"/>
      <c r="D9" s="398" t="s">
        <v>24</v>
      </c>
      <c r="E9" s="429" t="str">
        <f>'  1a'!F9</f>
        <v>terv</v>
      </c>
      <c r="F9" s="952"/>
    </row>
    <row r="10" spans="1:6" s="166" customFormat="1" ht="12" x14ac:dyDescent="0.2">
      <c r="A10" s="172" t="s">
        <v>428</v>
      </c>
      <c r="B10" s="364" t="str">
        <f>'  1a'!B11</f>
        <v>Önkormányzat intézményi működési bevétele</v>
      </c>
      <c r="C10" s="364"/>
      <c r="D10" s="169"/>
      <c r="E10" s="169"/>
      <c r="F10" s="334"/>
    </row>
    <row r="11" spans="1:6" s="168" customFormat="1" ht="12" x14ac:dyDescent="0.2">
      <c r="B11" s="392" t="s">
        <v>245</v>
      </c>
      <c r="C11" s="365" t="e">
        <f>'  1a'!#REF!</f>
        <v>#REF!</v>
      </c>
      <c r="D11" s="216"/>
      <c r="E11" s="216"/>
      <c r="F11" s="334"/>
    </row>
    <row r="12" spans="1:6" s="166" customFormat="1" ht="12" x14ac:dyDescent="0.2">
      <c r="B12" s="366"/>
      <c r="C12" s="191" t="e">
        <f>'  1a'!#REF!</f>
        <v>#REF!</v>
      </c>
      <c r="D12" s="371" t="e">
        <f>'  1a'!#REF!+'  1a'!#REF!</f>
        <v>#REF!</v>
      </c>
      <c r="E12" s="371" t="e">
        <f>'  1a'!#REF!+'  1a'!#REF!</f>
        <v>#REF!</v>
      </c>
      <c r="F12" s="370" t="e">
        <f t="shared" ref="F12:F17" si="0">E12/D12</f>
        <v>#REF!</v>
      </c>
    </row>
    <row r="13" spans="1:6" s="166" customFormat="1" ht="12" x14ac:dyDescent="0.2">
      <c r="B13" s="366"/>
      <c r="C13" s="191" t="e">
        <f>'  1a'!#REF!</f>
        <v>#REF!</v>
      </c>
      <c r="D13" s="371" t="e">
        <f>'  1a'!#REF!+'  1a'!#REF!</f>
        <v>#REF!</v>
      </c>
      <c r="E13" s="371" t="e">
        <f>'  1a'!#REF!+'  1a'!#REF!</f>
        <v>#REF!</v>
      </c>
      <c r="F13" s="370" t="e">
        <f t="shared" si="0"/>
        <v>#REF!</v>
      </c>
    </row>
    <row r="14" spans="1:6" s="166" customFormat="1" ht="12" x14ac:dyDescent="0.2">
      <c r="B14" s="366"/>
      <c r="C14" s="191" t="e">
        <f>'  1a'!#REF!</f>
        <v>#REF!</v>
      </c>
      <c r="D14" s="371" t="e">
        <f>'  1a'!#REF!+'  1a'!#REF!</f>
        <v>#REF!</v>
      </c>
      <c r="E14" s="371" t="e">
        <f>'  1a'!#REF!+'  1a'!#REF!</f>
        <v>#REF!</v>
      </c>
      <c r="F14" s="370" t="e">
        <f t="shared" si="0"/>
        <v>#REF!</v>
      </c>
    </row>
    <row r="15" spans="1:6" s="166" customFormat="1" ht="12" x14ac:dyDescent="0.2">
      <c r="B15" s="366"/>
      <c r="C15" s="191" t="e">
        <f>'  1a'!#REF!</f>
        <v>#REF!</v>
      </c>
      <c r="D15" s="371" t="e">
        <f>'  1a'!#REF!+'  1a'!#REF!</f>
        <v>#REF!</v>
      </c>
      <c r="E15" s="371" t="e">
        <f>'  1a'!#REF!+'  1a'!#REF!</f>
        <v>#REF!</v>
      </c>
      <c r="F15" s="370" t="e">
        <f t="shared" si="0"/>
        <v>#REF!</v>
      </c>
    </row>
    <row r="16" spans="1:6" s="166" customFormat="1" ht="12" x14ac:dyDescent="0.2">
      <c r="B16" s="366"/>
      <c r="C16" s="191" t="e">
        <f>'  1a'!#REF!</f>
        <v>#REF!</v>
      </c>
      <c r="D16" s="371" t="e">
        <f>'  1a'!#REF!+'  1a'!#REF!</f>
        <v>#REF!</v>
      </c>
      <c r="E16" s="371" t="e">
        <f>'  1a'!#REF!+'  1a'!#REF!</f>
        <v>#REF!</v>
      </c>
      <c r="F16" s="370" t="e">
        <f t="shared" si="0"/>
        <v>#REF!</v>
      </c>
    </row>
    <row r="17" spans="2:6" s="166" customFormat="1" ht="12" x14ac:dyDescent="0.2">
      <c r="B17" s="366"/>
      <c r="C17" s="191" t="e">
        <f>'  1a'!#REF!</f>
        <v>#REF!</v>
      </c>
      <c r="D17" s="371" t="e">
        <f>'  1a'!#REF!+'  1a'!#REF!</f>
        <v>#REF!</v>
      </c>
      <c r="E17" s="371" t="e">
        <f>'  1a'!#REF!+'  1a'!#REF!</f>
        <v>#REF!</v>
      </c>
      <c r="F17" s="370" t="e">
        <f t="shared" si="0"/>
        <v>#REF!</v>
      </c>
    </row>
    <row r="18" spans="2:6" s="166" customFormat="1" ht="12" x14ac:dyDescent="0.2">
      <c r="B18" s="366"/>
      <c r="C18" s="191"/>
      <c r="D18" s="377" t="e">
        <f>'  1a'!#REF!+'  1a'!#REF!</f>
        <v>#REF!</v>
      </c>
      <c r="E18" s="377" t="e">
        <f>'  1a'!#REF!+'  1a'!#REF!</f>
        <v>#REF!</v>
      </c>
      <c r="F18" s="656" t="e">
        <f>E18/D18</f>
        <v>#REF!</v>
      </c>
    </row>
    <row r="19" spans="2:6" s="166" customFormat="1" ht="12" x14ac:dyDescent="0.2">
      <c r="B19" s="366"/>
      <c r="C19" s="362"/>
      <c r="D19" s="169"/>
      <c r="E19" s="169"/>
      <c r="F19" s="334"/>
    </row>
    <row r="20" spans="2:6" s="166" customFormat="1" ht="12" x14ac:dyDescent="0.2">
      <c r="B20" s="392" t="s">
        <v>248</v>
      </c>
      <c r="C20" s="365" t="str">
        <f>'  1a'!C12</f>
        <v>Egyéb sajátos működési bevételek</v>
      </c>
      <c r="D20" s="216"/>
      <c r="E20" s="216"/>
      <c r="F20" s="334"/>
    </row>
    <row r="21" spans="2:6" s="166" customFormat="1" ht="12" x14ac:dyDescent="0.2">
      <c r="B21" s="366"/>
      <c r="C21" s="191" t="str">
        <f>'  1a'!D13</f>
        <v xml:space="preserve">Áru- és készletértékesítés ellenértéke </v>
      </c>
      <c r="D21" s="371">
        <f>'  1a'!E13+'  1a'!H13</f>
        <v>0</v>
      </c>
      <c r="E21" s="371">
        <f>'  1a'!F13+'  1a'!I13</f>
        <v>0</v>
      </c>
      <c r="F21" s="370" t="e">
        <f t="shared" ref="F21:F25" si="1">E21/D21</f>
        <v>#DIV/0!</v>
      </c>
    </row>
    <row r="22" spans="2:6" s="166" customFormat="1" ht="12" x14ac:dyDescent="0.2">
      <c r="B22" s="366"/>
      <c r="C22" s="191" t="str">
        <f>'  1a'!D37</f>
        <v>Kötbér, egyéb kártérítés, bánatpénz bevétele</v>
      </c>
      <c r="D22" s="371">
        <f>'  1a'!E16+'  1a'!H16</f>
        <v>14000</v>
      </c>
      <c r="E22" s="371">
        <f>'  1a'!F16+'  1a'!I16</f>
        <v>0</v>
      </c>
      <c r="F22" s="370">
        <f t="shared" si="1"/>
        <v>0</v>
      </c>
    </row>
    <row r="23" spans="2:6" s="166" customFormat="1" ht="12" x14ac:dyDescent="0.2">
      <c r="B23" s="366"/>
      <c r="C23" s="191" t="str">
        <f>'  1a'!D20</f>
        <v>Továbbszámlázott szolgáltatás</v>
      </c>
      <c r="D23" s="371">
        <f>'  1a'!E20+'  1a'!H20</f>
        <v>20000</v>
      </c>
      <c r="E23" s="371">
        <f>'  1a'!F20+'  1a'!I20</f>
        <v>40000</v>
      </c>
      <c r="F23" s="370">
        <f t="shared" si="1"/>
        <v>2</v>
      </c>
    </row>
    <row r="24" spans="2:6" s="166" customFormat="1" ht="12" x14ac:dyDescent="0.2">
      <c r="B24" s="366"/>
      <c r="C24" s="191" t="e">
        <f>'  1a'!#REF!</f>
        <v>#REF!</v>
      </c>
      <c r="D24" s="371">
        <f>'  1a'!E31+'  1a'!H31</f>
        <v>45160</v>
      </c>
      <c r="E24" s="371">
        <f>'  1a'!F31+'  1a'!I31</f>
        <v>0</v>
      </c>
      <c r="F24" s="370">
        <f t="shared" si="1"/>
        <v>0</v>
      </c>
    </row>
    <row r="25" spans="2:6" s="166" customFormat="1" ht="12" x14ac:dyDescent="0.2">
      <c r="B25" s="366"/>
      <c r="C25" s="191" t="e">
        <f>'  1a'!#REF!</f>
        <v>#REF!</v>
      </c>
      <c r="D25" s="371">
        <f>'  1a'!E37+'  1a'!H37</f>
        <v>2000</v>
      </c>
      <c r="E25" s="371">
        <f>'  1a'!F37+'  1a'!I37</f>
        <v>1000</v>
      </c>
      <c r="F25" s="370">
        <f t="shared" si="1"/>
        <v>0.5</v>
      </c>
    </row>
    <row r="26" spans="2:6" s="166" customFormat="1" ht="12" x14ac:dyDescent="0.2">
      <c r="B26" s="366"/>
      <c r="C26" s="191" t="e">
        <f>'  1a'!#REF!</f>
        <v>#REF!</v>
      </c>
      <c r="D26" s="371" t="e">
        <f>'  1a'!#REF!+'  1a'!#REF!</f>
        <v>#REF!</v>
      </c>
      <c r="E26" s="371" t="e">
        <f>'  1a'!#REF!+'  1a'!#REF!</f>
        <v>#REF!</v>
      </c>
      <c r="F26" s="370" t="e">
        <f>'  1a'!#REF!+'  1a'!#REF!</f>
        <v>#REF!</v>
      </c>
    </row>
    <row r="27" spans="2:6" s="166" customFormat="1" ht="12" x14ac:dyDescent="0.2">
      <c r="B27" s="366"/>
      <c r="C27" s="191" t="e">
        <f>'  1a'!#REF!</f>
        <v>#REF!</v>
      </c>
      <c r="D27" s="371" t="e">
        <f>'  1a'!#REF!+'  1a'!#REF!</f>
        <v>#REF!</v>
      </c>
      <c r="E27" s="371" t="e">
        <f>'  1a'!#REF!+'  1a'!#REF!</f>
        <v>#REF!</v>
      </c>
      <c r="F27" s="370" t="e">
        <f>'  1a'!#REF!+'  1a'!#REF!</f>
        <v>#REF!</v>
      </c>
    </row>
    <row r="28" spans="2:6" s="166" customFormat="1" ht="12" x14ac:dyDescent="0.2">
      <c r="B28" s="366"/>
      <c r="C28" s="191" t="e">
        <f>'  1a'!#REF!</f>
        <v>#REF!</v>
      </c>
      <c r="D28" s="371" t="e">
        <f>'  1a'!#REF!+'  1a'!#REF!</f>
        <v>#REF!</v>
      </c>
      <c r="E28" s="371" t="e">
        <f>'  1a'!#REF!+'  1a'!#REF!</f>
        <v>#REF!</v>
      </c>
      <c r="F28" s="370" t="e">
        <f>'  1a'!#REF!+'  1a'!#REF!</f>
        <v>#REF!</v>
      </c>
    </row>
    <row r="29" spans="2:6" s="166" customFormat="1" ht="12" x14ac:dyDescent="0.2">
      <c r="B29" s="366"/>
      <c r="C29" s="191" t="e">
        <f>'  1a'!#REF!</f>
        <v>#REF!</v>
      </c>
      <c r="D29" s="371" t="e">
        <f>'  1a'!#REF!+'  1a'!#REF!</f>
        <v>#REF!</v>
      </c>
      <c r="E29" s="371" t="e">
        <f>'  1a'!#REF!+'  1a'!#REF!</f>
        <v>#REF!</v>
      </c>
      <c r="F29" s="370" t="e">
        <f>'  1a'!#REF!+'  1a'!#REF!</f>
        <v>#REF!</v>
      </c>
    </row>
    <row r="30" spans="2:6" s="166" customFormat="1" ht="12" x14ac:dyDescent="0.2">
      <c r="B30" s="366"/>
      <c r="C30" s="191" t="e">
        <f>'  1a'!#REF!</f>
        <v>#REF!</v>
      </c>
      <c r="D30" s="371" t="e">
        <f>'  1a'!#REF!+'  1a'!#REF!</f>
        <v>#REF!</v>
      </c>
      <c r="E30" s="371" t="e">
        <f>'  1a'!#REF!+'  1a'!#REF!</f>
        <v>#REF!</v>
      </c>
      <c r="F30" s="370" t="e">
        <f>'  1a'!#REF!+'  1a'!#REF!</f>
        <v>#REF!</v>
      </c>
    </row>
    <row r="31" spans="2:6" s="166" customFormat="1" ht="12" x14ac:dyDescent="0.2">
      <c r="B31" s="366"/>
      <c r="C31" s="397"/>
      <c r="D31" s="377" t="e">
        <f>'  1a'!#REF!+'  1a'!#REF!</f>
        <v>#REF!</v>
      </c>
      <c r="E31" s="377" t="e">
        <f>'  1a'!#REF!+'  1a'!#REF!</f>
        <v>#REF!</v>
      </c>
      <c r="F31" s="656" t="e">
        <f>E31/D31</f>
        <v>#REF!</v>
      </c>
    </row>
    <row r="32" spans="2:6" s="166" customFormat="1" ht="12" x14ac:dyDescent="0.2">
      <c r="B32" s="392" t="s">
        <v>252</v>
      </c>
      <c r="C32" s="365">
        <f>'  1a'!D38</f>
        <v>0</v>
      </c>
      <c r="D32" s="216"/>
      <c r="E32" s="216"/>
      <c r="F32" s="334"/>
    </row>
    <row r="33" spans="2:6" s="166" customFormat="1" ht="12" x14ac:dyDescent="0.2">
      <c r="B33" s="366"/>
      <c r="C33" s="191" t="str">
        <f>'  1a'!D39</f>
        <v>Kiszámlázott termékek és szolgáltatások ÁFÁ-ja</v>
      </c>
      <c r="D33" s="371">
        <f>'  1a'!E39+'  1a'!H39</f>
        <v>102486</v>
      </c>
      <c r="E33" s="371">
        <f>'  1a'!F39+'  1a'!I39</f>
        <v>0</v>
      </c>
      <c r="F33" s="370">
        <f t="shared" ref="F33:F45" si="2">E33/D33</f>
        <v>0</v>
      </c>
    </row>
    <row r="34" spans="2:6" s="166" customFormat="1" ht="12" x14ac:dyDescent="0.2">
      <c r="B34" s="366"/>
      <c r="C34" s="191" t="str">
        <f>'  1a'!D40</f>
        <v>Visszaigényelt ÁFA</v>
      </c>
      <c r="D34" s="371">
        <f>'  1a'!E40+'  1a'!H40</f>
        <v>31694</v>
      </c>
      <c r="E34" s="371">
        <f>'  1a'!F40+'  1a'!I40</f>
        <v>0</v>
      </c>
      <c r="F34" s="370">
        <f t="shared" si="2"/>
        <v>0</v>
      </c>
    </row>
    <row r="35" spans="2:6" s="166" customFormat="1" ht="12" x14ac:dyDescent="0.2">
      <c r="B35" s="366"/>
      <c r="C35" s="191" t="str">
        <f>'  1a'!D41</f>
        <v>Fordított ÁFA</v>
      </c>
      <c r="D35" s="371">
        <f>'  1a'!E41+'  1a'!H41</f>
        <v>0</v>
      </c>
      <c r="E35" s="371">
        <f>'  1a'!F41+'  1a'!I41</f>
        <v>0</v>
      </c>
      <c r="F35" s="370" t="e">
        <f t="shared" si="2"/>
        <v>#DIV/0!</v>
      </c>
    </row>
    <row r="36" spans="2:6" s="166" customFormat="1" ht="12" x14ac:dyDescent="0.2">
      <c r="B36" s="366"/>
      <c r="C36" s="191" t="e">
        <f>'  1a'!#REF!</f>
        <v>#REF!</v>
      </c>
      <c r="D36" s="371" t="e">
        <f>'  1a'!#REF!+'  1a'!#REF!</f>
        <v>#REF!</v>
      </c>
      <c r="E36" s="371" t="e">
        <f>'  1a'!#REF!+'  1a'!#REF!</f>
        <v>#REF!</v>
      </c>
      <c r="F36" s="370" t="e">
        <f t="shared" si="2"/>
        <v>#REF!</v>
      </c>
    </row>
    <row r="37" spans="2:6" s="166" customFormat="1" ht="12" x14ac:dyDescent="0.2">
      <c r="B37" s="366"/>
      <c r="C37" s="191" t="e">
        <f>'  1a'!#REF!</f>
        <v>#REF!</v>
      </c>
      <c r="D37" s="371" t="e">
        <f>'  1a'!#REF!+'  1a'!#REF!</f>
        <v>#REF!</v>
      </c>
      <c r="E37" s="371" t="e">
        <f>'  1a'!#REF!+'  1a'!#REF!</f>
        <v>#REF!</v>
      </c>
      <c r="F37" s="370" t="e">
        <f t="shared" si="2"/>
        <v>#REF!</v>
      </c>
    </row>
    <row r="38" spans="2:6" s="166" customFormat="1" ht="12" x14ac:dyDescent="0.2">
      <c r="B38" s="366"/>
      <c r="C38" s="191" t="e">
        <f>'  1a'!#REF!</f>
        <v>#REF!</v>
      </c>
      <c r="D38" s="371" t="e">
        <f>'  1a'!#REF!+'  1a'!#REF!</f>
        <v>#REF!</v>
      </c>
      <c r="E38" s="371" t="e">
        <f>'  1a'!#REF!+'  1a'!#REF!</f>
        <v>#REF!</v>
      </c>
      <c r="F38" s="370" t="e">
        <f t="shared" si="2"/>
        <v>#REF!</v>
      </c>
    </row>
    <row r="39" spans="2:6" s="166" customFormat="1" ht="12" customHeight="1" x14ac:dyDescent="0.2">
      <c r="B39" s="366"/>
      <c r="C39" s="191" t="e">
        <f>'  1a'!#REF!</f>
        <v>#REF!</v>
      </c>
      <c r="D39" s="371" t="e">
        <f>'  1a'!#REF!+'  1a'!#REF!</f>
        <v>#REF!</v>
      </c>
      <c r="E39" s="371" t="e">
        <f>'  1a'!#REF!+'  1a'!#REF!</f>
        <v>#REF!</v>
      </c>
      <c r="F39" s="370" t="e">
        <f t="shared" si="2"/>
        <v>#REF!</v>
      </c>
    </row>
    <row r="40" spans="2:6" s="166" customFormat="1" ht="12" customHeight="1" x14ac:dyDescent="0.2">
      <c r="B40" s="366"/>
      <c r="C40" s="191" t="e">
        <f>'  1a'!#REF!</f>
        <v>#REF!</v>
      </c>
      <c r="D40" s="371" t="e">
        <f>'  1a'!#REF!+'  1a'!#REF!</f>
        <v>#REF!</v>
      </c>
      <c r="E40" s="371" t="e">
        <f>'  1a'!#REF!+'  1a'!#REF!</f>
        <v>#REF!</v>
      </c>
      <c r="F40" s="370" t="e">
        <f t="shared" si="2"/>
        <v>#REF!</v>
      </c>
    </row>
    <row r="41" spans="2:6" s="166" customFormat="1" ht="12" customHeight="1" x14ac:dyDescent="0.2">
      <c r="B41" s="366"/>
      <c r="C41" s="191" t="e">
        <f>'  1a'!#REF!</f>
        <v>#REF!</v>
      </c>
      <c r="D41" s="371" t="e">
        <f>'  1a'!#REF!+'  1a'!#REF!</f>
        <v>#REF!</v>
      </c>
      <c r="E41" s="371" t="e">
        <f>'  1a'!#REF!+'  1a'!#REF!</f>
        <v>#REF!</v>
      </c>
      <c r="F41" s="370" t="e">
        <f t="shared" si="2"/>
        <v>#REF!</v>
      </c>
    </row>
    <row r="42" spans="2:6" s="166" customFormat="1" ht="12" customHeight="1" x14ac:dyDescent="0.2">
      <c r="B42" s="366"/>
      <c r="C42" s="191" t="e">
        <f>'  1a'!#REF!</f>
        <v>#REF!</v>
      </c>
      <c r="D42" s="371" t="e">
        <f>'  1a'!#REF!+'  1a'!#REF!</f>
        <v>#REF!</v>
      </c>
      <c r="E42" s="371" t="e">
        <f>'  1a'!#REF!+'  1a'!#REF!</f>
        <v>#REF!</v>
      </c>
      <c r="F42" s="370" t="e">
        <f t="shared" si="2"/>
        <v>#REF!</v>
      </c>
    </row>
    <row r="43" spans="2:6" s="166" customFormat="1" ht="12" customHeight="1" x14ac:dyDescent="0.2">
      <c r="B43" s="366"/>
      <c r="C43" s="191" t="e">
        <f>'  1a'!#REF!</f>
        <v>#REF!</v>
      </c>
      <c r="D43" s="371" t="e">
        <f>'  1a'!#REF!+'  1a'!#REF!</f>
        <v>#REF!</v>
      </c>
      <c r="E43" s="371" t="e">
        <f>'  1a'!#REF!+'  1a'!#REF!</f>
        <v>#REF!</v>
      </c>
      <c r="F43" s="370" t="e">
        <f t="shared" si="2"/>
        <v>#REF!</v>
      </c>
    </row>
    <row r="44" spans="2:6" s="166" customFormat="1" ht="12" customHeight="1" x14ac:dyDescent="0.2">
      <c r="B44" s="366"/>
      <c r="C44" s="191" t="e">
        <f>'  1a'!#REF!</f>
        <v>#REF!</v>
      </c>
      <c r="D44" s="432" t="e">
        <f>'  1a'!#REF!+'  1a'!#REF!</f>
        <v>#REF!</v>
      </c>
      <c r="E44" s="432" t="e">
        <f>'  1a'!#REF!+'  1a'!#REF!</f>
        <v>#REF!</v>
      </c>
      <c r="F44" s="370" t="e">
        <f t="shared" si="2"/>
        <v>#REF!</v>
      </c>
    </row>
    <row r="45" spans="2:6" s="166" customFormat="1" ht="12" customHeight="1" x14ac:dyDescent="0.2">
      <c r="B45" s="366"/>
      <c r="C45" s="191" t="e">
        <f>'  1a'!#REF!</f>
        <v>#REF!</v>
      </c>
      <c r="D45" s="371" t="e">
        <f>'  1a'!#REF!+'  1a'!#REF!</f>
        <v>#REF!</v>
      </c>
      <c r="E45" s="371" t="e">
        <f>'  1a'!#REF!+'  1a'!#REF!</f>
        <v>#REF!</v>
      </c>
      <c r="F45" s="370" t="e">
        <f t="shared" si="2"/>
        <v>#REF!</v>
      </c>
    </row>
    <row r="46" spans="2:6" s="166" customFormat="1" ht="12" customHeight="1" x14ac:dyDescent="0.2">
      <c r="B46" s="366"/>
      <c r="C46" s="567" t="e">
        <f>'  1a'!#REF!</f>
        <v>#REF!</v>
      </c>
      <c r="D46" s="558" t="e">
        <f>'  1a'!#REF!+'  1a'!#REF!</f>
        <v>#REF!</v>
      </c>
      <c r="E46" s="558" t="e">
        <f>'  1a'!#REF!+'  1a'!#REF!</f>
        <v>#REF!</v>
      </c>
      <c r="F46" s="657" t="e">
        <f>E46/D46</f>
        <v>#REF!</v>
      </c>
    </row>
    <row r="47" spans="2:6" s="166" customFormat="1" ht="12" customHeight="1" x14ac:dyDescent="0.2">
      <c r="B47" s="366"/>
      <c r="C47" s="567" t="e">
        <f>'  1a'!#REF!</f>
        <v>#REF!</v>
      </c>
      <c r="D47" s="558" t="e">
        <f>'  1a'!#REF!+'  1a'!#REF!</f>
        <v>#REF!</v>
      </c>
      <c r="E47" s="558" t="e">
        <f>'  1a'!#REF!+'  1a'!#REF!</f>
        <v>#REF!</v>
      </c>
      <c r="F47" s="657" t="e">
        <f t="shared" ref="F47:F50" si="3">E47/D47</f>
        <v>#REF!</v>
      </c>
    </row>
    <row r="48" spans="2:6" s="166" customFormat="1" ht="12" customHeight="1" x14ac:dyDescent="0.2">
      <c r="B48" s="366"/>
      <c r="C48" s="567" t="e">
        <f>'  1a'!#REF!</f>
        <v>#REF!</v>
      </c>
      <c r="D48" s="558" t="e">
        <f>'  1a'!#REF!+'  1a'!#REF!</f>
        <v>#REF!</v>
      </c>
      <c r="E48" s="558" t="e">
        <f>'  1a'!#REF!+'  1a'!#REF!</f>
        <v>#REF!</v>
      </c>
      <c r="F48" s="657" t="e">
        <f t="shared" si="3"/>
        <v>#REF!</v>
      </c>
    </row>
    <row r="49" spans="2:6" s="166" customFormat="1" ht="12" customHeight="1" x14ac:dyDescent="0.2">
      <c r="B49" s="366"/>
      <c r="C49" s="567" t="e">
        <f>'  1a'!#REF!</f>
        <v>#REF!</v>
      </c>
      <c r="D49" s="558" t="e">
        <f>'  1a'!#REF!+'  1a'!#REF!</f>
        <v>#REF!</v>
      </c>
      <c r="E49" s="558" t="e">
        <f>'  1a'!#REF!+'  1a'!#REF!</f>
        <v>#REF!</v>
      </c>
      <c r="F49" s="657" t="e">
        <f t="shared" si="3"/>
        <v>#REF!</v>
      </c>
    </row>
    <row r="50" spans="2:6" s="166" customFormat="1" ht="12" customHeight="1" x14ac:dyDescent="0.2">
      <c r="B50" s="366"/>
      <c r="C50" s="567" t="e">
        <f>'  1a'!#REF!</f>
        <v>#REF!</v>
      </c>
      <c r="D50" s="558" t="e">
        <f>'  1a'!#REF!+'  1a'!#REF!</f>
        <v>#REF!</v>
      </c>
      <c r="E50" s="558" t="e">
        <f>'  1a'!#REF!+'  1a'!#REF!</f>
        <v>#REF!</v>
      </c>
      <c r="F50" s="657" t="e">
        <f t="shared" si="3"/>
        <v>#REF!</v>
      </c>
    </row>
    <row r="51" spans="2:6" s="172" customFormat="1" ht="12" x14ac:dyDescent="0.2">
      <c r="B51" s="363"/>
      <c r="C51" s="394"/>
      <c r="D51" s="377">
        <f>'  1a'!E43+'  1a'!H43</f>
        <v>0</v>
      </c>
      <c r="E51" s="377">
        <f>'  1a'!F43+'  1a'!I43</f>
        <v>0</v>
      </c>
      <c r="F51" s="656" t="e">
        <f>E51/D51</f>
        <v>#DIV/0!</v>
      </c>
    </row>
    <row r="52" spans="2:6" s="172" customFormat="1" ht="12" x14ac:dyDescent="0.2">
      <c r="B52" s="363"/>
      <c r="C52" s="364"/>
      <c r="D52" s="169"/>
      <c r="E52" s="169"/>
      <c r="F52" s="334"/>
    </row>
    <row r="53" spans="2:6" s="172" customFormat="1" ht="12" x14ac:dyDescent="0.2">
      <c r="B53" s="392" t="s">
        <v>254</v>
      </c>
      <c r="C53" s="365" t="str">
        <f>'  1a'!D45</f>
        <v>Forgalmi kamatbevétel</v>
      </c>
      <c r="D53" s="216"/>
      <c r="E53" s="216"/>
      <c r="F53" s="334"/>
    </row>
    <row r="54" spans="2:6" s="172" customFormat="1" ht="12" x14ac:dyDescent="0.2">
      <c r="B54" s="366"/>
      <c r="C54" s="191" t="str">
        <f>'  1a'!D46</f>
        <v>Egyéb kamatbevételek</v>
      </c>
      <c r="D54" s="371">
        <f>'  1a'!E46+'  1a'!H46</f>
        <v>0</v>
      </c>
      <c r="E54" s="371">
        <f>'  1a'!F46+'  1a'!I46</f>
        <v>0</v>
      </c>
      <c r="F54" s="370" t="e">
        <f t="shared" ref="F54:F55" si="4">E54/D54</f>
        <v>#DIV/0!</v>
      </c>
    </row>
    <row r="55" spans="2:6" s="172" customFormat="1" ht="12" x14ac:dyDescent="0.2">
      <c r="B55" s="363"/>
      <c r="C55" s="191">
        <f>'  1a'!D47</f>
        <v>0</v>
      </c>
      <c r="D55" s="371">
        <f>'  1a'!E47+'  1a'!H47</f>
        <v>0</v>
      </c>
      <c r="E55" s="371">
        <f>'  1a'!F47+'  1a'!I47</f>
        <v>0</v>
      </c>
      <c r="F55" s="370" t="e">
        <f t="shared" si="4"/>
        <v>#DIV/0!</v>
      </c>
    </row>
    <row r="56" spans="2:6" s="172" customFormat="1" ht="12" x14ac:dyDescent="0.2">
      <c r="B56" s="363"/>
      <c r="C56" s="191" t="e">
        <f>'  1a'!#REF!</f>
        <v>#REF!</v>
      </c>
      <c r="D56" s="371" t="e">
        <f>'  1a'!#REF!+'  1a'!#REF!</f>
        <v>#REF!</v>
      </c>
      <c r="E56" s="371" t="e">
        <f>'  1a'!#REF!+'  1a'!#REF!</f>
        <v>#REF!</v>
      </c>
      <c r="F56" s="370" t="e">
        <f>'  1a'!#REF!+'  1a'!#REF!</f>
        <v>#REF!</v>
      </c>
    </row>
    <row r="57" spans="2:6" s="172" customFormat="1" ht="12" x14ac:dyDescent="0.2">
      <c r="B57" s="363"/>
      <c r="C57" s="191" t="e">
        <f>'  1a'!#REF!</f>
        <v>#REF!</v>
      </c>
      <c r="D57" s="371" t="e">
        <f>'  1a'!#REF!+'  1a'!#REF!</f>
        <v>#REF!</v>
      </c>
      <c r="E57" s="371" t="e">
        <f>'  1a'!#REF!+'  1a'!#REF!</f>
        <v>#REF!</v>
      </c>
      <c r="F57" s="370" t="e">
        <f>'  1a'!#REF!+'  1a'!#REF!</f>
        <v>#REF!</v>
      </c>
    </row>
    <row r="58" spans="2:6" s="172" customFormat="1" ht="12" x14ac:dyDescent="0.2">
      <c r="B58" s="363"/>
      <c r="C58" s="191" t="e">
        <f>'  1a'!#REF!</f>
        <v>#REF!</v>
      </c>
      <c r="D58" s="371" t="e">
        <f>'  1a'!#REF!+'  1a'!#REF!</f>
        <v>#REF!</v>
      </c>
      <c r="E58" s="371" t="e">
        <f>'  1a'!#REF!+'  1a'!#REF!</f>
        <v>#REF!</v>
      </c>
      <c r="F58" s="370" t="e">
        <f>'  1a'!#REF!+'  1a'!#REF!</f>
        <v>#REF!</v>
      </c>
    </row>
    <row r="59" spans="2:6" s="172" customFormat="1" ht="12" x14ac:dyDescent="0.2">
      <c r="B59" s="363"/>
      <c r="C59" s="191" t="e">
        <f>'  1a'!#REF!</f>
        <v>#REF!</v>
      </c>
      <c r="D59" s="371" t="e">
        <f>'  1a'!#REF!+'  1a'!#REF!</f>
        <v>#REF!</v>
      </c>
      <c r="E59" s="371" t="e">
        <f>'  1a'!#REF!+'  1a'!#REF!</f>
        <v>#REF!</v>
      </c>
      <c r="F59" s="370" t="e">
        <f>'  1a'!#REF!+'  1a'!#REF!</f>
        <v>#REF!</v>
      </c>
    </row>
    <row r="60" spans="2:6" s="172" customFormat="1" ht="12" x14ac:dyDescent="0.2">
      <c r="B60" s="363"/>
      <c r="C60" s="191" t="e">
        <f>'  1a'!#REF!</f>
        <v>#REF!</v>
      </c>
      <c r="D60" s="371" t="e">
        <f>'  1a'!#REF!+'  1a'!#REF!</f>
        <v>#REF!</v>
      </c>
      <c r="E60" s="371" t="e">
        <f>'  1a'!#REF!+'  1a'!#REF!</f>
        <v>#REF!</v>
      </c>
      <c r="F60" s="370" t="e">
        <f>'  1a'!#REF!+'  1a'!#REF!</f>
        <v>#REF!</v>
      </c>
    </row>
    <row r="61" spans="2:6" s="172" customFormat="1" ht="12" x14ac:dyDescent="0.2">
      <c r="B61" s="363"/>
      <c r="C61" s="191"/>
      <c r="D61" s="377" t="e">
        <f>'  1a'!#REF!+'  1a'!#REF!</f>
        <v>#REF!</v>
      </c>
      <c r="E61" s="377" t="e">
        <f>'  1a'!#REF!+'  1a'!#REF!</f>
        <v>#REF!</v>
      </c>
      <c r="F61" s="656" t="e">
        <f>E61/D61</f>
        <v>#REF!</v>
      </c>
    </row>
    <row r="62" spans="2:6" s="172" customFormat="1" ht="12" x14ac:dyDescent="0.2">
      <c r="B62" s="363"/>
      <c r="C62" s="362"/>
      <c r="D62" s="169"/>
      <c r="E62" s="169"/>
      <c r="F62" s="334"/>
    </row>
    <row r="63" spans="2:6" s="172" customFormat="1" ht="12" x14ac:dyDescent="0.2">
      <c r="B63" s="392" t="s">
        <v>255</v>
      </c>
      <c r="C63" s="365" t="str">
        <f>'  1a'!D108</f>
        <v>Egyéb felhalmozási bevétel</v>
      </c>
      <c r="D63" s="216"/>
      <c r="E63" s="216"/>
      <c r="F63" s="334"/>
    </row>
    <row r="64" spans="2:6" s="172" customFormat="1" ht="12" x14ac:dyDescent="0.2">
      <c r="B64" s="366"/>
      <c r="C64" s="191" t="str">
        <f>'  1a'!D109</f>
        <v>Többcélú Kistérségi Társulás Siófok 6192 hrsz.beépítetlen ter.</v>
      </c>
      <c r="D64" s="371">
        <f>'  1a'!E109+'  1a'!H109</f>
        <v>0</v>
      </c>
      <c r="E64" s="371">
        <f>'  1a'!F109+'  1a'!I109</f>
        <v>0</v>
      </c>
      <c r="F64" s="370" t="e">
        <f t="shared" ref="F64" si="5">E64/D64</f>
        <v>#DIV/0!</v>
      </c>
    </row>
    <row r="65" spans="2:6" s="172" customFormat="1" ht="12" x14ac:dyDescent="0.2">
      <c r="B65" s="363"/>
      <c r="C65" s="191" t="str">
        <f>'  1a'!D64</f>
        <v>Átvett pénzeszköz államháztartáson belülről</v>
      </c>
      <c r="D65" s="432">
        <f>'  1a'!E64+'  1a'!H64</f>
        <v>294297</v>
      </c>
      <c r="E65" s="432">
        <f>'  1a'!F64+'  1a'!I64</f>
        <v>225318</v>
      </c>
      <c r="F65" s="370">
        <f t="shared" ref="F65:F69" si="6">E65/D65</f>
        <v>0.76561432838255228</v>
      </c>
    </row>
    <row r="66" spans="2:6" s="172" customFormat="1" ht="12" x14ac:dyDescent="0.2">
      <c r="B66" s="363"/>
      <c r="C66" s="191">
        <f>'  1a'!D84</f>
        <v>0</v>
      </c>
      <c r="D66" s="432">
        <f>'  1a'!E84+'  1a'!H84</f>
        <v>0</v>
      </c>
      <c r="E66" s="432">
        <f>'  1a'!F84+'  1a'!I84</f>
        <v>3450</v>
      </c>
      <c r="F66" s="370" t="e">
        <f t="shared" si="6"/>
        <v>#DIV/0!</v>
      </c>
    </row>
    <row r="67" spans="2:6" s="172" customFormat="1" ht="12" x14ac:dyDescent="0.2">
      <c r="B67" s="363"/>
      <c r="C67" s="191" t="str">
        <f>'  1a'!D85</f>
        <v>Balaton-parti Kft. kezességvállalási díj</v>
      </c>
      <c r="D67" s="432">
        <f>'  1a'!E85+'  1a'!H85</f>
        <v>0</v>
      </c>
      <c r="E67" s="432">
        <f>'  1a'!F85+'  1a'!I85</f>
        <v>3450</v>
      </c>
      <c r="F67" s="370" t="e">
        <f t="shared" si="6"/>
        <v>#DIV/0!</v>
      </c>
    </row>
    <row r="68" spans="2:6" s="172" customFormat="1" ht="12" x14ac:dyDescent="0.2">
      <c r="B68" s="363"/>
      <c r="C68" s="191" t="e">
        <f>'  1a'!#REF!</f>
        <v>#REF!</v>
      </c>
      <c r="D68" s="432" t="e">
        <f>'  1a'!#REF!+'  1a'!#REF!</f>
        <v>#REF!</v>
      </c>
      <c r="E68" s="432" t="e">
        <f>'  1a'!#REF!+'  1a'!#REF!</f>
        <v>#REF!</v>
      </c>
      <c r="F68" s="370" t="e">
        <f t="shared" si="6"/>
        <v>#REF!</v>
      </c>
    </row>
    <row r="69" spans="2:6" s="172" customFormat="1" ht="12" x14ac:dyDescent="0.2">
      <c r="B69" s="363"/>
      <c r="C69" s="191" t="e">
        <f>'  1a'!#REF!</f>
        <v>#REF!</v>
      </c>
      <c r="D69" s="432" t="e">
        <f>'  1a'!#REF!+'  1a'!#REF!</f>
        <v>#REF!</v>
      </c>
      <c r="E69" s="432" t="e">
        <f>'  1a'!#REF!+'  1a'!#REF!</f>
        <v>#REF!</v>
      </c>
      <c r="F69" s="370" t="e">
        <f t="shared" si="6"/>
        <v>#REF!</v>
      </c>
    </row>
    <row r="70" spans="2:6" s="166" customFormat="1" ht="12" x14ac:dyDescent="0.2">
      <c r="B70" s="366"/>
      <c r="C70" s="191"/>
      <c r="D70" s="377">
        <f>'  1a'!E110+'  1a'!H110</f>
        <v>0</v>
      </c>
      <c r="E70" s="377">
        <f>'  1a'!F110+'  1a'!I110</f>
        <v>0</v>
      </c>
      <c r="F70" s="656" t="e">
        <f>E70/D70</f>
        <v>#DIV/0!</v>
      </c>
    </row>
    <row r="71" spans="2:6" s="166" customFormat="1" ht="12" x14ac:dyDescent="0.2">
      <c r="B71" s="366"/>
      <c r="C71" s="362"/>
      <c r="D71" s="169"/>
      <c r="E71" s="169"/>
      <c r="F71" s="334"/>
    </row>
    <row r="72" spans="2:6" s="166" customFormat="1" ht="12" x14ac:dyDescent="0.2">
      <c r="B72" s="392" t="s">
        <v>258</v>
      </c>
      <c r="C72" s="365" t="str">
        <f>'  1a'!D112</f>
        <v>Értékesítés</v>
      </c>
      <c r="D72" s="216"/>
      <c r="E72" s="216"/>
      <c r="F72" s="334"/>
    </row>
    <row r="73" spans="2:6" s="166" customFormat="1" ht="12" x14ac:dyDescent="0.2">
      <c r="B73" s="366"/>
      <c r="C73" s="191" t="str">
        <f>'  1a'!D113</f>
        <v>Vagyon értékesítés</v>
      </c>
      <c r="D73" s="371">
        <f>'  1a'!E113+'  1a'!H113</f>
        <v>752000</v>
      </c>
      <c r="E73" s="371">
        <f>'  1a'!F113+'  1a'!I113</f>
        <v>0</v>
      </c>
      <c r="F73" s="370">
        <f t="shared" ref="F73:F78" si="7">E73/D73</f>
        <v>0</v>
      </c>
    </row>
    <row r="74" spans="2:6" s="166" customFormat="1" ht="12" x14ac:dyDescent="0.2">
      <c r="B74" s="366"/>
      <c r="C74" s="191" t="e">
        <f>'  1a'!#REF!</f>
        <v>#REF!</v>
      </c>
      <c r="D74" s="371" t="e">
        <f>'  1a'!#REF!+'  1a'!#REF!</f>
        <v>#REF!</v>
      </c>
      <c r="E74" s="371" t="e">
        <f>'  1a'!#REF!+'  1a'!#REF!</f>
        <v>#REF!</v>
      </c>
      <c r="F74" s="370" t="e">
        <f t="shared" si="7"/>
        <v>#REF!</v>
      </c>
    </row>
    <row r="75" spans="2:6" s="166" customFormat="1" ht="12" x14ac:dyDescent="0.2">
      <c r="B75" s="366"/>
      <c r="C75" s="191" t="e">
        <f>'  1a'!#REF!</f>
        <v>#REF!</v>
      </c>
      <c r="D75" s="371" t="e">
        <f>'  1a'!#REF!+'  1a'!#REF!</f>
        <v>#REF!</v>
      </c>
      <c r="E75" s="371" t="e">
        <f>'  1a'!#REF!+'  1a'!#REF!</f>
        <v>#REF!</v>
      </c>
      <c r="F75" s="370" t="e">
        <f t="shared" si="7"/>
        <v>#REF!</v>
      </c>
    </row>
    <row r="76" spans="2:6" s="166" customFormat="1" ht="12" x14ac:dyDescent="0.2">
      <c r="B76" s="366"/>
      <c r="C76" s="191" t="e">
        <f>'  1a'!#REF!</f>
        <v>#REF!</v>
      </c>
      <c r="D76" s="371" t="e">
        <f>'  1a'!#REF!+'  1a'!#REF!</f>
        <v>#REF!</v>
      </c>
      <c r="E76" s="371" t="e">
        <f>'  1a'!#REF!+'  1a'!#REF!</f>
        <v>#REF!</v>
      </c>
      <c r="F76" s="370" t="e">
        <f t="shared" si="7"/>
        <v>#REF!</v>
      </c>
    </row>
    <row r="77" spans="2:6" s="166" customFormat="1" ht="12" x14ac:dyDescent="0.2">
      <c r="B77" s="366"/>
      <c r="C77" s="191" t="e">
        <f>'  1a'!#REF!</f>
        <v>#REF!</v>
      </c>
      <c r="D77" s="371" t="e">
        <f>'  1a'!#REF!+'  1a'!#REF!</f>
        <v>#REF!</v>
      </c>
      <c r="E77" s="371" t="e">
        <f>'  1a'!#REF!+'  1a'!#REF!</f>
        <v>#REF!</v>
      </c>
      <c r="F77" s="370" t="e">
        <f t="shared" si="7"/>
        <v>#REF!</v>
      </c>
    </row>
    <row r="78" spans="2:6" s="166" customFormat="1" ht="12" x14ac:dyDescent="0.2">
      <c r="B78" s="366"/>
      <c r="C78" s="191">
        <f>'  1a'!D114</f>
        <v>0</v>
      </c>
      <c r="D78" s="371">
        <f>'  1a'!E114+'  1a'!H114</f>
        <v>0</v>
      </c>
      <c r="E78" s="371">
        <f>'  1a'!F114+'  1a'!I114</f>
        <v>0</v>
      </c>
      <c r="F78" s="370" t="e">
        <f t="shared" si="7"/>
        <v>#DIV/0!</v>
      </c>
    </row>
    <row r="79" spans="2:6" s="172" customFormat="1" ht="12" x14ac:dyDescent="0.2">
      <c r="B79" s="363"/>
      <c r="C79" s="394"/>
      <c r="D79" s="377">
        <f>'  1a'!E115+'  1a'!H115</f>
        <v>752000</v>
      </c>
      <c r="E79" s="377">
        <f>'  1a'!F115+'  1a'!I115</f>
        <v>0</v>
      </c>
      <c r="F79" s="656">
        <f>E79/D79</f>
        <v>0</v>
      </c>
    </row>
    <row r="80" spans="2:6" s="172" customFormat="1" ht="12" x14ac:dyDescent="0.2">
      <c r="B80" s="363"/>
      <c r="C80" s="364"/>
      <c r="D80" s="169"/>
      <c r="E80" s="169"/>
      <c r="F80" s="334"/>
    </row>
    <row r="81" spans="2:6" s="172" customFormat="1" ht="12" x14ac:dyDescent="0.2">
      <c r="B81" s="392" t="s">
        <v>262</v>
      </c>
      <c r="C81" s="365" t="str">
        <f>'  1a'!D117</f>
        <v>Osztalék- és hozambevétel</v>
      </c>
      <c r="D81" s="216"/>
      <c r="E81" s="216"/>
      <c r="F81" s="334"/>
    </row>
    <row r="82" spans="2:6" s="172" customFormat="1" ht="12" x14ac:dyDescent="0.2">
      <c r="B82" s="366"/>
      <c r="C82" s="191" t="str">
        <f>'  1a'!D118</f>
        <v>Osztalék AVE ZÖLDFOK Zrt.</v>
      </c>
      <c r="D82" s="371">
        <f>'  1a'!E118+'  1a'!H118</f>
        <v>45441</v>
      </c>
      <c r="E82" s="371">
        <f>'  1a'!F118+'  1a'!I118</f>
        <v>0</v>
      </c>
      <c r="F82" s="370">
        <f t="shared" ref="F82:F88" si="8">E82/D82</f>
        <v>0</v>
      </c>
    </row>
    <row r="83" spans="2:6" s="172" customFormat="1" ht="12" x14ac:dyDescent="0.2">
      <c r="B83" s="363"/>
      <c r="C83" s="191" t="str">
        <f>'  1a'!D119</f>
        <v>BAHART Zrt.</v>
      </c>
      <c r="D83" s="371">
        <f>'  1a'!E119+'  1a'!H119</f>
        <v>30000</v>
      </c>
      <c r="E83" s="371">
        <f>'  1a'!F119+'  1a'!I119</f>
        <v>0</v>
      </c>
      <c r="F83" s="370">
        <f t="shared" si="8"/>
        <v>0</v>
      </c>
    </row>
    <row r="84" spans="2:6" s="172" customFormat="1" ht="12" x14ac:dyDescent="0.2">
      <c r="B84" s="363"/>
      <c r="C84" s="191" t="str">
        <f>'  1a'!D120</f>
        <v>SIÓKOM Kft. üzletrészének értékesítése</v>
      </c>
      <c r="D84" s="371">
        <f>'  1a'!E120+'  1a'!H120</f>
        <v>0</v>
      </c>
      <c r="E84" s="371">
        <f>'  1a'!F120+'  1a'!I120</f>
        <v>0</v>
      </c>
      <c r="F84" s="370" t="e">
        <f t="shared" si="8"/>
        <v>#DIV/0!</v>
      </c>
    </row>
    <row r="85" spans="2:6" s="172" customFormat="1" ht="12" x14ac:dyDescent="0.2">
      <c r="B85" s="363"/>
      <c r="C85" s="191">
        <f>'  1a'!D121</f>
        <v>0</v>
      </c>
      <c r="D85" s="371">
        <f>'  1a'!E121+'  1a'!H121</f>
        <v>0</v>
      </c>
      <c r="E85" s="371">
        <f>'  1a'!F121+'  1a'!I121</f>
        <v>0</v>
      </c>
      <c r="F85" s="370" t="e">
        <f t="shared" si="8"/>
        <v>#DIV/0!</v>
      </c>
    </row>
    <row r="86" spans="2:6" s="172" customFormat="1" ht="12" x14ac:dyDescent="0.2">
      <c r="B86" s="363"/>
      <c r="C86" s="191">
        <f>'  1a'!D122</f>
        <v>0</v>
      </c>
      <c r="D86" s="371">
        <f>'  1a'!E122+'  1a'!H122</f>
        <v>0</v>
      </c>
      <c r="E86" s="371">
        <f>'  1a'!F122+'  1a'!I122</f>
        <v>0</v>
      </c>
      <c r="F86" s="370" t="e">
        <f t="shared" si="8"/>
        <v>#DIV/0!</v>
      </c>
    </row>
    <row r="87" spans="2:6" s="172" customFormat="1" ht="12" x14ac:dyDescent="0.2">
      <c r="B87" s="363"/>
      <c r="C87" s="191">
        <f>'  1a'!D123</f>
        <v>0</v>
      </c>
      <c r="D87" s="371">
        <f>'  1a'!E123+'  1a'!H123</f>
        <v>0</v>
      </c>
      <c r="E87" s="371">
        <f>'  1a'!F123+'  1a'!I123</f>
        <v>0</v>
      </c>
      <c r="F87" s="370" t="e">
        <f t="shared" si="8"/>
        <v>#DIV/0!</v>
      </c>
    </row>
    <row r="88" spans="2:6" s="172" customFormat="1" ht="12" x14ac:dyDescent="0.2">
      <c r="B88" s="363"/>
      <c r="C88" s="191">
        <f>'  1a'!D124</f>
        <v>0</v>
      </c>
      <c r="D88" s="371">
        <f>'  1a'!E124+'  1a'!H124</f>
        <v>0</v>
      </c>
      <c r="E88" s="371">
        <f>'  1a'!F124+'  1a'!I124</f>
        <v>0</v>
      </c>
      <c r="F88" s="370" t="e">
        <f t="shared" si="8"/>
        <v>#DIV/0!</v>
      </c>
    </row>
    <row r="89" spans="2:6" s="172" customFormat="1" ht="12" x14ac:dyDescent="0.2">
      <c r="B89" s="363"/>
      <c r="C89" s="191"/>
      <c r="D89" s="377">
        <f>'  1a'!E125+'  1a'!H125</f>
        <v>75441</v>
      </c>
      <c r="E89" s="377">
        <f>'  1a'!F125+'  1a'!I125</f>
        <v>0</v>
      </c>
      <c r="F89" s="656">
        <f>E89/D89</f>
        <v>0</v>
      </c>
    </row>
    <row r="90" spans="2:6" s="172" customFormat="1" ht="12" x14ac:dyDescent="0.2">
      <c r="B90" s="363"/>
      <c r="C90" s="362"/>
      <c r="D90" s="169"/>
      <c r="E90" s="169"/>
      <c r="F90" s="334"/>
    </row>
    <row r="91" spans="2:6" s="166" customFormat="1" ht="12" x14ac:dyDescent="0.2">
      <c r="B91" s="392" t="s">
        <v>266</v>
      </c>
      <c r="C91" s="365" t="e">
        <f>'  1a'!#REF!</f>
        <v>#REF!</v>
      </c>
      <c r="D91" s="216"/>
      <c r="E91" s="216"/>
      <c r="F91" s="334"/>
    </row>
    <row r="92" spans="2:6" s="166" customFormat="1" ht="12" x14ac:dyDescent="0.2">
      <c r="B92" s="366"/>
      <c r="C92" s="191" t="e">
        <f>'  1a'!#REF!</f>
        <v>#REF!</v>
      </c>
      <c r="D92" s="371" t="e">
        <f>'  1a'!#REF!+'  1a'!#REF!</f>
        <v>#REF!</v>
      </c>
      <c r="E92" s="371" t="e">
        <f>'  1a'!#REF!+'  1a'!#REF!</f>
        <v>#REF!</v>
      </c>
      <c r="F92" s="370" t="e">
        <f t="shared" ref="F92:F103" si="9">E92/D92</f>
        <v>#REF!</v>
      </c>
    </row>
    <row r="93" spans="2:6" s="166" customFormat="1" ht="12" x14ac:dyDescent="0.2">
      <c r="B93" s="366"/>
      <c r="C93" s="191" t="e">
        <f>'  1a'!#REF!</f>
        <v>#REF!</v>
      </c>
      <c r="D93" s="371" t="e">
        <f>'  1a'!#REF!+'  1a'!#REF!</f>
        <v>#REF!</v>
      </c>
      <c r="E93" s="371" t="e">
        <f>'  1a'!#REF!+'  1a'!#REF!</f>
        <v>#REF!</v>
      </c>
      <c r="F93" s="370" t="e">
        <f t="shared" si="9"/>
        <v>#REF!</v>
      </c>
    </row>
    <row r="94" spans="2:6" s="166" customFormat="1" ht="12" x14ac:dyDescent="0.2">
      <c r="B94" s="366"/>
      <c r="C94" s="191" t="e">
        <f>'  1a'!#REF!</f>
        <v>#REF!</v>
      </c>
      <c r="D94" s="371" t="e">
        <f>'  1a'!#REF!+'  1a'!#REF!</f>
        <v>#REF!</v>
      </c>
      <c r="E94" s="371" t="e">
        <f>'  1a'!#REF!+'  1a'!#REF!</f>
        <v>#REF!</v>
      </c>
      <c r="F94" s="370" t="e">
        <f t="shared" si="9"/>
        <v>#REF!</v>
      </c>
    </row>
    <row r="95" spans="2:6" s="166" customFormat="1" ht="12" x14ac:dyDescent="0.2">
      <c r="B95" s="366"/>
      <c r="C95" s="191" t="e">
        <f>'  1a'!#REF!</f>
        <v>#REF!</v>
      </c>
      <c r="D95" s="371" t="e">
        <f>'  1a'!#REF!+'  1a'!#REF!</f>
        <v>#REF!</v>
      </c>
      <c r="E95" s="371" t="e">
        <f>'  1a'!#REF!+'  1a'!#REF!</f>
        <v>#REF!</v>
      </c>
      <c r="F95" s="370" t="e">
        <f t="shared" si="9"/>
        <v>#REF!</v>
      </c>
    </row>
    <row r="96" spans="2:6" s="166" customFormat="1" ht="12" x14ac:dyDescent="0.2">
      <c r="B96" s="366"/>
      <c r="C96" s="191" t="e">
        <f>'  1a'!#REF!</f>
        <v>#REF!</v>
      </c>
      <c r="D96" s="371" t="e">
        <f>'  1a'!#REF!+'  1a'!#REF!</f>
        <v>#REF!</v>
      </c>
      <c r="E96" s="371" t="e">
        <f>'  1a'!#REF!+'  1a'!#REF!</f>
        <v>#REF!</v>
      </c>
      <c r="F96" s="370" t="e">
        <f t="shared" si="9"/>
        <v>#REF!</v>
      </c>
    </row>
    <row r="97" spans="2:6" s="166" customFormat="1" ht="12" x14ac:dyDescent="0.2">
      <c r="B97" s="366"/>
      <c r="C97" s="191" t="e">
        <f>'  1a'!#REF!</f>
        <v>#REF!</v>
      </c>
      <c r="D97" s="371" t="e">
        <f>'  1a'!#REF!+'  1a'!#REF!</f>
        <v>#REF!</v>
      </c>
      <c r="E97" s="371" t="e">
        <f>'  1a'!#REF!+'  1a'!#REF!</f>
        <v>#REF!</v>
      </c>
      <c r="F97" s="370" t="e">
        <f t="shared" si="9"/>
        <v>#REF!</v>
      </c>
    </row>
    <row r="98" spans="2:6" s="166" customFormat="1" ht="12" x14ac:dyDescent="0.2">
      <c r="B98" s="366"/>
      <c r="C98" s="191" t="e">
        <f>'  1a'!#REF!</f>
        <v>#REF!</v>
      </c>
      <c r="D98" s="371" t="e">
        <f>'  1a'!#REF!+'  1a'!#REF!</f>
        <v>#REF!</v>
      </c>
      <c r="E98" s="371" t="e">
        <f>'  1a'!#REF!+'  1a'!#REF!</f>
        <v>#REF!</v>
      </c>
      <c r="F98" s="370" t="e">
        <f t="shared" si="9"/>
        <v>#REF!</v>
      </c>
    </row>
    <row r="99" spans="2:6" s="166" customFormat="1" ht="12" x14ac:dyDescent="0.2">
      <c r="B99" s="366"/>
      <c r="C99" s="191" t="e">
        <f>'  1a'!#REF!</f>
        <v>#REF!</v>
      </c>
      <c r="D99" s="371" t="e">
        <f>'  1a'!#REF!+'  1a'!#REF!</f>
        <v>#REF!</v>
      </c>
      <c r="E99" s="371" t="e">
        <f>'  1a'!#REF!+'  1a'!#REF!</f>
        <v>#REF!</v>
      </c>
      <c r="F99" s="370" t="e">
        <f t="shared" si="9"/>
        <v>#REF!</v>
      </c>
    </row>
    <row r="100" spans="2:6" s="166" customFormat="1" ht="12" x14ac:dyDescent="0.2">
      <c r="B100" s="366"/>
      <c r="C100" s="191" t="e">
        <f>'  1a'!#REF!</f>
        <v>#REF!</v>
      </c>
      <c r="D100" s="371" t="e">
        <f>'  1a'!#REF!+'  1a'!#REF!</f>
        <v>#REF!</v>
      </c>
      <c r="E100" s="371" t="e">
        <f>'  1a'!#REF!+'  1a'!#REF!</f>
        <v>#REF!</v>
      </c>
      <c r="F100" s="370" t="e">
        <f t="shared" si="9"/>
        <v>#REF!</v>
      </c>
    </row>
    <row r="101" spans="2:6" s="166" customFormat="1" ht="12" x14ac:dyDescent="0.2">
      <c r="B101" s="366"/>
      <c r="C101" s="191" t="e">
        <f>'  1a'!#REF!</f>
        <v>#REF!</v>
      </c>
      <c r="D101" s="371" t="e">
        <f>'  1a'!#REF!+'  1a'!#REF!</f>
        <v>#REF!</v>
      </c>
      <c r="E101" s="371" t="e">
        <f>'  1a'!#REF!+'  1a'!#REF!</f>
        <v>#REF!</v>
      </c>
      <c r="F101" s="370" t="e">
        <f t="shared" si="9"/>
        <v>#REF!</v>
      </c>
    </row>
    <row r="102" spans="2:6" s="166" customFormat="1" ht="12" x14ac:dyDescent="0.2">
      <c r="B102" s="366"/>
      <c r="C102" s="191" t="e">
        <f>'  1a'!#REF!</f>
        <v>#REF!</v>
      </c>
      <c r="D102" s="371" t="e">
        <f>'  1a'!#REF!+'  1a'!#REF!</f>
        <v>#REF!</v>
      </c>
      <c r="E102" s="371" t="e">
        <f>'  1a'!#REF!+'  1a'!#REF!</f>
        <v>#REF!</v>
      </c>
      <c r="F102" s="370" t="e">
        <f t="shared" si="9"/>
        <v>#REF!</v>
      </c>
    </row>
    <row r="103" spans="2:6" s="166" customFormat="1" ht="12" x14ac:dyDescent="0.2">
      <c r="B103" s="366"/>
      <c r="C103" s="191" t="e">
        <f>'  1a'!#REF!</f>
        <v>#REF!</v>
      </c>
      <c r="D103" s="371" t="e">
        <f>'  1a'!#REF!+'  1a'!#REF!</f>
        <v>#REF!</v>
      </c>
      <c r="E103" s="371" t="e">
        <f>'  1a'!#REF!+'  1a'!#REF!</f>
        <v>#REF!</v>
      </c>
      <c r="F103" s="370" t="e">
        <f t="shared" si="9"/>
        <v>#REF!</v>
      </c>
    </row>
    <row r="104" spans="2:6" s="172" customFormat="1" ht="12" x14ac:dyDescent="0.2">
      <c r="B104" s="363"/>
      <c r="C104" s="394"/>
      <c r="D104" s="377" t="e">
        <f>'  1a'!#REF!+'  1a'!#REF!</f>
        <v>#REF!</v>
      </c>
      <c r="E104" s="377" t="e">
        <f>'  1a'!#REF!+'  1a'!#REF!</f>
        <v>#REF!</v>
      </c>
      <c r="F104" s="656" t="e">
        <f>E104/D104</f>
        <v>#REF!</v>
      </c>
    </row>
    <row r="105" spans="2:6" s="172" customFormat="1" ht="12" x14ac:dyDescent="0.2">
      <c r="B105" s="363"/>
      <c r="C105" s="364"/>
      <c r="D105" s="169"/>
      <c r="E105" s="169"/>
      <c r="F105" s="334"/>
    </row>
    <row r="106" spans="2:6" s="166" customFormat="1" ht="12" x14ac:dyDescent="0.2">
      <c r="B106" s="392" t="s">
        <v>267</v>
      </c>
      <c r="C106" s="365" t="str">
        <f>'  1a'!D128</f>
        <v>Általános forgalmi adó bevétel, visszatérülés</v>
      </c>
      <c r="D106" s="216"/>
      <c r="E106" s="216"/>
      <c r="F106" s="334"/>
    </row>
    <row r="107" spans="2:6" s="166" customFormat="1" ht="12" x14ac:dyDescent="0.2">
      <c r="B107" s="366"/>
      <c r="C107" s="191" t="str">
        <f>'  1a'!D129</f>
        <v>Kiszámlázott ÁFA</v>
      </c>
      <c r="D107" s="371">
        <f>'  1a'!E129+'  1a'!H129</f>
        <v>130537</v>
      </c>
      <c r="E107" s="371">
        <f>'  1a'!F129+'  1a'!I129</f>
        <v>0</v>
      </c>
      <c r="F107" s="370">
        <f t="shared" ref="F107:F109" si="10">E107/D107</f>
        <v>0</v>
      </c>
    </row>
    <row r="108" spans="2:6" s="166" customFormat="1" ht="12" x14ac:dyDescent="0.2">
      <c r="B108" s="366"/>
      <c r="C108" s="191" t="str">
        <f>'  1a'!D130</f>
        <v>Visszaigényelt ÁFA</v>
      </c>
      <c r="D108" s="371">
        <f>'  1a'!E130+'  1a'!H130</f>
        <v>5996</v>
      </c>
      <c r="E108" s="371">
        <f>'  1a'!F130+'  1a'!I130</f>
        <v>0</v>
      </c>
      <c r="F108" s="370">
        <f t="shared" si="10"/>
        <v>0</v>
      </c>
    </row>
    <row r="109" spans="2:6" s="166" customFormat="1" ht="12" x14ac:dyDescent="0.2">
      <c r="B109" s="366"/>
      <c r="C109" s="191" t="str">
        <f>'  1a'!D131</f>
        <v>Fordított ÁFA</v>
      </c>
      <c r="D109" s="371">
        <f>'  1a'!E131+'  1a'!H131</f>
        <v>0</v>
      </c>
      <c r="E109" s="371">
        <f>'  1a'!F131+'  1a'!I131</f>
        <v>0</v>
      </c>
      <c r="F109" s="370" t="e">
        <f t="shared" si="10"/>
        <v>#DIV/0!</v>
      </c>
    </row>
    <row r="110" spans="2:6" s="172" customFormat="1" ht="12" x14ac:dyDescent="0.2">
      <c r="B110" s="363"/>
      <c r="C110" s="394"/>
      <c r="D110" s="377">
        <f>'  1a'!E132+'  1a'!H132</f>
        <v>136533</v>
      </c>
      <c r="E110" s="377">
        <f>'  1a'!F132+'  1a'!I132</f>
        <v>0</v>
      </c>
      <c r="F110" s="656">
        <f>E110/D110</f>
        <v>0</v>
      </c>
    </row>
    <row r="111" spans="2:6" s="172" customFormat="1" ht="12" x14ac:dyDescent="0.2">
      <c r="B111" s="363"/>
      <c r="C111" s="364"/>
      <c r="D111" s="169"/>
      <c r="E111" s="169"/>
      <c r="F111" s="334"/>
    </row>
    <row r="112" spans="2:6" s="172" customFormat="1" ht="12" x14ac:dyDescent="0.2">
      <c r="B112" s="363"/>
      <c r="C112" s="364"/>
      <c r="D112" s="169"/>
      <c r="E112" s="169"/>
      <c r="F112" s="334"/>
    </row>
    <row r="113" spans="2:6" s="172" customFormat="1" ht="12" x14ac:dyDescent="0.2">
      <c r="B113" s="363"/>
      <c r="C113" s="364"/>
      <c r="D113" s="169"/>
      <c r="E113" s="169"/>
      <c r="F113" s="334"/>
    </row>
    <row r="114" spans="2:6" s="172" customFormat="1" ht="12" x14ac:dyDescent="0.2">
      <c r="B114" s="363"/>
      <c r="C114" s="364"/>
      <c r="D114" s="169"/>
      <c r="E114" s="169"/>
      <c r="F114" s="334"/>
    </row>
    <row r="115" spans="2:6" s="172" customFormat="1" ht="12" x14ac:dyDescent="0.2">
      <c r="B115" s="363"/>
      <c r="C115" s="364"/>
      <c r="D115" s="169"/>
      <c r="E115" s="169"/>
      <c r="F115" s="334"/>
    </row>
    <row r="116" spans="2:6" s="172" customFormat="1" ht="12" x14ac:dyDescent="0.2">
      <c r="B116" s="363"/>
      <c r="C116" s="364"/>
      <c r="D116" s="169"/>
      <c r="E116" s="169"/>
      <c r="F116" s="334"/>
    </row>
    <row r="117" spans="2:6" s="172" customFormat="1" ht="12" x14ac:dyDescent="0.2">
      <c r="B117" s="363"/>
      <c r="C117" s="364"/>
      <c r="D117" s="169"/>
      <c r="E117" s="169"/>
      <c r="F117" s="334"/>
    </row>
    <row r="118" spans="2:6" s="172" customFormat="1" ht="12" x14ac:dyDescent="0.2">
      <c r="B118" s="363"/>
      <c r="C118" s="364"/>
      <c r="D118" s="169"/>
      <c r="E118" s="169"/>
      <c r="F118" s="334"/>
    </row>
    <row r="119" spans="2:6" s="172" customFormat="1" ht="12" x14ac:dyDescent="0.2">
      <c r="B119" s="363"/>
      <c r="C119" s="364"/>
      <c r="D119" s="169"/>
      <c r="E119" s="169"/>
      <c r="F119" s="334"/>
    </row>
    <row r="120" spans="2:6" s="172" customFormat="1" ht="12" x14ac:dyDescent="0.2">
      <c r="B120" s="363"/>
      <c r="C120" s="364"/>
      <c r="D120" s="169"/>
      <c r="E120" s="169"/>
      <c r="F120" s="334"/>
    </row>
    <row r="121" spans="2:6" s="172" customFormat="1" ht="12" x14ac:dyDescent="0.2">
      <c r="B121" s="363"/>
      <c r="C121" s="364"/>
      <c r="D121" s="169"/>
      <c r="E121" s="169"/>
      <c r="F121" s="334"/>
    </row>
    <row r="122" spans="2:6" s="172" customFormat="1" ht="12" x14ac:dyDescent="0.2">
      <c r="B122" s="363"/>
      <c r="C122" s="364"/>
      <c r="D122" s="169"/>
      <c r="E122" s="169"/>
      <c r="F122" s="334"/>
    </row>
    <row r="123" spans="2:6" s="172" customFormat="1" ht="12" x14ac:dyDescent="0.2">
      <c r="B123" s="363"/>
      <c r="C123" s="364"/>
      <c r="D123" s="169"/>
      <c r="E123" s="169"/>
      <c r="F123" s="334"/>
    </row>
    <row r="124" spans="2:6" s="172" customFormat="1" ht="12" x14ac:dyDescent="0.2">
      <c r="B124" s="363"/>
      <c r="C124" s="364"/>
      <c r="D124" s="169"/>
      <c r="E124" s="169"/>
      <c r="F124" s="334"/>
    </row>
    <row r="125" spans="2:6" s="172" customFormat="1" ht="12" x14ac:dyDescent="0.2">
      <c r="B125" s="363"/>
      <c r="C125" s="364"/>
      <c r="D125" s="169"/>
      <c r="E125" s="169"/>
      <c r="F125" s="334"/>
    </row>
    <row r="126" spans="2:6" s="172" customFormat="1" ht="12" x14ac:dyDescent="0.2">
      <c r="B126" s="363"/>
      <c r="C126" s="364"/>
      <c r="D126" s="169"/>
      <c r="E126" s="169"/>
      <c r="F126" s="334"/>
    </row>
    <row r="127" spans="2:6" s="166" customFormat="1" ht="12" x14ac:dyDescent="0.2">
      <c r="B127" s="392" t="s">
        <v>335</v>
      </c>
      <c r="C127" s="365" t="e">
        <f>'  1a'!#REF!</f>
        <v>#REF!</v>
      </c>
      <c r="D127" s="216"/>
      <c r="E127" s="216"/>
      <c r="F127" s="334"/>
    </row>
    <row r="128" spans="2:6" s="166" customFormat="1" ht="12" x14ac:dyDescent="0.2">
      <c r="B128" s="366"/>
      <c r="C128" s="191" t="e">
        <f>'  1a'!#REF!</f>
        <v>#REF!</v>
      </c>
      <c r="D128" s="371" t="e">
        <f>'  1a'!#REF!+'  1a'!#REF!</f>
        <v>#REF!</v>
      </c>
      <c r="E128" s="371" t="e">
        <f>'  1a'!#REF!+'  1a'!#REF!</f>
        <v>#REF!</v>
      </c>
      <c r="F128" s="370" t="e">
        <f t="shared" ref="F128" si="11">E128/D128</f>
        <v>#REF!</v>
      </c>
    </row>
    <row r="129" spans="2:6" s="166" customFormat="1" ht="12" x14ac:dyDescent="0.2">
      <c r="B129" s="366"/>
      <c r="C129" s="191" t="e">
        <f>'  1a'!#REF!</f>
        <v>#REF!</v>
      </c>
      <c r="D129" s="432" t="e">
        <f>'  1a'!#REF!+'  1a'!#REF!</f>
        <v>#REF!</v>
      </c>
      <c r="E129" s="432" t="e">
        <f>'  1a'!#REF!+'  1a'!#REF!</f>
        <v>#REF!</v>
      </c>
      <c r="F129" s="370" t="e">
        <f t="shared" ref="F129:F134" si="12">E129/D129</f>
        <v>#REF!</v>
      </c>
    </row>
    <row r="130" spans="2:6" s="166" customFormat="1" ht="12" x14ac:dyDescent="0.2">
      <c r="B130" s="366"/>
      <c r="C130" s="191" t="e">
        <f>'  1a'!#REF!</f>
        <v>#REF!</v>
      </c>
      <c r="D130" s="432" t="e">
        <f>'  1a'!#REF!+'  1a'!#REF!</f>
        <v>#REF!</v>
      </c>
      <c r="E130" s="432" t="e">
        <f>'  1a'!#REF!+'  1a'!#REF!</f>
        <v>#REF!</v>
      </c>
      <c r="F130" s="370" t="e">
        <f t="shared" si="12"/>
        <v>#REF!</v>
      </c>
    </row>
    <row r="131" spans="2:6" s="166" customFormat="1" ht="12" x14ac:dyDescent="0.2">
      <c r="B131" s="366"/>
      <c r="C131" s="191" t="e">
        <f>'  1a'!#REF!</f>
        <v>#REF!</v>
      </c>
      <c r="D131" s="432" t="e">
        <f>'  1a'!#REF!+'  1a'!#REF!</f>
        <v>#REF!</v>
      </c>
      <c r="E131" s="432" t="e">
        <f>'  1a'!#REF!+'  1a'!#REF!</f>
        <v>#REF!</v>
      </c>
      <c r="F131" s="370" t="e">
        <f t="shared" si="12"/>
        <v>#REF!</v>
      </c>
    </row>
    <row r="132" spans="2:6" s="166" customFormat="1" ht="12" x14ac:dyDescent="0.2">
      <c r="B132" s="366"/>
      <c r="C132" s="191" t="e">
        <f>'  1a'!#REF!</f>
        <v>#REF!</v>
      </c>
      <c r="D132" s="432" t="e">
        <f>'  1a'!#REF!+'  1a'!#REF!</f>
        <v>#REF!</v>
      </c>
      <c r="E132" s="432" t="e">
        <f>'  1a'!#REF!+'  1a'!#REF!</f>
        <v>#REF!</v>
      </c>
      <c r="F132" s="370" t="e">
        <f t="shared" si="12"/>
        <v>#REF!</v>
      </c>
    </row>
    <row r="133" spans="2:6" s="166" customFormat="1" ht="12" x14ac:dyDescent="0.2">
      <c r="B133" s="366"/>
      <c r="C133" s="191" t="e">
        <f>'  1a'!#REF!</f>
        <v>#REF!</v>
      </c>
      <c r="D133" s="432" t="e">
        <f>'  1a'!#REF!+'  1a'!#REF!</f>
        <v>#REF!</v>
      </c>
      <c r="E133" s="432" t="e">
        <f>'  1a'!#REF!+'  1a'!#REF!</f>
        <v>#REF!</v>
      </c>
      <c r="F133" s="370" t="e">
        <f t="shared" si="12"/>
        <v>#REF!</v>
      </c>
    </row>
    <row r="134" spans="2:6" s="166" customFormat="1" ht="12" x14ac:dyDescent="0.2">
      <c r="B134" s="366"/>
      <c r="C134" s="191" t="e">
        <f>'  1a'!#REF!</f>
        <v>#REF!</v>
      </c>
      <c r="D134" s="432" t="e">
        <f>'  1a'!#REF!+'  1a'!#REF!</f>
        <v>#REF!</v>
      </c>
      <c r="E134" s="432" t="e">
        <f>'  1a'!#REF!+'  1a'!#REF!</f>
        <v>#REF!</v>
      </c>
      <c r="F134" s="370" t="e">
        <f t="shared" si="12"/>
        <v>#REF!</v>
      </c>
    </row>
    <row r="135" spans="2:6" s="172" customFormat="1" ht="12" x14ac:dyDescent="0.2">
      <c r="B135" s="363"/>
      <c r="C135" s="394"/>
      <c r="D135" s="377" t="e">
        <f>'  1a'!#REF!+'  1a'!#REF!</f>
        <v>#REF!</v>
      </c>
      <c r="E135" s="377" t="e">
        <f>'  1a'!#REF!+'  1a'!#REF!</f>
        <v>#REF!</v>
      </c>
      <c r="F135" s="656" t="e">
        <f>E135/D135</f>
        <v>#REF!</v>
      </c>
    </row>
    <row r="136" spans="2:6" s="172" customFormat="1" ht="12" x14ac:dyDescent="0.2">
      <c r="B136" s="363"/>
      <c r="C136" s="364"/>
      <c r="D136" s="169"/>
      <c r="E136" s="169"/>
      <c r="F136" s="334"/>
    </row>
    <row r="137" spans="2:6" s="172" customFormat="1" ht="12" x14ac:dyDescent="0.2">
      <c r="B137" s="392" t="s">
        <v>336</v>
      </c>
      <c r="C137" s="365" t="e">
        <f>'  1a'!#REF!</f>
        <v>#REF!</v>
      </c>
      <c r="D137" s="216"/>
      <c r="E137" s="216"/>
      <c r="F137" s="334"/>
    </row>
    <row r="138" spans="2:6" s="172" customFormat="1" ht="12" x14ac:dyDescent="0.2">
      <c r="B138" s="363"/>
      <c r="C138" s="191" t="e">
        <f>'  1a'!#REF!</f>
        <v>#REF!</v>
      </c>
      <c r="D138" s="371" t="e">
        <f>'  1a'!#REF!+'  1a'!#REF!</f>
        <v>#REF!</v>
      </c>
      <c r="E138" s="371" t="e">
        <f>'  1a'!#REF!+'  1a'!#REF!</f>
        <v>#REF!</v>
      </c>
      <c r="F138" s="370" t="e">
        <f t="shared" ref="F138:F140" si="13">E138/D138</f>
        <v>#REF!</v>
      </c>
    </row>
    <row r="139" spans="2:6" s="172" customFormat="1" ht="12" x14ac:dyDescent="0.2">
      <c r="B139" s="363"/>
      <c r="C139" s="191" t="e">
        <f>'  1a'!#REF!</f>
        <v>#REF!</v>
      </c>
      <c r="D139" s="432" t="e">
        <f>'  1a'!#REF!+'  1a'!#REF!</f>
        <v>#REF!</v>
      </c>
      <c r="E139" s="432" t="e">
        <f>'  1a'!#REF!+'  1a'!#REF!</f>
        <v>#REF!</v>
      </c>
      <c r="F139" s="370" t="e">
        <f t="shared" si="13"/>
        <v>#REF!</v>
      </c>
    </row>
    <row r="140" spans="2:6" s="172" customFormat="1" ht="12" x14ac:dyDescent="0.2">
      <c r="B140" s="363"/>
      <c r="C140" s="191" t="e">
        <f>'  1a'!#REF!</f>
        <v>#REF!</v>
      </c>
      <c r="D140" s="432" t="e">
        <f>'  1a'!#REF!+'  1a'!#REF!</f>
        <v>#REF!</v>
      </c>
      <c r="E140" s="432" t="e">
        <f>'  1a'!#REF!+'  1a'!#REF!</f>
        <v>#REF!</v>
      </c>
      <c r="F140" s="370" t="e">
        <f t="shared" si="13"/>
        <v>#REF!</v>
      </c>
    </row>
    <row r="141" spans="2:6" s="172" customFormat="1" ht="12" x14ac:dyDescent="0.2">
      <c r="B141" s="363"/>
      <c r="C141" s="394"/>
      <c r="D141" s="377" t="e">
        <f>'  1a'!#REF!+'  1a'!#REF!</f>
        <v>#REF!</v>
      </c>
      <c r="E141" s="377" t="e">
        <f>'  1a'!#REF!+'  1a'!#REF!</f>
        <v>#REF!</v>
      </c>
      <c r="F141" s="656" t="e">
        <f>E141/D141</f>
        <v>#REF!</v>
      </c>
    </row>
    <row r="142" spans="2:6" s="172" customFormat="1" ht="12" x14ac:dyDescent="0.2">
      <c r="B142" s="392" t="s">
        <v>337</v>
      </c>
      <c r="C142" s="365" t="e">
        <f>'  1a'!#REF!</f>
        <v>#REF!</v>
      </c>
      <c r="D142" s="216"/>
      <c r="E142" s="216"/>
      <c r="F142" s="334"/>
    </row>
    <row r="143" spans="2:6" s="172" customFormat="1" ht="12" x14ac:dyDescent="0.2">
      <c r="B143" s="366"/>
      <c r="C143" s="191" t="e">
        <f>'  1a'!#REF!</f>
        <v>#REF!</v>
      </c>
      <c r="D143" s="371" t="e">
        <f>'  1a'!#REF!+'  1a'!#REF!</f>
        <v>#REF!</v>
      </c>
      <c r="E143" s="371" t="e">
        <f>'  1a'!#REF!+'  1a'!#REF!</f>
        <v>#REF!</v>
      </c>
      <c r="F143" s="370" t="e">
        <f>E143/D143</f>
        <v>#REF!</v>
      </c>
    </row>
    <row r="144" spans="2:6" s="172" customFormat="1" ht="12" x14ac:dyDescent="0.2">
      <c r="B144" s="366"/>
      <c r="C144" s="567" t="e">
        <f>'  1a'!#REF!</f>
        <v>#REF!</v>
      </c>
      <c r="D144" s="558" t="e">
        <f>'  1a'!#REF!+'  1a'!#REF!</f>
        <v>#REF!</v>
      </c>
      <c r="E144" s="558" t="e">
        <f>'  1a'!#REF!+'  1a'!#REF!</f>
        <v>#REF!</v>
      </c>
      <c r="F144" s="657" t="e">
        <f>E144/D144</f>
        <v>#REF!</v>
      </c>
    </row>
    <row r="145" spans="2:6" s="172" customFormat="1" ht="12" x14ac:dyDescent="0.2">
      <c r="B145" s="366"/>
      <c r="C145" s="567" t="e">
        <f>'  1a'!#REF!</f>
        <v>#REF!</v>
      </c>
      <c r="D145" s="558" t="e">
        <f>'  1a'!#REF!+'  1a'!#REF!</f>
        <v>#REF!</v>
      </c>
      <c r="E145" s="558" t="e">
        <f>'  1a'!#REF!+'  1a'!#REF!</f>
        <v>#REF!</v>
      </c>
      <c r="F145" s="657" t="e">
        <f t="shared" ref="F145:F157" si="14">E145/D145</f>
        <v>#REF!</v>
      </c>
    </row>
    <row r="146" spans="2:6" s="172" customFormat="1" ht="12" x14ac:dyDescent="0.2">
      <c r="B146" s="366"/>
      <c r="C146" s="567" t="e">
        <f>'  1a'!#REF!</f>
        <v>#REF!</v>
      </c>
      <c r="D146" s="558" t="e">
        <f>'  1a'!#REF!+'  1a'!#REF!</f>
        <v>#REF!</v>
      </c>
      <c r="E146" s="558" t="e">
        <f>'  1a'!#REF!+'  1a'!#REF!</f>
        <v>#REF!</v>
      </c>
      <c r="F146" s="657" t="e">
        <f t="shared" si="14"/>
        <v>#REF!</v>
      </c>
    </row>
    <row r="147" spans="2:6" s="172" customFormat="1" ht="12" x14ac:dyDescent="0.2">
      <c r="B147" s="366"/>
      <c r="C147" s="567" t="e">
        <f>'  1a'!#REF!</f>
        <v>#REF!</v>
      </c>
      <c r="D147" s="558" t="e">
        <f>'  1a'!#REF!+'  1a'!#REF!</f>
        <v>#REF!</v>
      </c>
      <c r="E147" s="558" t="e">
        <f>'  1a'!#REF!+'  1a'!#REF!</f>
        <v>#REF!</v>
      </c>
      <c r="F147" s="657" t="e">
        <f t="shared" si="14"/>
        <v>#REF!</v>
      </c>
    </row>
    <row r="148" spans="2:6" s="172" customFormat="1" ht="12" x14ac:dyDescent="0.2">
      <c r="B148" s="366"/>
      <c r="C148" s="567" t="e">
        <f>'  1a'!#REF!</f>
        <v>#REF!</v>
      </c>
      <c r="D148" s="558" t="e">
        <f>'  1a'!#REF!+'  1a'!#REF!</f>
        <v>#REF!</v>
      </c>
      <c r="E148" s="558" t="e">
        <f>'  1a'!#REF!+'  1a'!#REF!</f>
        <v>#REF!</v>
      </c>
      <c r="F148" s="657" t="e">
        <f t="shared" si="14"/>
        <v>#REF!</v>
      </c>
    </row>
    <row r="149" spans="2:6" s="172" customFormat="1" ht="12" x14ac:dyDescent="0.2">
      <c r="B149" s="366"/>
      <c r="C149" s="191" t="e">
        <f>'  1a'!#REF!</f>
        <v>#REF!</v>
      </c>
      <c r="D149" s="432" t="e">
        <f>'  1a'!#REF!+'  1a'!#REF!</f>
        <v>#REF!</v>
      </c>
      <c r="E149" s="432" t="e">
        <f>'  1a'!#REF!+'  1a'!#REF!</f>
        <v>#REF!</v>
      </c>
      <c r="F149" s="370" t="e">
        <f>E149/D149</f>
        <v>#REF!</v>
      </c>
    </row>
    <row r="150" spans="2:6" s="172" customFormat="1" ht="12" x14ac:dyDescent="0.2">
      <c r="B150" s="366"/>
      <c r="C150" s="567" t="e">
        <f>'  1a'!#REF!</f>
        <v>#REF!</v>
      </c>
      <c r="D150" s="558" t="e">
        <f>'  1a'!#REF!+'  1a'!#REF!</f>
        <v>#REF!</v>
      </c>
      <c r="E150" s="558" t="e">
        <f>'  1a'!#REF!+'  1a'!#REF!</f>
        <v>#REF!</v>
      </c>
      <c r="F150" s="657" t="e">
        <f t="shared" si="14"/>
        <v>#REF!</v>
      </c>
    </row>
    <row r="151" spans="2:6" s="172" customFormat="1" ht="12" x14ac:dyDescent="0.2">
      <c r="B151" s="366"/>
      <c r="C151" s="567" t="e">
        <f>'  1a'!#REF!</f>
        <v>#REF!</v>
      </c>
      <c r="D151" s="558" t="e">
        <f>'  1a'!#REF!+'  1a'!#REF!</f>
        <v>#REF!</v>
      </c>
      <c r="E151" s="558" t="e">
        <f>'  1a'!#REF!+'  1a'!#REF!</f>
        <v>#REF!</v>
      </c>
      <c r="F151" s="657" t="e">
        <f t="shared" si="14"/>
        <v>#REF!</v>
      </c>
    </row>
    <row r="152" spans="2:6" s="172" customFormat="1" ht="12" x14ac:dyDescent="0.2">
      <c r="B152" s="363"/>
      <c r="C152" s="191" t="e">
        <f>'  1a'!#REF!</f>
        <v>#REF!</v>
      </c>
      <c r="D152" s="432" t="e">
        <f>'  1a'!#REF!+'  1a'!#REF!</f>
        <v>#REF!</v>
      </c>
      <c r="E152" s="432" t="e">
        <f>'  1a'!#REF!+'  1a'!#REF!</f>
        <v>#REF!</v>
      </c>
      <c r="F152" s="370" t="e">
        <f>E152/D152</f>
        <v>#REF!</v>
      </c>
    </row>
    <row r="153" spans="2:6" s="172" customFormat="1" ht="12" x14ac:dyDescent="0.2">
      <c r="B153" s="366"/>
      <c r="C153" s="567" t="e">
        <f>'  1a'!#REF!</f>
        <v>#REF!</v>
      </c>
      <c r="D153" s="558" t="e">
        <f>'  1a'!#REF!+'  1a'!#REF!</f>
        <v>#REF!</v>
      </c>
      <c r="E153" s="558" t="e">
        <f>'  1a'!#REF!+'  1a'!#REF!</f>
        <v>#REF!</v>
      </c>
      <c r="F153" s="657" t="e">
        <f t="shared" si="14"/>
        <v>#REF!</v>
      </c>
    </row>
    <row r="154" spans="2:6" s="172" customFormat="1" ht="12" x14ac:dyDescent="0.2">
      <c r="B154" s="366"/>
      <c r="C154" s="567" t="e">
        <f>'  1a'!#REF!</f>
        <v>#REF!</v>
      </c>
      <c r="D154" s="558" t="e">
        <f>'  1a'!#REF!+'  1a'!#REF!</f>
        <v>#REF!</v>
      </c>
      <c r="E154" s="558" t="e">
        <f>'  1a'!#REF!+'  1a'!#REF!</f>
        <v>#REF!</v>
      </c>
      <c r="F154" s="657" t="e">
        <f t="shared" si="14"/>
        <v>#REF!</v>
      </c>
    </row>
    <row r="155" spans="2:6" s="172" customFormat="1" ht="12" x14ac:dyDescent="0.2">
      <c r="B155" s="366"/>
      <c r="C155" s="567" t="e">
        <f>'  1a'!#REF!</f>
        <v>#REF!</v>
      </c>
      <c r="D155" s="558" t="e">
        <f>'  1a'!#REF!+'  1a'!#REF!</f>
        <v>#REF!</v>
      </c>
      <c r="E155" s="558" t="e">
        <f>'  1a'!#REF!+'  1a'!#REF!</f>
        <v>#REF!</v>
      </c>
      <c r="F155" s="657" t="e">
        <f t="shared" si="14"/>
        <v>#REF!</v>
      </c>
    </row>
    <row r="156" spans="2:6" s="172" customFormat="1" ht="12" x14ac:dyDescent="0.2">
      <c r="B156" s="366"/>
      <c r="C156" s="567" t="e">
        <f>'  1a'!#REF!</f>
        <v>#REF!</v>
      </c>
      <c r="D156" s="558" t="e">
        <f>'  1a'!#REF!+'  1a'!#REF!</f>
        <v>#REF!</v>
      </c>
      <c r="E156" s="558" t="e">
        <f>'  1a'!#REF!+'  1a'!#REF!</f>
        <v>#REF!</v>
      </c>
      <c r="F156" s="657" t="e">
        <f t="shared" si="14"/>
        <v>#REF!</v>
      </c>
    </row>
    <row r="157" spans="2:6" s="172" customFormat="1" ht="12" x14ac:dyDescent="0.2">
      <c r="B157" s="366"/>
      <c r="C157" s="567" t="e">
        <f>'  1a'!#REF!</f>
        <v>#REF!</v>
      </c>
      <c r="D157" s="558" t="e">
        <f>'  1a'!#REF!+'  1a'!#REF!</f>
        <v>#REF!</v>
      </c>
      <c r="E157" s="558" t="e">
        <f>'  1a'!#REF!+'  1a'!#REF!</f>
        <v>#REF!</v>
      </c>
      <c r="F157" s="657" t="e">
        <f t="shared" si="14"/>
        <v>#REF!</v>
      </c>
    </row>
    <row r="158" spans="2:6" s="172" customFormat="1" ht="12" x14ac:dyDescent="0.2">
      <c r="B158" s="363"/>
      <c r="C158" s="191" t="e">
        <f>'  1a'!#REF!</f>
        <v>#REF!</v>
      </c>
      <c r="D158" s="432" t="e">
        <f>'  1a'!#REF!+'  1a'!#REF!</f>
        <v>#REF!</v>
      </c>
      <c r="E158" s="432" t="e">
        <f>'  1a'!#REF!+'  1a'!#REF!</f>
        <v>#REF!</v>
      </c>
      <c r="F158" s="370" t="e">
        <f>E158/D158</f>
        <v>#REF!</v>
      </c>
    </row>
    <row r="159" spans="2:6" s="172" customFormat="1" ht="12" x14ac:dyDescent="0.2">
      <c r="B159" s="363"/>
      <c r="C159" s="191" t="str">
        <f>'  1a'!D65</f>
        <v>Egyes jövedelempótló támogatások kiegészítése (segély)</v>
      </c>
      <c r="D159" s="432">
        <f>'  1a'!E65+'  1a'!H65</f>
        <v>144750</v>
      </c>
      <c r="E159" s="432">
        <f>'  1a'!F65+'  1a'!I65</f>
        <v>158050</v>
      </c>
      <c r="F159" s="370">
        <f t="shared" ref="F159:F170" si="15">E159/D159</f>
        <v>1.0918825561312608</v>
      </c>
    </row>
    <row r="160" spans="2:6" s="172" customFormat="1" ht="12" x14ac:dyDescent="0.2">
      <c r="B160" s="363"/>
      <c r="C160" s="191" t="e">
        <f>'  1a'!#REF!</f>
        <v>#REF!</v>
      </c>
      <c r="D160" s="432" t="e">
        <f>'  1a'!#REF!+'  1a'!#REF!</f>
        <v>#REF!</v>
      </c>
      <c r="E160" s="432" t="e">
        <f>'  1a'!#REF!+'  1a'!#REF!</f>
        <v>#REF!</v>
      </c>
      <c r="F160" s="370" t="e">
        <f t="shared" si="15"/>
        <v>#REF!</v>
      </c>
    </row>
    <row r="161" spans="2:6" s="172" customFormat="1" ht="12" x14ac:dyDescent="0.2">
      <c r="B161" s="363"/>
      <c r="C161" s="191" t="e">
        <f>'  1a'!#REF!</f>
        <v>#REF!</v>
      </c>
      <c r="D161" s="432" t="e">
        <f>'  1a'!#REF!+'  1a'!#REF!</f>
        <v>#REF!</v>
      </c>
      <c r="E161" s="432" t="e">
        <f>'  1a'!#REF!+'  1a'!#REF!</f>
        <v>#REF!</v>
      </c>
      <c r="F161" s="370" t="e">
        <f t="shared" si="15"/>
        <v>#REF!</v>
      </c>
    </row>
    <row r="162" spans="2:6" s="172" customFormat="1" ht="12" x14ac:dyDescent="0.2">
      <c r="B162" s="363"/>
      <c r="C162" s="567" t="e">
        <f>'  1a'!#REF!</f>
        <v>#REF!</v>
      </c>
      <c r="D162" s="558" t="e">
        <f>'  1a'!#REF!+'  1a'!#REF!</f>
        <v>#REF!</v>
      </c>
      <c r="E162" s="558" t="e">
        <f>'  1a'!#REF!+'  1a'!#REF!</f>
        <v>#REF!</v>
      </c>
      <c r="F162" s="657" t="e">
        <f t="shared" si="15"/>
        <v>#REF!</v>
      </c>
    </row>
    <row r="163" spans="2:6" s="172" customFormat="1" ht="12" x14ac:dyDescent="0.2">
      <c r="B163" s="363"/>
      <c r="C163" s="567" t="e">
        <f>'  1a'!#REF!</f>
        <v>#REF!</v>
      </c>
      <c r="D163" s="558" t="e">
        <f>'  1a'!#REF!+'  1a'!#REF!</f>
        <v>#REF!</v>
      </c>
      <c r="E163" s="558" t="e">
        <f>'  1a'!#REF!+'  1a'!#REF!</f>
        <v>#REF!</v>
      </c>
      <c r="F163" s="657" t="e">
        <f t="shared" si="15"/>
        <v>#REF!</v>
      </c>
    </row>
    <row r="164" spans="2:6" s="172" customFormat="1" ht="12" x14ac:dyDescent="0.2">
      <c r="B164" s="363"/>
      <c r="C164" s="191" t="e">
        <f>'  1a'!#REF!</f>
        <v>#REF!</v>
      </c>
      <c r="D164" s="432" t="e">
        <f>'  1a'!#REF!+'  1a'!#REF!</f>
        <v>#REF!</v>
      </c>
      <c r="E164" s="432" t="e">
        <f>'  1a'!#REF!+'  1a'!#REF!</f>
        <v>#REF!</v>
      </c>
      <c r="F164" s="370" t="e">
        <f t="shared" si="15"/>
        <v>#REF!</v>
      </c>
    </row>
    <row r="165" spans="2:6" s="172" customFormat="1" ht="12" x14ac:dyDescent="0.2">
      <c r="B165" s="363"/>
      <c r="C165" s="191" t="e">
        <f>'  1a'!#REF!</f>
        <v>#REF!</v>
      </c>
      <c r="D165" s="432" t="e">
        <f>'  1a'!#REF!+'  1a'!#REF!</f>
        <v>#REF!</v>
      </c>
      <c r="E165" s="432" t="e">
        <f>'  1a'!#REF!+'  1a'!#REF!</f>
        <v>#REF!</v>
      </c>
      <c r="F165" s="370" t="e">
        <f t="shared" si="15"/>
        <v>#REF!</v>
      </c>
    </row>
    <row r="166" spans="2:6" s="172" customFormat="1" ht="12" x14ac:dyDescent="0.2">
      <c r="B166" s="363"/>
      <c r="C166" s="191" t="e">
        <f>'  1a'!#REF!</f>
        <v>#REF!</v>
      </c>
      <c r="D166" s="432" t="e">
        <f>'  1a'!#REF!+'  1a'!#REF!</f>
        <v>#REF!</v>
      </c>
      <c r="E166" s="432" t="e">
        <f>'  1a'!#REF!+'  1a'!#REF!</f>
        <v>#REF!</v>
      </c>
      <c r="F166" s="370" t="e">
        <f t="shared" si="15"/>
        <v>#REF!</v>
      </c>
    </row>
    <row r="167" spans="2:6" s="172" customFormat="1" ht="12" customHeight="1" x14ac:dyDescent="0.2">
      <c r="B167" s="363"/>
      <c r="C167" s="191" t="e">
        <f>'  1a'!#REF!</f>
        <v>#REF!</v>
      </c>
      <c r="D167" s="432" t="e">
        <f>'  1a'!#REF!+'  1a'!#REF!</f>
        <v>#REF!</v>
      </c>
      <c r="E167" s="432" t="e">
        <f>'  1a'!#REF!+'  1a'!#REF!</f>
        <v>#REF!</v>
      </c>
      <c r="F167" s="370" t="e">
        <f t="shared" si="15"/>
        <v>#REF!</v>
      </c>
    </row>
    <row r="168" spans="2:6" s="172" customFormat="1" ht="12" customHeight="1" x14ac:dyDescent="0.2">
      <c r="B168" s="363"/>
      <c r="C168" s="191" t="e">
        <f>'  1a'!#REF!</f>
        <v>#REF!</v>
      </c>
      <c r="D168" s="432" t="e">
        <f>'  1a'!#REF!+'  1a'!#REF!</f>
        <v>#REF!</v>
      </c>
      <c r="E168" s="432" t="e">
        <f>'  1a'!#REF!+'  1a'!#REF!</f>
        <v>#REF!</v>
      </c>
      <c r="F168" s="370" t="e">
        <f t="shared" si="15"/>
        <v>#REF!</v>
      </c>
    </row>
    <row r="169" spans="2:6" s="172" customFormat="1" ht="12" customHeight="1" x14ac:dyDescent="0.2">
      <c r="B169" s="363"/>
      <c r="C169" s="191" t="e">
        <f>'  1a'!#REF!</f>
        <v>#REF!</v>
      </c>
      <c r="D169" s="432" t="e">
        <f>'  1a'!#REF!+'  1a'!#REF!</f>
        <v>#REF!</v>
      </c>
      <c r="E169" s="432" t="e">
        <f>'  1a'!#REF!+'  1a'!#REF!</f>
        <v>#REF!</v>
      </c>
      <c r="F169" s="370" t="e">
        <f t="shared" si="15"/>
        <v>#REF!</v>
      </c>
    </row>
    <row r="170" spans="2:6" s="172" customFormat="1" ht="12" customHeight="1" x14ac:dyDescent="0.2">
      <c r="B170" s="363"/>
      <c r="C170" s="191" t="e">
        <f>'  1a'!#REF!</f>
        <v>#REF!</v>
      </c>
      <c r="D170" s="432" t="e">
        <f>'  1a'!#REF!+'  1a'!#REF!</f>
        <v>#REF!</v>
      </c>
      <c r="E170" s="432" t="e">
        <f>'  1a'!#REF!+'  1a'!#REF!</f>
        <v>#REF!</v>
      </c>
      <c r="F170" s="370" t="e">
        <f t="shared" si="15"/>
        <v>#REF!</v>
      </c>
    </row>
    <row r="171" spans="2:6" s="172" customFormat="1" ht="12" customHeight="1" x14ac:dyDescent="0.2">
      <c r="B171" s="363"/>
      <c r="C171" s="191"/>
      <c r="D171" s="377" t="e">
        <f>'  1a'!#REF!+'  1a'!#REF!</f>
        <v>#REF!</v>
      </c>
      <c r="E171" s="377" t="e">
        <f>'  1a'!#REF!+'  1a'!#REF!</f>
        <v>#REF!</v>
      </c>
      <c r="F171" s="656" t="e">
        <f>E171/D171</f>
        <v>#REF!</v>
      </c>
    </row>
    <row r="172" spans="2:6" s="172" customFormat="1" ht="12" customHeight="1" x14ac:dyDescent="0.2">
      <c r="B172" s="392" t="s">
        <v>338</v>
      </c>
      <c r="C172" s="428" t="e">
        <f>'  1a'!#REF!</f>
        <v>#REF!</v>
      </c>
      <c r="D172" s="216"/>
      <c r="E172" s="216"/>
      <c r="F172" s="334"/>
    </row>
    <row r="173" spans="2:6" s="172" customFormat="1" ht="12" customHeight="1" x14ac:dyDescent="0.2">
      <c r="B173" s="366"/>
      <c r="C173" s="191" t="e">
        <f>'  1a'!#REF!</f>
        <v>#REF!</v>
      </c>
      <c r="D173" s="371" t="e">
        <f>'  1a'!#REF!+'  1a'!#REF!</f>
        <v>#REF!</v>
      </c>
      <c r="E173" s="371" t="e">
        <f>'  1a'!#REF!+'  1a'!#REF!</f>
        <v>#REF!</v>
      </c>
      <c r="F173" s="370" t="e">
        <f t="shared" ref="F173:F177" si="16">E173/D173</f>
        <v>#REF!</v>
      </c>
    </row>
    <row r="174" spans="2:6" s="172" customFormat="1" ht="12" customHeight="1" x14ac:dyDescent="0.2">
      <c r="B174" s="363"/>
      <c r="C174" s="191" t="e">
        <f>'  1a'!#REF!</f>
        <v>#REF!</v>
      </c>
      <c r="D174" s="371" t="e">
        <f>'  1a'!#REF!+'  1a'!#REF!</f>
        <v>#REF!</v>
      </c>
      <c r="E174" s="371" t="e">
        <f>'  1a'!#REF!+'  1a'!#REF!</f>
        <v>#REF!</v>
      </c>
      <c r="F174" s="370" t="e">
        <f t="shared" si="16"/>
        <v>#REF!</v>
      </c>
    </row>
    <row r="175" spans="2:6" s="172" customFormat="1" ht="12" customHeight="1" x14ac:dyDescent="0.2">
      <c r="B175" s="363"/>
      <c r="C175" s="191" t="e">
        <f>'  1a'!#REF!</f>
        <v>#REF!</v>
      </c>
      <c r="D175" s="371" t="e">
        <f>'  1a'!#REF!+'  1a'!#REF!</f>
        <v>#REF!</v>
      </c>
      <c r="E175" s="371" t="e">
        <f>'  1a'!#REF!+'  1a'!#REF!</f>
        <v>#REF!</v>
      </c>
      <c r="F175" s="370" t="e">
        <f t="shared" si="16"/>
        <v>#REF!</v>
      </c>
    </row>
    <row r="176" spans="2:6" s="172" customFormat="1" ht="12" customHeight="1" x14ac:dyDescent="0.2">
      <c r="B176" s="363"/>
      <c r="C176" s="191" t="e">
        <f>'  1a'!#REF!</f>
        <v>#REF!</v>
      </c>
      <c r="D176" s="371" t="e">
        <f>'  1a'!#REF!+'  1a'!#REF!</f>
        <v>#REF!</v>
      </c>
      <c r="E176" s="371" t="e">
        <f>'  1a'!#REF!+'  1a'!#REF!</f>
        <v>#REF!</v>
      </c>
      <c r="F176" s="370" t="e">
        <f t="shared" si="16"/>
        <v>#REF!</v>
      </c>
    </row>
    <row r="177" spans="2:6" s="172" customFormat="1" ht="12" customHeight="1" x14ac:dyDescent="0.2">
      <c r="B177" s="363"/>
      <c r="C177" s="191" t="e">
        <f>'  1a'!#REF!</f>
        <v>#REF!</v>
      </c>
      <c r="D177" s="371" t="e">
        <f>'  1a'!#REF!+'  1a'!#REF!</f>
        <v>#REF!</v>
      </c>
      <c r="E177" s="371" t="e">
        <f>'  1a'!#REF!+'  1a'!#REF!</f>
        <v>#REF!</v>
      </c>
      <c r="F177" s="370" t="e">
        <f t="shared" si="16"/>
        <v>#REF!</v>
      </c>
    </row>
    <row r="178" spans="2:6" s="172" customFormat="1" ht="12" x14ac:dyDescent="0.2">
      <c r="B178" s="363"/>
      <c r="C178" s="191"/>
      <c r="D178" s="377" t="e">
        <f>'  1a'!#REF!+'  1a'!#REF!</f>
        <v>#REF!</v>
      </c>
      <c r="E178" s="377" t="e">
        <f>'  1a'!#REF!+'  1a'!#REF!</f>
        <v>#REF!</v>
      </c>
      <c r="F178" s="656" t="e">
        <f>E178/D178</f>
        <v>#REF!</v>
      </c>
    </row>
    <row r="179" spans="2:6" s="172" customFormat="1" ht="12" x14ac:dyDescent="0.2">
      <c r="B179" s="363"/>
      <c r="C179" s="364"/>
      <c r="D179" s="169"/>
      <c r="E179" s="169"/>
      <c r="F179" s="334"/>
    </row>
    <row r="180" spans="2:6" s="172" customFormat="1" ht="12" x14ac:dyDescent="0.2">
      <c r="B180" s="392" t="s">
        <v>339</v>
      </c>
      <c r="C180" s="365" t="str">
        <f>'  1a'!D133</f>
        <v>Átvett pénzeszköz államháztartáson belülről</v>
      </c>
      <c r="D180" s="216"/>
      <c r="E180" s="216"/>
      <c r="F180" s="334"/>
    </row>
    <row r="181" spans="2:6" s="172" customFormat="1" ht="12" x14ac:dyDescent="0.2">
      <c r="B181" s="363"/>
      <c r="C181" s="396" t="e">
        <f>'  1a'!#REF!</f>
        <v>#REF!</v>
      </c>
      <c r="D181" s="371" t="e">
        <f>'  1a'!#REF!+'  1a'!#REF!</f>
        <v>#REF!</v>
      </c>
      <c r="E181" s="371" t="e">
        <f>'  1a'!#REF!+'  1a'!#REF!</f>
        <v>#REF!</v>
      </c>
      <c r="F181" s="370" t="e">
        <f t="shared" ref="F181:F210" si="17">E181/D181</f>
        <v>#REF!</v>
      </c>
    </row>
    <row r="182" spans="2:6" s="172" customFormat="1" ht="12" customHeight="1" x14ac:dyDescent="0.2">
      <c r="B182" s="363"/>
      <c r="C182" s="396" t="str">
        <f>'  1a'!D66</f>
        <v>Idegenforgalmi közfoglalkoztatás</v>
      </c>
      <c r="D182" s="432">
        <f>'  1a'!E66+'  1a'!H66</f>
        <v>54674</v>
      </c>
      <c r="E182" s="432">
        <f>'  1a'!F66+'  1a'!I66</f>
        <v>0</v>
      </c>
      <c r="F182" s="370">
        <f t="shared" si="17"/>
        <v>0</v>
      </c>
    </row>
    <row r="183" spans="2:6" s="172" customFormat="1" ht="12" customHeight="1" x14ac:dyDescent="0.2">
      <c r="B183" s="363"/>
      <c r="C183" s="396" t="str">
        <f>'  1a'!D67</f>
        <v>Parlagfű mentesítési közfoglalkoztatás</v>
      </c>
      <c r="D183" s="432">
        <f>'  1a'!E67+'  1a'!H67</f>
        <v>21358</v>
      </c>
      <c r="E183" s="432">
        <f>'  1a'!F67+'  1a'!I67</f>
        <v>0</v>
      </c>
      <c r="F183" s="370">
        <f t="shared" si="17"/>
        <v>0</v>
      </c>
    </row>
    <row r="184" spans="2:6" s="172" customFormat="1" ht="12" customHeight="1" x14ac:dyDescent="0.2">
      <c r="B184" s="363"/>
      <c r="C184" s="396" t="str">
        <f>'  1a'!D68</f>
        <v>Átmeneti időszakú közfoglalkoztatás</v>
      </c>
      <c r="D184" s="432">
        <f>'  1a'!E68+'  1a'!H68</f>
        <v>11280</v>
      </c>
      <c r="E184" s="432">
        <f>'  1a'!F68+'  1a'!I68</f>
        <v>0</v>
      </c>
      <c r="F184" s="370">
        <f t="shared" si="17"/>
        <v>0</v>
      </c>
    </row>
    <row r="185" spans="2:6" s="172" customFormat="1" ht="12" customHeight="1" x14ac:dyDescent="0.2">
      <c r="B185" s="363"/>
      <c r="C185" s="396" t="str">
        <f>'  1a'!D69</f>
        <v>Hagyományos önkormányzati közfoglalkoztatás</v>
      </c>
      <c r="D185" s="432">
        <f>'  1a'!E69+'  1a'!H69</f>
        <v>14902</v>
      </c>
      <c r="E185" s="432">
        <f>'  1a'!F69+'  1a'!I69</f>
        <v>0</v>
      </c>
      <c r="F185" s="370">
        <f t="shared" si="17"/>
        <v>0</v>
      </c>
    </row>
    <row r="186" spans="2:6" s="172" customFormat="1" ht="12" customHeight="1" x14ac:dyDescent="0.2">
      <c r="B186" s="363"/>
      <c r="C186" s="396" t="str">
        <f>'  1a'!D70</f>
        <v>Hosszabb időtartamú közfoglalkoztatás (6 fős)</v>
      </c>
      <c r="D186" s="432">
        <f>'  1a'!E70+'  1a'!H70</f>
        <v>978</v>
      </c>
      <c r="E186" s="432">
        <f>'  1a'!F70+'  1a'!I70</f>
        <v>0</v>
      </c>
      <c r="F186" s="370">
        <f t="shared" si="17"/>
        <v>0</v>
      </c>
    </row>
    <row r="187" spans="2:6" s="172" customFormat="1" ht="12" x14ac:dyDescent="0.2">
      <c r="B187" s="363"/>
      <c r="C187" s="396" t="e">
        <f>'  1a'!#REF!</f>
        <v>#REF!</v>
      </c>
      <c r="D187" s="432" t="e">
        <f>'  1a'!#REF!+'  1a'!#REF!</f>
        <v>#REF!</v>
      </c>
      <c r="E187" s="432" t="e">
        <f>'  1a'!#REF!+'  1a'!#REF!</f>
        <v>#REF!</v>
      </c>
      <c r="F187" s="370" t="e">
        <f t="shared" si="17"/>
        <v>#REF!</v>
      </c>
    </row>
    <row r="188" spans="2:6" s="172" customFormat="1" ht="12" x14ac:dyDescent="0.2">
      <c r="B188" s="363"/>
      <c r="C188" s="396" t="e">
        <f>'  1a'!#REF!</f>
        <v>#REF!</v>
      </c>
      <c r="D188" s="432" t="e">
        <f>'  1a'!#REF!+'  1a'!#REF!</f>
        <v>#REF!</v>
      </c>
      <c r="E188" s="432" t="e">
        <f>'  1a'!#REF!+'  1a'!#REF!</f>
        <v>#REF!</v>
      </c>
      <c r="F188" s="370" t="e">
        <f t="shared" si="17"/>
        <v>#REF!</v>
      </c>
    </row>
    <row r="189" spans="2:6" s="172" customFormat="1" ht="12" x14ac:dyDescent="0.2">
      <c r="B189" s="363"/>
      <c r="C189" s="396" t="e">
        <f>'  1a'!#REF!</f>
        <v>#REF!</v>
      </c>
      <c r="D189" s="432" t="e">
        <f>'  1a'!#REF!+'  1a'!#REF!</f>
        <v>#REF!</v>
      </c>
      <c r="E189" s="432" t="e">
        <f>'  1a'!#REF!+'  1a'!#REF!</f>
        <v>#REF!</v>
      </c>
      <c r="F189" s="370" t="e">
        <f t="shared" si="17"/>
        <v>#REF!</v>
      </c>
    </row>
    <row r="190" spans="2:6" s="172" customFormat="1" ht="12" x14ac:dyDescent="0.2">
      <c r="B190" s="363"/>
      <c r="C190" s="396" t="e">
        <f>'  1a'!#REF!</f>
        <v>#REF!</v>
      </c>
      <c r="D190" s="432" t="e">
        <f>'  1a'!#REF!+'  1a'!#REF!</f>
        <v>#REF!</v>
      </c>
      <c r="E190" s="432" t="e">
        <f>'  1a'!#REF!+'  1a'!#REF!</f>
        <v>#REF!</v>
      </c>
      <c r="F190" s="370" t="e">
        <f t="shared" si="17"/>
        <v>#REF!</v>
      </c>
    </row>
    <row r="191" spans="2:6" s="172" customFormat="1" ht="12" x14ac:dyDescent="0.2">
      <c r="B191" s="363"/>
      <c r="C191" s="396" t="str">
        <f>'  1a'!D71</f>
        <v xml:space="preserve">Iskolatej program finanszírozás </v>
      </c>
      <c r="D191" s="432">
        <f>'  1a'!E71+'  1a'!H71</f>
        <v>1800</v>
      </c>
      <c r="E191" s="432">
        <f>'  1a'!F71+'  1a'!I71</f>
        <v>0</v>
      </c>
      <c r="F191" s="370">
        <f t="shared" si="17"/>
        <v>0</v>
      </c>
    </row>
    <row r="192" spans="2:6" s="172" customFormat="1" ht="12" customHeight="1" x14ac:dyDescent="0.2">
      <c r="B192" s="363"/>
      <c r="C192" s="396" t="str">
        <f>'  1a'!D72</f>
        <v>Idegenforgalmi kiegészítő támogatás</v>
      </c>
      <c r="D192" s="432">
        <f>'  1a'!E72+'  1a'!H72</f>
        <v>44555</v>
      </c>
      <c r="E192" s="432">
        <f>'  1a'!F72+'  1a'!I72</f>
        <v>67268</v>
      </c>
      <c r="F192" s="370">
        <f t="shared" si="17"/>
        <v>1.5097744360902257</v>
      </c>
    </row>
    <row r="193" spans="2:6" s="172" customFormat="1" ht="12" customHeight="1" x14ac:dyDescent="0.2">
      <c r="B193" s="363"/>
      <c r="C193" s="396" t="str">
        <f>'  1a'!D136</f>
        <v>Dél-Kelet Európai Transznacionális Program (SEERISK) SEE/C/002/2.2/X</v>
      </c>
      <c r="D193" s="432">
        <f>'  1a'!E136+'  1a'!H136</f>
        <v>0</v>
      </c>
      <c r="E193" s="432">
        <f>'  1a'!F136+'  1a'!I136</f>
        <v>0</v>
      </c>
      <c r="F193" s="370" t="e">
        <f t="shared" si="17"/>
        <v>#DIV/0!</v>
      </c>
    </row>
    <row r="194" spans="2:6" s="172" customFormat="1" ht="12" customHeight="1" x14ac:dyDescent="0.2">
      <c r="B194" s="363"/>
      <c r="C194" s="396" t="str">
        <f>'  1a'!D137</f>
        <v>Segélyezés</v>
      </c>
      <c r="D194" s="432">
        <f>'  1a'!E137+'  1a'!H137</f>
        <v>144750</v>
      </c>
      <c r="E194" s="432">
        <f>'  1a'!F137+'  1a'!I137</f>
        <v>0</v>
      </c>
      <c r="F194" s="370">
        <f t="shared" si="17"/>
        <v>0</v>
      </c>
    </row>
    <row r="195" spans="2:6" s="172" customFormat="1" ht="12" customHeight="1" x14ac:dyDescent="0.2">
      <c r="B195" s="363"/>
      <c r="C195" s="396" t="str">
        <f>'  1a'!D138</f>
        <v>Informatikai támogatás visszautalása</v>
      </c>
      <c r="D195" s="432">
        <f>'  1a'!E138+'  1a'!H138</f>
        <v>0</v>
      </c>
      <c r="E195" s="432">
        <f>'  1a'!F138+'  1a'!I138</f>
        <v>0</v>
      </c>
      <c r="F195" s="370" t="e">
        <f t="shared" si="17"/>
        <v>#DIV/0!</v>
      </c>
    </row>
    <row r="196" spans="2:6" s="172" customFormat="1" ht="12" customHeight="1" x14ac:dyDescent="0.2">
      <c r="B196" s="363"/>
      <c r="C196" s="396">
        <f>'  1a'!D139</f>
        <v>0</v>
      </c>
      <c r="D196" s="432">
        <f>'  1a'!E139+'  1a'!H139</f>
        <v>0</v>
      </c>
      <c r="E196" s="432">
        <f>'  1a'!F139+'  1a'!I139</f>
        <v>0</v>
      </c>
      <c r="F196" s="370" t="e">
        <f t="shared" si="17"/>
        <v>#DIV/0!</v>
      </c>
    </row>
    <row r="197" spans="2:6" s="172" customFormat="1" ht="12" customHeight="1" x14ac:dyDescent="0.2">
      <c r="B197" s="363"/>
      <c r="C197" s="396">
        <f>'  1a'!D140</f>
        <v>0</v>
      </c>
      <c r="D197" s="432">
        <f>'  1a'!E140+'  1a'!H140</f>
        <v>0</v>
      </c>
      <c r="E197" s="432">
        <f>'  1a'!F140+'  1a'!I140</f>
        <v>0</v>
      </c>
      <c r="F197" s="370" t="e">
        <f t="shared" si="17"/>
        <v>#DIV/0!</v>
      </c>
    </row>
    <row r="198" spans="2:6" s="172" customFormat="1" ht="12" customHeight="1" x14ac:dyDescent="0.2">
      <c r="B198" s="363"/>
      <c r="C198" s="396">
        <f>'  1a'!D141</f>
        <v>0</v>
      </c>
      <c r="D198" s="432">
        <f>'  1a'!E141+'  1a'!H141</f>
        <v>0</v>
      </c>
      <c r="E198" s="432">
        <f>'  1a'!F141+'  1a'!I141</f>
        <v>0</v>
      </c>
      <c r="F198" s="370" t="e">
        <f t="shared" si="17"/>
        <v>#DIV/0!</v>
      </c>
    </row>
    <row r="199" spans="2:6" s="172" customFormat="1" ht="12" customHeight="1" x14ac:dyDescent="0.2">
      <c r="B199" s="363"/>
      <c r="C199" s="396">
        <f>'  1a'!D142</f>
        <v>0</v>
      </c>
      <c r="D199" s="432">
        <f>'  1a'!E142+'  1a'!H142</f>
        <v>0</v>
      </c>
      <c r="E199" s="432">
        <f>'  1a'!F142+'  1a'!I142</f>
        <v>0</v>
      </c>
      <c r="F199" s="370" t="e">
        <f t="shared" si="17"/>
        <v>#DIV/0!</v>
      </c>
    </row>
    <row r="200" spans="2:6" s="172" customFormat="1" ht="12" customHeight="1" x14ac:dyDescent="0.2">
      <c r="B200" s="363"/>
      <c r="C200" s="396">
        <f>'  1a'!D143</f>
        <v>0</v>
      </c>
      <c r="D200" s="432">
        <f>'  1a'!E143+'  1a'!H143</f>
        <v>0</v>
      </c>
      <c r="E200" s="432">
        <f>'  1a'!F143+'  1a'!I143</f>
        <v>0</v>
      </c>
      <c r="F200" s="370" t="e">
        <f t="shared" si="17"/>
        <v>#DIV/0!</v>
      </c>
    </row>
    <row r="201" spans="2:6" s="172" customFormat="1" ht="12" x14ac:dyDescent="0.2">
      <c r="B201" s="363"/>
      <c r="C201" s="396" t="str">
        <f>'  1a'!D144</f>
        <v>Déli tehermentesítő út és híd</v>
      </c>
      <c r="D201" s="432">
        <f>'  1a'!E144+'  1a'!H144</f>
        <v>77500</v>
      </c>
      <c r="E201" s="432">
        <f>'  1a'!F144+'  1a'!I144</f>
        <v>0</v>
      </c>
      <c r="F201" s="370">
        <f t="shared" si="17"/>
        <v>0</v>
      </c>
    </row>
    <row r="202" spans="2:6" s="172" customFormat="1" ht="12" x14ac:dyDescent="0.2">
      <c r="B202" s="363"/>
      <c r="C202" s="396" t="str">
        <f>'  1a'!D145</f>
        <v>Közvilágítás korszerűsítés (KEOP)</v>
      </c>
      <c r="D202" s="432">
        <f>'  1a'!E145+'  1a'!H145</f>
        <v>155466</v>
      </c>
      <c r="E202" s="432">
        <f>'  1a'!F145+'  1a'!I145</f>
        <v>0</v>
      </c>
      <c r="F202" s="370">
        <f t="shared" si="17"/>
        <v>0</v>
      </c>
    </row>
    <row r="203" spans="2:6" s="172" customFormat="1" ht="12" x14ac:dyDescent="0.2">
      <c r="B203" s="363"/>
      <c r="C203" s="396" t="str">
        <f>'  1a'!D146</f>
        <v>Helyi és térségi jelentőségű vízvédelmi rendsz.rekonstr.</v>
      </c>
      <c r="D203" s="432">
        <f>'  1a'!E146+'  1a'!H146</f>
        <v>0</v>
      </c>
      <c r="E203" s="432">
        <f>'  1a'!F146+'  1a'!I146</f>
        <v>0</v>
      </c>
      <c r="F203" s="370" t="e">
        <f t="shared" si="17"/>
        <v>#DIV/0!</v>
      </c>
    </row>
    <row r="204" spans="2:6" s="172" customFormat="1" ht="12" x14ac:dyDescent="0.2">
      <c r="B204" s="363"/>
      <c r="C204" s="396" t="str">
        <f>'  1a'!D147</f>
        <v>Hajléktalan szálló bővítés</v>
      </c>
      <c r="D204" s="432">
        <f>'  1a'!E147+'  1a'!H147</f>
        <v>100000</v>
      </c>
      <c r="E204" s="432">
        <f>'  1a'!F147+'  1a'!I147</f>
        <v>0</v>
      </c>
      <c r="F204" s="370">
        <f t="shared" si="17"/>
        <v>0</v>
      </c>
    </row>
    <row r="205" spans="2:6" s="172" customFormat="1" ht="12" x14ac:dyDescent="0.2">
      <c r="B205" s="363"/>
      <c r="C205" s="396" t="str">
        <f>'  1a'!D148</f>
        <v>Hull.gazd.haszn.díj-áthúzódó 2010-ről déli területek</v>
      </c>
      <c r="D205" s="432">
        <f>'  1a'!E148+'  1a'!H148</f>
        <v>143621</v>
      </c>
      <c r="E205" s="432">
        <f>'  1a'!F148+'  1a'!I148</f>
        <v>0</v>
      </c>
      <c r="F205" s="370">
        <f t="shared" si="17"/>
        <v>0</v>
      </c>
    </row>
    <row r="206" spans="2:6" s="172" customFormat="1" ht="12" x14ac:dyDescent="0.2">
      <c r="B206" s="363"/>
      <c r="C206" s="396" t="str">
        <f>'  1a'!D149</f>
        <v>Közösségi közlekedés fejlesztése a Balaton térségében DDOP-5.1.2/B-11-2012-0001</v>
      </c>
      <c r="D206" s="432">
        <f>'  1a'!E149+'  1a'!H149</f>
        <v>85000</v>
      </c>
      <c r="E206" s="432">
        <f>'  1a'!F149+'  1a'!I149</f>
        <v>0</v>
      </c>
      <c r="F206" s="370">
        <f t="shared" si="17"/>
        <v>0</v>
      </c>
    </row>
    <row r="207" spans="2:6" s="172" customFormat="1" ht="12" x14ac:dyDescent="0.2">
      <c r="B207" s="363"/>
      <c r="C207" s="396" t="str">
        <f>'  1a'!D150</f>
        <v xml:space="preserve">MBH projekt előkészítő szakaszának támogatása </v>
      </c>
      <c r="D207" s="432">
        <f>'  1a'!E150+'  1a'!H150</f>
        <v>17009</v>
      </c>
      <c r="E207" s="432">
        <f>'  1a'!F150+'  1a'!I150</f>
        <v>0</v>
      </c>
      <c r="F207" s="370">
        <f t="shared" si="17"/>
        <v>0</v>
      </c>
    </row>
    <row r="208" spans="2:6" s="172" customFormat="1" ht="12" customHeight="1" x14ac:dyDescent="0.2">
      <c r="B208" s="363"/>
      <c r="C208" s="396" t="str">
        <f>'  1a'!D151</f>
        <v>MBH projekt megelőlegezett előkészítő ktg-einek megtérítése</v>
      </c>
      <c r="D208" s="432">
        <f>'  1a'!E151+'  1a'!H151</f>
        <v>11142</v>
      </c>
      <c r="E208" s="432">
        <f>'  1a'!F151+'  1a'!I151</f>
        <v>0</v>
      </c>
      <c r="F208" s="370">
        <f t="shared" si="17"/>
        <v>0</v>
      </c>
    </row>
    <row r="209" spans="2:6" s="172" customFormat="1" ht="12" customHeight="1" x14ac:dyDescent="0.2">
      <c r="B209" s="363"/>
      <c r="C209" s="396" t="str">
        <f>'  1a'!D152</f>
        <v>Siófok Város Óv. és Bölcs. Pitypang tagóvodájának ép.energetikai korszerűsítése</v>
      </c>
      <c r="D209" s="432">
        <f>'  1a'!E152+'  1a'!H152</f>
        <v>0</v>
      </c>
      <c r="E209" s="432">
        <f>'  1a'!F152+'  1a'!I152</f>
        <v>0</v>
      </c>
      <c r="F209" s="370" t="e">
        <f t="shared" si="17"/>
        <v>#DIV/0!</v>
      </c>
    </row>
    <row r="210" spans="2:6" s="172" customFormat="1" ht="24" customHeight="1" x14ac:dyDescent="0.2">
      <c r="B210" s="363"/>
      <c r="C210" s="285" t="str">
        <f>'  1a'!D153</f>
        <v>Csodálatos Természet - Természettudományi labor fejlesztése a siófoki Perczel Mór Gimnáziumban TÁMOP-3.1.3-11/2-2012-0038</v>
      </c>
      <c r="D210" s="239">
        <f>'  1a'!E153+'  1a'!H153</f>
        <v>0</v>
      </c>
      <c r="E210" s="239">
        <f>'  1a'!F153+'  1a'!I153</f>
        <v>0</v>
      </c>
      <c r="F210" s="391" t="e">
        <f t="shared" si="17"/>
        <v>#DIV/0!</v>
      </c>
    </row>
    <row r="211" spans="2:6" s="172" customFormat="1" ht="12" customHeight="1" x14ac:dyDescent="0.2">
      <c r="B211" s="363"/>
      <c r="C211" s="396">
        <f>'  1a'!D154</f>
        <v>0</v>
      </c>
      <c r="D211" s="432">
        <f>'  1a'!E154+'  1a'!H154</f>
        <v>0</v>
      </c>
      <c r="E211" s="432">
        <f>'  1a'!F154+'  1a'!I154</f>
        <v>0</v>
      </c>
      <c r="F211" s="370">
        <f>'  1a'!G154+'  1a'!J154</f>
        <v>0</v>
      </c>
    </row>
    <row r="212" spans="2:6" s="172" customFormat="1" ht="12" customHeight="1" x14ac:dyDescent="0.2">
      <c r="B212" s="363"/>
      <c r="C212" s="396">
        <f>'  1a'!D155</f>
        <v>0</v>
      </c>
      <c r="D212" s="432">
        <f>'  1a'!E155+'  1a'!H155</f>
        <v>0</v>
      </c>
      <c r="E212" s="432">
        <f>'  1a'!F155+'  1a'!I155</f>
        <v>0</v>
      </c>
      <c r="F212" s="370">
        <f>'  1a'!G155+'  1a'!J155</f>
        <v>0</v>
      </c>
    </row>
    <row r="213" spans="2:6" s="172" customFormat="1" ht="12" customHeight="1" x14ac:dyDescent="0.2">
      <c r="B213" s="363"/>
      <c r="C213" s="396">
        <f>'  1a'!D156</f>
        <v>0</v>
      </c>
      <c r="D213" s="432">
        <f>'  1a'!E156+'  1a'!H156</f>
        <v>0</v>
      </c>
      <c r="E213" s="432">
        <f>'  1a'!F156+'  1a'!I156</f>
        <v>0</v>
      </c>
      <c r="F213" s="370">
        <f>'  1a'!G156+'  1a'!J156</f>
        <v>0</v>
      </c>
    </row>
    <row r="214" spans="2:6" s="172" customFormat="1" ht="12" customHeight="1" x14ac:dyDescent="0.2">
      <c r="B214" s="363"/>
      <c r="C214" s="396">
        <f>'  1a'!D157</f>
        <v>0</v>
      </c>
      <c r="D214" s="432">
        <f>'  1a'!E157+'  1a'!H157</f>
        <v>0</v>
      </c>
      <c r="E214" s="432">
        <f>'  1a'!F157+'  1a'!I157</f>
        <v>0</v>
      </c>
      <c r="F214" s="370">
        <f>'  1a'!G157+'  1a'!J157</f>
        <v>0</v>
      </c>
    </row>
    <row r="215" spans="2:6" s="172" customFormat="1" ht="12" customHeight="1" x14ac:dyDescent="0.2">
      <c r="B215" s="363"/>
      <c r="C215" s="396">
        <f>'  1a'!D158</f>
        <v>0</v>
      </c>
      <c r="D215" s="432">
        <f>'  1a'!E158+'  1a'!H158</f>
        <v>0</v>
      </c>
      <c r="E215" s="432">
        <f>'  1a'!F158+'  1a'!I158</f>
        <v>0</v>
      </c>
      <c r="F215" s="370">
        <f>'  1a'!G158+'  1a'!J158</f>
        <v>0</v>
      </c>
    </row>
    <row r="216" spans="2:6" s="172" customFormat="1" ht="12" x14ac:dyDescent="0.2">
      <c r="B216" s="363"/>
      <c r="C216" s="191"/>
      <c r="D216" s="377" t="e">
        <f>'  1a'!E159+'  1a'!H159</f>
        <v>#REF!</v>
      </c>
      <c r="E216" s="377" t="e">
        <f>'  1a'!F159+'  1a'!I159</f>
        <v>#REF!</v>
      </c>
      <c r="F216" s="656" t="e">
        <f>E216/D216</f>
        <v>#REF!</v>
      </c>
    </row>
    <row r="217" spans="2:6" s="172" customFormat="1" ht="12" x14ac:dyDescent="0.2">
      <c r="B217" s="363"/>
      <c r="C217" s="362"/>
      <c r="D217" s="169"/>
      <c r="E217" s="169"/>
      <c r="F217" s="334"/>
    </row>
    <row r="218" spans="2:6" s="166" customFormat="1" ht="12" x14ac:dyDescent="0.2">
      <c r="B218" s="366"/>
      <c r="C218" s="365" t="str">
        <f>'  1a'!D161</f>
        <v>Egyéb működési támogatás államháztartáson belülről</v>
      </c>
      <c r="D218" s="216"/>
      <c r="E218" s="216"/>
      <c r="F218" s="334"/>
    </row>
    <row r="219" spans="2:6" s="166" customFormat="1" ht="12" x14ac:dyDescent="0.2">
      <c r="B219" s="366"/>
      <c r="C219" s="396" t="str">
        <f>'  1a'!D162</f>
        <v>KIKK-Kreatív Innovációk a Kultúrán keresztül TÁMOP-3.2.3/A-11/1</v>
      </c>
      <c r="D219" s="371">
        <f>'  1a'!E162+'  1a'!H162</f>
        <v>14879</v>
      </c>
      <c r="E219" s="371">
        <f>'  1a'!F162+'  1a'!I162</f>
        <v>0</v>
      </c>
      <c r="F219" s="370">
        <f t="shared" ref="F219" si="18">E219/D219</f>
        <v>0</v>
      </c>
    </row>
    <row r="220" spans="2:6" s="166" customFormat="1" ht="12" x14ac:dyDescent="0.2">
      <c r="B220" s="366"/>
      <c r="C220" s="396">
        <f>'  1a'!D163</f>
        <v>0</v>
      </c>
      <c r="D220" s="371">
        <f>'  1a'!E163+'  1a'!H163</f>
        <v>0</v>
      </c>
      <c r="E220" s="371">
        <f>'  1a'!F163+'  1a'!I163</f>
        <v>0</v>
      </c>
      <c r="F220" s="370">
        <f>'  1a'!G163+'  1a'!J163</f>
        <v>0</v>
      </c>
    </row>
    <row r="221" spans="2:6" s="166" customFormat="1" ht="12" x14ac:dyDescent="0.2">
      <c r="B221" s="366"/>
      <c r="C221" s="396">
        <f>'  1a'!D164</f>
        <v>0</v>
      </c>
      <c r="D221" s="371">
        <f>'  1a'!E164+'  1a'!H164</f>
        <v>0</v>
      </c>
      <c r="E221" s="371">
        <f>'  1a'!F164+'  1a'!I164</f>
        <v>0</v>
      </c>
      <c r="F221" s="370">
        <f>'  1a'!G164+'  1a'!J164</f>
        <v>0</v>
      </c>
    </row>
    <row r="222" spans="2:6" s="166" customFormat="1" ht="12" x14ac:dyDescent="0.2">
      <c r="B222" s="366"/>
      <c r="C222" s="396">
        <f>'  1a'!D165</f>
        <v>0</v>
      </c>
      <c r="D222" s="371">
        <f>'  1a'!E165+'  1a'!H165</f>
        <v>0</v>
      </c>
      <c r="E222" s="371">
        <f>'  1a'!F165+'  1a'!I165</f>
        <v>0</v>
      </c>
      <c r="F222" s="370">
        <f>'  1a'!G165+'  1a'!J165</f>
        <v>0</v>
      </c>
    </row>
    <row r="223" spans="2:6" s="166" customFormat="1" ht="12" customHeight="1" x14ac:dyDescent="0.2">
      <c r="B223" s="366"/>
      <c r="C223" s="396">
        <f>'  1a'!D166</f>
        <v>0</v>
      </c>
      <c r="D223" s="371">
        <f>'  1a'!E166+'  1a'!H166</f>
        <v>0</v>
      </c>
      <c r="E223" s="371">
        <f>'  1a'!F166+'  1a'!I166</f>
        <v>0</v>
      </c>
      <c r="F223" s="370">
        <f>'  1a'!G166+'  1a'!J166</f>
        <v>0</v>
      </c>
    </row>
    <row r="224" spans="2:6" s="166" customFormat="1" ht="12" customHeight="1" x14ac:dyDescent="0.2">
      <c r="B224" s="366"/>
      <c r="C224" s="396">
        <f>'  1a'!D167</f>
        <v>0</v>
      </c>
      <c r="D224" s="371">
        <f>'  1a'!E167+'  1a'!H167</f>
        <v>0</v>
      </c>
      <c r="E224" s="371">
        <f>'  1a'!F167+'  1a'!I167</f>
        <v>0</v>
      </c>
      <c r="F224" s="370">
        <f>'  1a'!G167+'  1a'!J167</f>
        <v>0</v>
      </c>
    </row>
    <row r="225" spans="2:6" s="166" customFormat="1" ht="12" x14ac:dyDescent="0.2">
      <c r="B225" s="366"/>
      <c r="C225" s="191"/>
      <c r="D225" s="377">
        <f>'  1a'!E168+'  1a'!H168</f>
        <v>14879</v>
      </c>
      <c r="E225" s="377">
        <f>'  1a'!F168+'  1a'!I168</f>
        <v>0</v>
      </c>
      <c r="F225" s="656">
        <f>E225/D225</f>
        <v>0</v>
      </c>
    </row>
    <row r="226" spans="2:6" s="166" customFormat="1" ht="12" x14ac:dyDescent="0.2">
      <c r="B226" s="366"/>
      <c r="C226" s="364"/>
      <c r="D226" s="169"/>
      <c r="E226" s="169"/>
      <c r="F226" s="290"/>
    </row>
    <row r="227" spans="2:6" s="166" customFormat="1" ht="12" x14ac:dyDescent="0.2">
      <c r="B227" s="366"/>
      <c r="C227" s="365" t="str">
        <f>'  1a'!D170</f>
        <v>Társulástól átvett pénzeszköz</v>
      </c>
      <c r="D227" s="216"/>
      <c r="E227" s="216"/>
      <c r="F227" s="334"/>
    </row>
    <row r="228" spans="2:6" s="166" customFormat="1" ht="12" x14ac:dyDescent="0.2">
      <c r="B228" s="366"/>
      <c r="C228" s="396" t="str">
        <f>'  1a'!D171</f>
        <v>Többcélú Kistérségi Társulás feladatellátásra (orvosi ügyelet)</v>
      </c>
      <c r="D228" s="371">
        <f>'  1a'!E171+'  1a'!H171</f>
        <v>7076</v>
      </c>
      <c r="E228" s="371">
        <f>'  1a'!F171+'  1a'!I171</f>
        <v>0</v>
      </c>
      <c r="F228" s="370">
        <f t="shared" ref="F228:F232" si="19">E228/D228</f>
        <v>0</v>
      </c>
    </row>
    <row r="229" spans="2:6" s="166" customFormat="1" ht="12" x14ac:dyDescent="0.2">
      <c r="B229" s="366"/>
      <c r="C229" s="396" t="str">
        <f>'  1a'!D172</f>
        <v>TKT megszűnése miatt pénzeszköz átvétel</v>
      </c>
      <c r="D229" s="371">
        <f>'  1a'!E172+'  1a'!H172</f>
        <v>0</v>
      </c>
      <c r="E229" s="371">
        <f>'  1a'!F172+'  1a'!I172</f>
        <v>0</v>
      </c>
      <c r="F229" s="370" t="e">
        <f t="shared" si="19"/>
        <v>#DIV/0!</v>
      </c>
    </row>
    <row r="230" spans="2:6" s="166" customFormat="1" ht="12" x14ac:dyDescent="0.2">
      <c r="B230" s="366"/>
      <c r="C230" s="396">
        <f>'  1a'!D173</f>
        <v>0</v>
      </c>
      <c r="D230" s="371">
        <f>'  1a'!E173+'  1a'!H173</f>
        <v>0</v>
      </c>
      <c r="E230" s="371">
        <f>'  1a'!F173+'  1a'!I173</f>
        <v>0</v>
      </c>
      <c r="F230" s="370" t="e">
        <f t="shared" si="19"/>
        <v>#DIV/0!</v>
      </c>
    </row>
    <row r="231" spans="2:6" s="166" customFormat="1" ht="12" x14ac:dyDescent="0.2">
      <c r="B231" s="366"/>
      <c r="C231" s="396">
        <f>'  1a'!D174</f>
        <v>0</v>
      </c>
      <c r="D231" s="371">
        <f>'  1a'!E174+'  1a'!H174</f>
        <v>0</v>
      </c>
      <c r="E231" s="371">
        <f>'  1a'!F174+'  1a'!I174</f>
        <v>0</v>
      </c>
      <c r="F231" s="370" t="e">
        <f t="shared" si="19"/>
        <v>#DIV/0!</v>
      </c>
    </row>
    <row r="232" spans="2:6" s="166" customFormat="1" ht="12" x14ac:dyDescent="0.2">
      <c r="B232" s="366"/>
      <c r="C232" s="396">
        <f>'  1a'!D175</f>
        <v>0</v>
      </c>
      <c r="D232" s="371">
        <f>'  1a'!E175+'  1a'!H175</f>
        <v>0</v>
      </c>
      <c r="E232" s="371">
        <f>'  1a'!F175+'  1a'!I175</f>
        <v>0</v>
      </c>
      <c r="F232" s="370" t="e">
        <f t="shared" si="19"/>
        <v>#DIV/0!</v>
      </c>
    </row>
    <row r="233" spans="2:6" s="166" customFormat="1" ht="12" x14ac:dyDescent="0.2">
      <c r="B233" s="366"/>
      <c r="C233" s="394"/>
      <c r="D233" s="377">
        <f>'  1a'!E176+'  1a'!H176</f>
        <v>7076</v>
      </c>
      <c r="E233" s="377">
        <f>'  1a'!F176+'  1a'!I176</f>
        <v>0</v>
      </c>
      <c r="F233" s="656">
        <f>E233/D233</f>
        <v>0</v>
      </c>
    </row>
    <row r="234" spans="2:6" s="166" customFormat="1" ht="12" x14ac:dyDescent="0.2">
      <c r="B234" s="366"/>
      <c r="C234" s="364"/>
      <c r="D234" s="169"/>
      <c r="E234" s="169"/>
      <c r="F234" s="334"/>
    </row>
    <row r="235" spans="2:6" s="166" customFormat="1" ht="12" x14ac:dyDescent="0.2">
      <c r="B235" s="366"/>
      <c r="C235" s="365" t="str">
        <f>'  1a'!D178</f>
        <v>Helyi, nemzetiségi önkormányzattól átvett pénzeszköz</v>
      </c>
      <c r="D235" s="216"/>
      <c r="E235" s="216"/>
      <c r="F235" s="334"/>
    </row>
    <row r="236" spans="2:6" s="166" customFormat="1" ht="12" x14ac:dyDescent="0.2">
      <c r="B236" s="366"/>
      <c r="C236" s="396" t="str">
        <f>'  1a'!D179</f>
        <v>Települési ÖK h.járulása házi orvosi ügyelethez (II.félév)</v>
      </c>
      <c r="D236" s="371">
        <f>'  1a'!E179+'  1a'!H179</f>
        <v>2733</v>
      </c>
      <c r="E236" s="432">
        <f>'  1a'!F179+'  1a'!I179</f>
        <v>0</v>
      </c>
      <c r="F236" s="370">
        <f t="shared" ref="F236:F248" si="20">E236/D236</f>
        <v>0</v>
      </c>
    </row>
    <row r="237" spans="2:6" s="166" customFormat="1" ht="12" x14ac:dyDescent="0.2">
      <c r="B237" s="366"/>
      <c r="C237" s="396" t="str">
        <f>'  1a'!D180</f>
        <v>Siójut Község hozzájárulása a közös hivatal működéséhez</v>
      </c>
      <c r="D237" s="432">
        <f>'  1a'!E180+'  1a'!H180</f>
        <v>5369</v>
      </c>
      <c r="E237" s="432">
        <f>'  1a'!F180+'  1a'!I180</f>
        <v>0</v>
      </c>
      <c r="F237" s="370">
        <f t="shared" si="20"/>
        <v>0</v>
      </c>
    </row>
    <row r="238" spans="2:6" s="166" customFormat="1" ht="12" x14ac:dyDescent="0.2">
      <c r="B238" s="366"/>
      <c r="C238" s="396" t="str">
        <f>'  1a'!D181</f>
        <v>Siójut Község hozzájárulása</v>
      </c>
      <c r="D238" s="432">
        <f>'  1a'!E181+'  1a'!H181</f>
        <v>1800</v>
      </c>
      <c r="E238" s="432">
        <f>'  1a'!F181+'  1a'!I181</f>
        <v>0</v>
      </c>
      <c r="F238" s="370">
        <f t="shared" si="20"/>
        <v>0</v>
      </c>
    </row>
    <row r="239" spans="2:6" s="166" customFormat="1" ht="12" x14ac:dyDescent="0.2">
      <c r="B239" s="366"/>
      <c r="C239" s="396" t="str">
        <f>'  1a'!D182</f>
        <v>Balatonvilágos hozzájárulása a közös hivatal működéséhez</v>
      </c>
      <c r="D239" s="432">
        <f>'  1a'!E182+'  1a'!H182</f>
        <v>21313</v>
      </c>
      <c r="E239" s="432">
        <f>'  1a'!F182+'  1a'!I182</f>
        <v>0</v>
      </c>
      <c r="F239" s="370">
        <f t="shared" si="20"/>
        <v>0</v>
      </c>
    </row>
    <row r="240" spans="2:6" s="166" customFormat="1" ht="12" x14ac:dyDescent="0.2">
      <c r="B240" s="366"/>
      <c r="C240" s="396" t="str">
        <f>'  1a'!D183</f>
        <v>Települési hozzájárulás étkeztetéshez</v>
      </c>
      <c r="D240" s="432">
        <f>'  1a'!E183+'  1a'!H183</f>
        <v>19992</v>
      </c>
      <c r="E240" s="432">
        <f>'  1a'!F183+'  1a'!I183</f>
        <v>0</v>
      </c>
      <c r="F240" s="370">
        <f t="shared" si="20"/>
        <v>0</v>
      </c>
    </row>
    <row r="241" spans="2:6" s="166" customFormat="1" ht="12" x14ac:dyDescent="0.2">
      <c r="B241" s="366"/>
      <c r="C241" s="396" t="str">
        <f>'  1a'!D184</f>
        <v>Tagiskolák műk.ktg. önk.tól átvett 2012. évi elsz. N.berény</v>
      </c>
      <c r="D241" s="432">
        <f>'  1a'!E184+'  1a'!H184</f>
        <v>0</v>
      </c>
      <c r="E241" s="432">
        <f>'  1a'!F184+'  1a'!I184</f>
        <v>0</v>
      </c>
      <c r="F241" s="370" t="e">
        <f t="shared" si="20"/>
        <v>#DIV/0!</v>
      </c>
    </row>
    <row r="242" spans="2:6" s="166" customFormat="1" ht="12" x14ac:dyDescent="0.2">
      <c r="B242" s="366"/>
      <c r="C242" s="396" t="str">
        <f>'  1a'!D185</f>
        <v>B.világos és B.szabadi h.járulása orvosi ügyelethez (I. félév)</v>
      </c>
      <c r="D242" s="432">
        <f>'  1a'!E185+'  1a'!H185</f>
        <v>0</v>
      </c>
      <c r="E242" s="432">
        <f>'  1a'!F185+'  1a'!I185</f>
        <v>0</v>
      </c>
      <c r="F242" s="370" t="e">
        <f t="shared" si="20"/>
        <v>#DIV/0!</v>
      </c>
    </row>
    <row r="243" spans="2:6" s="166" customFormat="1" ht="12" x14ac:dyDescent="0.2">
      <c r="B243" s="366"/>
      <c r="C243" s="396" t="str">
        <f>'  1a'!D186</f>
        <v>Vidéki önk.ok pénzeszk.átadása működési kiadásokhoz SIOK megszűnés miatt</v>
      </c>
      <c r="D243" s="432">
        <f>'  1a'!E186+'  1a'!H186</f>
        <v>0</v>
      </c>
      <c r="E243" s="432">
        <f>'  1a'!F186+'  1a'!I186</f>
        <v>0</v>
      </c>
      <c r="F243" s="370" t="e">
        <f t="shared" si="20"/>
        <v>#DIV/0!</v>
      </c>
    </row>
    <row r="244" spans="2:6" s="166" customFormat="1" ht="12" x14ac:dyDescent="0.2">
      <c r="B244" s="366"/>
      <c r="C244" s="396" t="str">
        <f>'  1a'!D187</f>
        <v>SIOK megszűnés miatt pénzeszköz átvétel</v>
      </c>
      <c r="D244" s="432">
        <f>'  1a'!E187+'  1a'!H187</f>
        <v>0</v>
      </c>
      <c r="E244" s="432">
        <f>'  1a'!F187+'  1a'!I187</f>
        <v>0</v>
      </c>
      <c r="F244" s="370" t="e">
        <f t="shared" si="20"/>
        <v>#DIV/0!</v>
      </c>
    </row>
    <row r="245" spans="2:6" s="166" customFormat="1" ht="12" x14ac:dyDescent="0.2">
      <c r="B245" s="366"/>
      <c r="C245" s="396">
        <f>'  1a'!D188</f>
        <v>0</v>
      </c>
      <c r="D245" s="432">
        <f>'  1a'!E188+'  1a'!H188</f>
        <v>0</v>
      </c>
      <c r="E245" s="432">
        <f>'  1a'!F188+'  1a'!I188</f>
        <v>0</v>
      </c>
      <c r="F245" s="370" t="e">
        <f t="shared" si="20"/>
        <v>#DIV/0!</v>
      </c>
    </row>
    <row r="246" spans="2:6" s="166" customFormat="1" ht="12" x14ac:dyDescent="0.2">
      <c r="B246" s="366"/>
      <c r="C246" s="396">
        <f>'  1a'!D189</f>
        <v>0</v>
      </c>
      <c r="D246" s="432">
        <f>'  1a'!E189+'  1a'!H189</f>
        <v>0</v>
      </c>
      <c r="E246" s="432">
        <f>'  1a'!F189+'  1a'!I189</f>
        <v>0</v>
      </c>
      <c r="F246" s="370" t="e">
        <f t="shared" si="20"/>
        <v>#DIV/0!</v>
      </c>
    </row>
    <row r="247" spans="2:6" s="166" customFormat="1" ht="12" x14ac:dyDescent="0.2">
      <c r="B247" s="366"/>
      <c r="C247" s="396">
        <f>'  1a'!D190</f>
        <v>0</v>
      </c>
      <c r="D247" s="432">
        <f>'  1a'!E190+'  1a'!H190</f>
        <v>0</v>
      </c>
      <c r="E247" s="432">
        <f>'  1a'!F190+'  1a'!I190</f>
        <v>0</v>
      </c>
      <c r="F247" s="370" t="e">
        <f t="shared" si="20"/>
        <v>#DIV/0!</v>
      </c>
    </row>
    <row r="248" spans="2:6" s="166" customFormat="1" ht="12" x14ac:dyDescent="0.2">
      <c r="B248" s="366"/>
      <c r="C248" s="396">
        <f>'  1a'!D191</f>
        <v>0</v>
      </c>
      <c r="D248" s="432">
        <f>'  1a'!E191+'  1a'!H191</f>
        <v>0</v>
      </c>
      <c r="E248" s="432">
        <f>'  1a'!F191+'  1a'!I191</f>
        <v>0</v>
      </c>
      <c r="F248" s="370" t="e">
        <f t="shared" si="20"/>
        <v>#DIV/0!</v>
      </c>
    </row>
    <row r="249" spans="2:6" s="166" customFormat="1" ht="12" x14ac:dyDescent="0.2">
      <c r="B249" s="366"/>
      <c r="C249" s="394"/>
      <c r="D249" s="377">
        <f>'  1a'!E192+'  1a'!H192</f>
        <v>51207</v>
      </c>
      <c r="E249" s="377">
        <f>'  1a'!F192+'  1a'!I192</f>
        <v>0</v>
      </c>
      <c r="F249" s="656">
        <f>E249/D249</f>
        <v>0</v>
      </c>
    </row>
    <row r="250" spans="2:6" s="166" customFormat="1" ht="12" x14ac:dyDescent="0.2">
      <c r="B250" s="363" t="s">
        <v>340</v>
      </c>
      <c r="C250" s="364" t="str">
        <f>'  1a'!D193</f>
        <v>Átvett pénzeszköz államháztartáson kívülről</v>
      </c>
      <c r="D250" s="169"/>
      <c r="E250" s="169"/>
      <c r="F250" s="334"/>
    </row>
    <row r="251" spans="2:6" s="166" customFormat="1" ht="12" x14ac:dyDescent="0.2">
      <c r="B251" s="366"/>
      <c r="C251" s="396" t="str">
        <f>'  1a'!D194</f>
        <v>Viziközmű társulat</v>
      </c>
      <c r="D251" s="371">
        <f>'  1a'!E194+'  1a'!H194</f>
        <v>1000</v>
      </c>
      <c r="E251" s="371">
        <f>'  1a'!F194+'  1a'!I194</f>
        <v>0</v>
      </c>
      <c r="F251" s="370">
        <f t="shared" ref="F251:F261" si="21">E251/D251</f>
        <v>0</v>
      </c>
    </row>
    <row r="252" spans="2:6" s="166" customFormat="1" ht="12" x14ac:dyDescent="0.2">
      <c r="B252" s="366"/>
      <c r="C252" s="396" t="str">
        <f>'  1a'!D195</f>
        <v>Kiliti Viziközmű társulat</v>
      </c>
      <c r="D252" s="371">
        <f>'  1a'!E195+'  1a'!H195</f>
        <v>2500</v>
      </c>
      <c r="E252" s="371">
        <f>'  1a'!F195+'  1a'!I195</f>
        <v>0</v>
      </c>
      <c r="F252" s="370">
        <f t="shared" si="21"/>
        <v>0</v>
      </c>
    </row>
    <row r="253" spans="2:6" s="166" customFormat="1" ht="12" x14ac:dyDescent="0.2">
      <c r="B253" s="366"/>
      <c r="C253" s="396" t="str">
        <f>'  1a'!D196</f>
        <v xml:space="preserve">Római Katolikus Egyház </v>
      </c>
      <c r="D253" s="432">
        <f>'  1a'!E196+'  1a'!H196</f>
        <v>1000</v>
      </c>
      <c r="E253" s="432">
        <f>'  1a'!F196+'  1a'!I196</f>
        <v>0</v>
      </c>
      <c r="F253" s="370">
        <f t="shared" si="21"/>
        <v>0</v>
      </c>
    </row>
    <row r="254" spans="2:6" s="166" customFormat="1" ht="12" x14ac:dyDescent="0.2">
      <c r="B254" s="366"/>
      <c r="C254" s="396" t="str">
        <f>'  1a'!D197</f>
        <v>Dél-Balatoni Szennyvíztársulástól önrész visszatérítés</v>
      </c>
      <c r="D254" s="371">
        <f>'  1a'!E197+'  1a'!H197</f>
        <v>0</v>
      </c>
      <c r="E254" s="371">
        <f>'  1a'!F197+'  1a'!I197</f>
        <v>0</v>
      </c>
      <c r="F254" s="370" t="e">
        <f t="shared" si="21"/>
        <v>#DIV/0!</v>
      </c>
    </row>
    <row r="255" spans="2:6" s="166" customFormat="1" ht="12" x14ac:dyDescent="0.2">
      <c r="B255" s="366"/>
      <c r="C255" s="396">
        <f>'  1a'!D198</f>
        <v>0</v>
      </c>
      <c r="D255" s="371">
        <f>'  1a'!E198+'  1a'!H198</f>
        <v>0</v>
      </c>
      <c r="E255" s="371">
        <f>'  1a'!F198+'  1a'!I198</f>
        <v>0</v>
      </c>
      <c r="F255" s="370" t="e">
        <f t="shared" si="21"/>
        <v>#DIV/0!</v>
      </c>
    </row>
    <row r="256" spans="2:6" s="166" customFormat="1" ht="12" x14ac:dyDescent="0.2">
      <c r="B256" s="366"/>
      <c r="C256" s="396">
        <f>'  1a'!D199</f>
        <v>0</v>
      </c>
      <c r="D256" s="371">
        <f>'  1a'!E199+'  1a'!H199</f>
        <v>0</v>
      </c>
      <c r="E256" s="371">
        <f>'  1a'!F199+'  1a'!I199</f>
        <v>0</v>
      </c>
      <c r="F256" s="370" t="e">
        <f t="shared" si="21"/>
        <v>#DIV/0!</v>
      </c>
    </row>
    <row r="257" spans="2:6" s="166" customFormat="1" ht="12" x14ac:dyDescent="0.2">
      <c r="B257" s="366"/>
      <c r="C257" s="396" t="str">
        <f>'  1a'!D200</f>
        <v>Környezetvédelmi bírság</v>
      </c>
      <c r="D257" s="371">
        <f>'  1a'!E200+'  1a'!H200</f>
        <v>1000</v>
      </c>
      <c r="E257" s="371">
        <f>'  1a'!F200+'  1a'!I200</f>
        <v>0</v>
      </c>
      <c r="F257" s="370">
        <f t="shared" si="21"/>
        <v>0</v>
      </c>
    </row>
    <row r="258" spans="2:6" s="166" customFormat="1" ht="12" x14ac:dyDescent="0.2">
      <c r="B258" s="366"/>
      <c r="C258" s="396" t="str">
        <f>'  1a'!D201</f>
        <v>Termofok Kft.-től pénzeszközátvétel (kezesség vállalás alapján)</v>
      </c>
      <c r="D258" s="432">
        <f>'  1a'!E201+'  1a'!H201</f>
        <v>94830</v>
      </c>
      <c r="E258" s="432">
        <f>'  1a'!F201+'  1a'!I201</f>
        <v>0</v>
      </c>
      <c r="F258" s="370">
        <f t="shared" si="21"/>
        <v>0</v>
      </c>
    </row>
    <row r="259" spans="2:6" s="166" customFormat="1" ht="12" x14ac:dyDescent="0.2">
      <c r="B259" s="366"/>
      <c r="C259" s="396" t="str">
        <f>'  1a'!D202</f>
        <v>Europe Direct Információs Iroda támogatása</v>
      </c>
      <c r="D259" s="432">
        <f>'  1a'!E202+'  1a'!H202</f>
        <v>0</v>
      </c>
      <c r="E259" s="432">
        <f>'  1a'!F202+'  1a'!I202</f>
        <v>0</v>
      </c>
      <c r="F259" s="370" t="e">
        <f t="shared" si="21"/>
        <v>#DIV/0!</v>
      </c>
    </row>
    <row r="260" spans="2:6" s="166" customFormat="1" ht="12" x14ac:dyDescent="0.2">
      <c r="B260" s="366"/>
      <c r="C260" s="396" t="str">
        <f>'  1a'!D203</f>
        <v xml:space="preserve">Siófoki Bányász SE </v>
      </c>
      <c r="D260" s="432">
        <f>'  1a'!E203+'  1a'!H203</f>
        <v>0</v>
      </c>
      <c r="E260" s="432">
        <f>'  1a'!F203+'  1a'!I203</f>
        <v>0</v>
      </c>
      <c r="F260" s="370" t="e">
        <f t="shared" si="21"/>
        <v>#DIV/0!</v>
      </c>
    </row>
    <row r="261" spans="2:6" s="166" customFormat="1" ht="12" x14ac:dyDescent="0.2">
      <c r="B261" s="366"/>
      <c r="C261" s="396">
        <f>'  1a'!D204</f>
        <v>0</v>
      </c>
      <c r="D261" s="432">
        <f>'  1a'!E204+'  1a'!H204</f>
        <v>0</v>
      </c>
      <c r="E261" s="432">
        <f>'  1a'!F204+'  1a'!I204</f>
        <v>0</v>
      </c>
      <c r="F261" s="370" t="e">
        <f t="shared" si="21"/>
        <v>#DIV/0!</v>
      </c>
    </row>
    <row r="262" spans="2:6" s="172" customFormat="1" ht="12" x14ac:dyDescent="0.2">
      <c r="B262" s="363"/>
      <c r="C262" s="394"/>
      <c r="D262" s="377">
        <f>'  1a'!E205+'  1a'!H205</f>
        <v>100330</v>
      </c>
      <c r="E262" s="377">
        <f>'  1a'!F205+'  1a'!I205</f>
        <v>0</v>
      </c>
      <c r="F262" s="656">
        <f>E262/D262</f>
        <v>0</v>
      </c>
    </row>
    <row r="263" spans="2:6" s="172" customFormat="1" ht="12" x14ac:dyDescent="0.2">
      <c r="B263" s="363"/>
      <c r="C263" s="364"/>
      <c r="D263" s="169"/>
      <c r="E263" s="169"/>
      <c r="F263" s="334"/>
    </row>
    <row r="264" spans="2:6" s="172" customFormat="1" ht="12" x14ac:dyDescent="0.2">
      <c r="B264" s="363"/>
      <c r="C264" s="364"/>
      <c r="D264" s="169"/>
      <c r="E264" s="169"/>
      <c r="F264" s="334"/>
    </row>
    <row r="265" spans="2:6" s="172" customFormat="1" ht="12" x14ac:dyDescent="0.2">
      <c r="B265" s="363" t="s">
        <v>421</v>
      </c>
      <c r="C265" s="365" t="str">
        <f>'  1a'!D208</f>
        <v>Kölcsönök visszatérülése</v>
      </c>
      <c r="D265" s="216"/>
      <c r="E265" s="216"/>
      <c r="F265" s="334"/>
    </row>
    <row r="266" spans="2:6" s="172" customFormat="1" ht="12" x14ac:dyDescent="0.2">
      <c r="B266" s="363"/>
      <c r="C266" s="396" t="str">
        <f>'  1a'!D209</f>
        <v>Lakástámogatás törlesztő részlet</v>
      </c>
      <c r="D266" s="371">
        <f>'  1a'!E209+'  1a'!H209</f>
        <v>4000</v>
      </c>
      <c r="E266" s="371">
        <f>'  1a'!F209+'  1a'!I209</f>
        <v>0</v>
      </c>
      <c r="F266" s="370">
        <f t="shared" ref="F266:F272" si="22">E266/D266</f>
        <v>0</v>
      </c>
    </row>
    <row r="267" spans="2:6" s="166" customFormat="1" ht="12" x14ac:dyDescent="0.2">
      <c r="B267" s="366"/>
      <c r="C267" s="396" t="str">
        <f>'  1a'!D210</f>
        <v>Munkáltatói támogatás részlet</v>
      </c>
      <c r="D267" s="371">
        <f>'  1a'!E210+'  1a'!H210</f>
        <v>2000</v>
      </c>
      <c r="E267" s="371">
        <f>'  1a'!F210+'  1a'!I210</f>
        <v>0</v>
      </c>
      <c r="F267" s="370">
        <f t="shared" si="22"/>
        <v>0</v>
      </c>
    </row>
    <row r="268" spans="2:6" s="166" customFormat="1" ht="12" x14ac:dyDescent="0.2">
      <c r="B268" s="366"/>
      <c r="C268" s="396">
        <f>'  1a'!D211</f>
        <v>0</v>
      </c>
      <c r="D268" s="371">
        <f>'  1a'!E211+'  1a'!H211</f>
        <v>0</v>
      </c>
      <c r="E268" s="371">
        <f>'  1a'!F211+'  1a'!I211</f>
        <v>0</v>
      </c>
      <c r="F268" s="370" t="e">
        <f t="shared" si="22"/>
        <v>#DIV/0!</v>
      </c>
    </row>
    <row r="269" spans="2:6" s="166" customFormat="1" ht="12" x14ac:dyDescent="0.2">
      <c r="B269" s="366"/>
      <c r="C269" s="396">
        <f>'  1a'!D212</f>
        <v>0</v>
      </c>
      <c r="D269" s="371">
        <f>'  1a'!E212+'  1a'!H212</f>
        <v>0</v>
      </c>
      <c r="E269" s="371">
        <f>'  1a'!F212+'  1a'!I212</f>
        <v>0</v>
      </c>
      <c r="F269" s="370" t="e">
        <f t="shared" si="22"/>
        <v>#DIV/0!</v>
      </c>
    </row>
    <row r="270" spans="2:6" s="166" customFormat="1" ht="12" x14ac:dyDescent="0.2">
      <c r="B270" s="366"/>
      <c r="C270" s="396">
        <f>'  1a'!D213</f>
        <v>0</v>
      </c>
      <c r="D270" s="371">
        <f>'  1a'!E213+'  1a'!H213</f>
        <v>0</v>
      </c>
      <c r="E270" s="371">
        <f>'  1a'!F213+'  1a'!I213</f>
        <v>0</v>
      </c>
      <c r="F270" s="370" t="e">
        <f t="shared" si="22"/>
        <v>#DIV/0!</v>
      </c>
    </row>
    <row r="271" spans="2:6" s="166" customFormat="1" ht="12" x14ac:dyDescent="0.2">
      <c r="B271" s="366"/>
      <c r="C271" s="396">
        <f>'  1a'!D214</f>
        <v>0</v>
      </c>
      <c r="D271" s="371">
        <f>'  1a'!E214+'  1a'!H214</f>
        <v>0</v>
      </c>
      <c r="E271" s="371">
        <f>'  1a'!F214+'  1a'!I214</f>
        <v>0</v>
      </c>
      <c r="F271" s="370" t="e">
        <f t="shared" si="22"/>
        <v>#DIV/0!</v>
      </c>
    </row>
    <row r="272" spans="2:6" s="166" customFormat="1" ht="12" x14ac:dyDescent="0.2">
      <c r="B272" s="366"/>
      <c r="C272" s="396">
        <f>'  1a'!D215</f>
        <v>0</v>
      </c>
      <c r="D272" s="371">
        <f>'  1a'!E215+'  1a'!H215</f>
        <v>0</v>
      </c>
      <c r="E272" s="371">
        <f>'  1a'!F215+'  1a'!I215</f>
        <v>0</v>
      </c>
      <c r="F272" s="370" t="e">
        <f t="shared" si="22"/>
        <v>#DIV/0!</v>
      </c>
    </row>
    <row r="273" spans="2:6" s="166" customFormat="1" ht="12" x14ac:dyDescent="0.2">
      <c r="B273" s="366"/>
      <c r="C273" s="191"/>
      <c r="D273" s="377">
        <f>'  1a'!E216+'  1a'!H216</f>
        <v>6000</v>
      </c>
      <c r="E273" s="377">
        <f>'  1a'!F216+'  1a'!I216</f>
        <v>0</v>
      </c>
      <c r="F273" s="656">
        <f>E273/D273</f>
        <v>0</v>
      </c>
    </row>
    <row r="274" spans="2:6" s="166" customFormat="1" ht="12" x14ac:dyDescent="0.2">
      <c r="B274" s="366"/>
      <c r="C274" s="362"/>
      <c r="D274" s="169"/>
      <c r="E274" s="169"/>
      <c r="F274" s="334"/>
    </row>
    <row r="275" spans="2:6" s="166" customFormat="1" ht="12" x14ac:dyDescent="0.2">
      <c r="B275" s="366"/>
      <c r="F275" s="290"/>
    </row>
    <row r="276" spans="2:6" s="166" customFormat="1" ht="12" x14ac:dyDescent="0.2">
      <c r="B276" s="366"/>
      <c r="C276" s="430" t="str">
        <f>'  1a'!D219</f>
        <v>KÖLTSÉGVETÉSI BEVÉTELEK ÖSSZESEN</v>
      </c>
      <c r="D276" s="377" t="e">
        <f>'  1a'!E219+'  1a'!H219</f>
        <v>#REF!</v>
      </c>
      <c r="E276" s="377" t="e">
        <f>'  1a'!F219+'  1a'!I219</f>
        <v>#REF!</v>
      </c>
      <c r="F276" s="656" t="e">
        <f>E276/D276</f>
        <v>#REF!</v>
      </c>
    </row>
    <row r="277" spans="2:6" s="166" customFormat="1" ht="12" x14ac:dyDescent="0.2">
      <c r="B277" s="366"/>
      <c r="C277" s="430"/>
      <c r="D277" s="377"/>
      <c r="E277" s="377"/>
      <c r="F277" s="656"/>
    </row>
    <row r="278" spans="2:6" s="172" customFormat="1" ht="12" x14ac:dyDescent="0.2">
      <c r="C278" s="430" t="str">
        <f>'  1a'!D221</f>
        <v>Pénzmaradvány (Finanszírozási bevétel)</v>
      </c>
      <c r="D278" s="377">
        <f>'  1a'!E221+'  1a'!H221</f>
        <v>0</v>
      </c>
      <c r="E278" s="377">
        <f>'  1a'!F221+'  1a'!I221</f>
        <v>0</v>
      </c>
      <c r="F278" s="656" t="e">
        <f>E278/D278</f>
        <v>#DIV/0!</v>
      </c>
    </row>
    <row r="279" spans="2:6" s="172" customFormat="1" thickBot="1" x14ac:dyDescent="0.25">
      <c r="C279" s="393"/>
      <c r="D279" s="169"/>
      <c r="E279" s="169"/>
      <c r="F279" s="290"/>
    </row>
    <row r="280" spans="2:6" s="172" customFormat="1" thickBot="1" x14ac:dyDescent="0.25">
      <c r="C280" s="174" t="str">
        <f>'  1a'!D223</f>
        <v>ÖNKORMÁNYZAT ÖSSZES BEVÉTELE</v>
      </c>
      <c r="D280" s="175" t="e">
        <f>'  1a'!E223+'  1a'!H223</f>
        <v>#REF!</v>
      </c>
      <c r="E280" s="175" t="e">
        <f>'  1a'!F223+'  1a'!I223</f>
        <v>#REF!</v>
      </c>
      <c r="F280" s="653" t="e">
        <f>E280/D280</f>
        <v>#REF!</v>
      </c>
    </row>
    <row r="281" spans="2:6" s="166" customFormat="1" ht="12" x14ac:dyDescent="0.2">
      <c r="C281" s="392"/>
      <c r="D281" s="170"/>
      <c r="E281" s="170"/>
      <c r="F281" s="658"/>
    </row>
    <row r="282" spans="2:6" s="172" customFormat="1" ht="12" customHeight="1" x14ac:dyDescent="0.2">
      <c r="C282" s="191" t="str">
        <f>'  1a'!D225</f>
        <v>Önkormányzat működési kiadásai</v>
      </c>
      <c r="D282" s="432">
        <f>'  1a'!E225+'  1a'!H225</f>
        <v>2630633</v>
      </c>
      <c r="E282" s="432">
        <f>'  1a'!F225+'  1a'!I225</f>
        <v>0</v>
      </c>
      <c r="F282" s="652">
        <f>E282/D282</f>
        <v>0</v>
      </c>
    </row>
    <row r="283" spans="2:6" s="166" customFormat="1" ht="12" customHeight="1" x14ac:dyDescent="0.2">
      <c r="B283" s="364"/>
      <c r="C283" s="191" t="str">
        <f>'  1a'!D226</f>
        <v>Beruházások</v>
      </c>
      <c r="D283" s="432">
        <f>'  1a'!E226+'  1a'!H226</f>
        <v>974732</v>
      </c>
      <c r="E283" s="432">
        <f>'  1a'!F226+'  1a'!I226</f>
        <v>0</v>
      </c>
      <c r="F283" s="652">
        <f t="shared" ref="F283:F290" si="23">E283/D283</f>
        <v>0</v>
      </c>
    </row>
    <row r="284" spans="2:6" s="172" customFormat="1" ht="12" customHeight="1" x14ac:dyDescent="0.2">
      <c r="C284" s="191" t="str">
        <f>'  1a'!D227</f>
        <v>Felújítások</v>
      </c>
      <c r="D284" s="432">
        <f>'  1a'!E227+'  1a'!H227</f>
        <v>450121</v>
      </c>
      <c r="E284" s="432">
        <f>'  1a'!F227+'  1a'!I227</f>
        <v>0</v>
      </c>
      <c r="F284" s="652">
        <f t="shared" si="23"/>
        <v>0</v>
      </c>
    </row>
    <row r="285" spans="2:6" s="166" customFormat="1" ht="12" customHeight="1" x14ac:dyDescent="0.2">
      <c r="C285" s="191" t="str">
        <f>'  1a'!D228</f>
        <v>Tartalék</v>
      </c>
      <c r="D285" s="432">
        <f>'  1a'!E228+'  1a'!H228</f>
        <v>249400</v>
      </c>
      <c r="E285" s="432">
        <f>'  1a'!F228+'  1a'!I228</f>
        <v>0</v>
      </c>
      <c r="F285" s="652">
        <f t="shared" si="23"/>
        <v>0</v>
      </c>
    </row>
    <row r="286" spans="2:6" s="166" customFormat="1" ht="12" customHeight="1" x14ac:dyDescent="0.2">
      <c r="C286" s="191" t="str">
        <f>'  1a'!D229</f>
        <v>Céltartalék: fejlesztési</v>
      </c>
      <c r="D286" s="432">
        <f>'  1a'!E229+'  1a'!H229</f>
        <v>0</v>
      </c>
      <c r="E286" s="432">
        <f>'  1a'!F229+'  1a'!I229</f>
        <v>0</v>
      </c>
      <c r="F286" s="652" t="e">
        <f t="shared" si="23"/>
        <v>#DIV/0!</v>
      </c>
    </row>
    <row r="287" spans="2:6" s="166" customFormat="1" ht="12" customHeight="1" x14ac:dyDescent="0.2">
      <c r="C287" s="191" t="str">
        <f>'  1a'!D230</f>
        <v xml:space="preserve">                     működési</v>
      </c>
      <c r="D287" s="432">
        <f>'  1a'!E230+'  1a'!H230</f>
        <v>21250</v>
      </c>
      <c r="E287" s="432">
        <f>'  1a'!F230+'  1a'!I230</f>
        <v>0</v>
      </c>
      <c r="F287" s="652">
        <f t="shared" si="23"/>
        <v>0</v>
      </c>
    </row>
    <row r="288" spans="2:6" s="166" customFormat="1" ht="12" customHeight="1" x14ac:dyDescent="0.2">
      <c r="C288" s="191" t="str">
        <f>'  1a'!D231</f>
        <v>Költségvetési szervek finanszírozása</v>
      </c>
      <c r="D288" s="432">
        <f>'  1a'!E231+'  1a'!H231</f>
        <v>1881476</v>
      </c>
      <c r="E288" s="432">
        <f>'  1a'!F231+'  1a'!I231</f>
        <v>0</v>
      </c>
      <c r="F288" s="652">
        <f t="shared" si="23"/>
        <v>0</v>
      </c>
    </row>
    <row r="289" spans="1:6" s="166" customFormat="1" ht="12" customHeight="1" x14ac:dyDescent="0.2">
      <c r="C289" s="641" t="str">
        <f>'  1a'!D232</f>
        <v>KÖLTSÉGVETÉSI KIADÁSOK ÖSSZESEN</v>
      </c>
      <c r="D289" s="377">
        <f>'  1a'!E232+'  1a'!H232</f>
        <v>6207612</v>
      </c>
      <c r="E289" s="377">
        <f>'  1a'!F232+'  1a'!I232</f>
        <v>0</v>
      </c>
      <c r="F289" s="652">
        <f t="shared" si="23"/>
        <v>0</v>
      </c>
    </row>
    <row r="290" spans="1:6" s="166" customFormat="1" ht="12" customHeight="1" x14ac:dyDescent="0.2">
      <c r="C290" s="191" t="str">
        <f>'  1a'!D233</f>
        <v>Adósságszolgálat (Finanszírozási kiadás)</v>
      </c>
      <c r="D290" s="432">
        <f>'  1a'!E233+'  1a'!H233</f>
        <v>334263</v>
      </c>
      <c r="E290" s="432">
        <f>'  1a'!F233+'  1a'!I233</f>
        <v>0</v>
      </c>
      <c r="F290" s="652">
        <f t="shared" si="23"/>
        <v>0</v>
      </c>
    </row>
    <row r="291" spans="1:6" s="166" customFormat="1" ht="12.75" customHeight="1" thickBot="1" x14ac:dyDescent="0.25">
      <c r="B291" s="364"/>
      <c r="C291" s="393"/>
      <c r="D291" s="169"/>
      <c r="E291" s="169"/>
      <c r="F291" s="290"/>
    </row>
    <row r="292" spans="1:6" s="166" customFormat="1" thickBot="1" x14ac:dyDescent="0.25">
      <c r="C292" s="360" t="str">
        <f>'  1a'!D235</f>
        <v>ÖNKORMÁNYZAT ÖSSZES KIADÁSA</v>
      </c>
      <c r="D292" s="175">
        <f>'  1a'!E235+'  1a'!H235</f>
        <v>6541875</v>
      </c>
      <c r="E292" s="175">
        <f>'  1a'!F235+'  1a'!I235</f>
        <v>0</v>
      </c>
      <c r="F292" s="653">
        <f>E292/D292</f>
        <v>0</v>
      </c>
    </row>
    <row r="293" spans="1:6" s="166" customFormat="1" ht="12" x14ac:dyDescent="0.2">
      <c r="B293" s="365"/>
      <c r="C293" s="365"/>
      <c r="D293" s="170"/>
      <c r="E293" s="170"/>
      <c r="F293" s="659"/>
    </row>
    <row r="294" spans="1:6" x14ac:dyDescent="0.2">
      <c r="A294" s="166"/>
      <c r="B294" s="366"/>
      <c r="C294" s="366"/>
      <c r="D294" s="166"/>
      <c r="E294" s="169"/>
      <c r="F294" s="290"/>
    </row>
    <row r="295" spans="1:6" x14ac:dyDescent="0.2">
      <c r="A295" s="166"/>
      <c r="B295" s="166"/>
      <c r="C295" s="166"/>
      <c r="D295" s="166"/>
      <c r="E295" s="169"/>
      <c r="F295" s="290"/>
    </row>
  </sheetData>
  <mergeCells count="6">
    <mergeCell ref="F8:F9"/>
    <mergeCell ref="A1:F1"/>
    <mergeCell ref="A3:F3"/>
    <mergeCell ref="A4:F4"/>
    <mergeCell ref="A5:F5"/>
    <mergeCell ref="D7:F7"/>
  </mergeCells>
  <pageMargins left="0.51181102362204722" right="0.70866141732283472" top="0.55118110236220474" bottom="0.55118110236220474" header="0.31496062992125984" footer="0.31496062992125984"/>
  <pageSetup paperSize="9" scale="81" orientation="portrait" r:id="rId1"/>
  <rowBreaks count="2" manualBreakCount="2">
    <brk id="136" max="16383" man="1"/>
    <brk id="249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6"/>
  <sheetViews>
    <sheetView showWhiteSpace="0" view="pageBreakPreview" zoomScaleNormal="100" zoomScaleSheetLayoutView="100" workbookViewId="0">
      <selection activeCell="J14" sqref="J14"/>
    </sheetView>
  </sheetViews>
  <sheetFormatPr defaultRowHeight="12.75" x14ac:dyDescent="0.2"/>
  <cols>
    <col min="1" max="1" width="3.85546875" style="784" customWidth="1"/>
    <col min="2" max="2" width="3.28515625" style="784" customWidth="1"/>
    <col min="3" max="3" width="4.28515625" style="784" customWidth="1"/>
    <col min="4" max="4" width="66.28515625" style="784" customWidth="1"/>
    <col min="5" max="5" width="12.28515625" style="784" customWidth="1"/>
    <col min="6" max="6" width="11.140625" style="784" customWidth="1"/>
    <col min="7" max="7" width="10.5703125" style="648" customWidth="1"/>
    <col min="8" max="8" width="9.140625" style="298"/>
    <col min="9" max="16384" width="9.140625" style="131"/>
  </cols>
  <sheetData>
    <row r="1" spans="1:8" ht="15.75" x14ac:dyDescent="0.25">
      <c r="A1" s="1077" t="s">
        <v>961</v>
      </c>
      <c r="B1" s="925"/>
      <c r="C1" s="925"/>
      <c r="D1" s="925"/>
      <c r="E1" s="925"/>
      <c r="F1" s="925"/>
      <c r="G1" s="925"/>
    </row>
    <row r="2" spans="1:8" ht="6" customHeight="1" x14ac:dyDescent="0.2">
      <c r="A2" s="776"/>
      <c r="B2" s="776"/>
      <c r="C2" s="776"/>
      <c r="D2" s="776"/>
      <c r="E2" s="776"/>
      <c r="F2" s="776"/>
    </row>
    <row r="3" spans="1:8" ht="15.75" x14ac:dyDescent="0.25">
      <c r="A3" s="926" t="s">
        <v>902</v>
      </c>
      <c r="B3" s="926"/>
      <c r="C3" s="926"/>
      <c r="D3" s="926"/>
      <c r="E3" s="926"/>
      <c r="F3" s="926"/>
      <c r="G3" s="926"/>
    </row>
    <row r="4" spans="1:8" ht="15.75" x14ac:dyDescent="0.25">
      <c r="A4" s="926" t="str">
        <f>'1'!A3:K3</f>
        <v>2018. ÉV</v>
      </c>
      <c r="B4" s="934"/>
      <c r="C4" s="934"/>
      <c r="D4" s="934"/>
      <c r="E4" s="934"/>
      <c r="F4" s="934"/>
      <c r="G4" s="934"/>
    </row>
    <row r="5" spans="1:8" x14ac:dyDescent="0.2">
      <c r="A5" s="935" t="s">
        <v>874</v>
      </c>
      <c r="B5" s="935"/>
      <c r="C5" s="935"/>
      <c r="D5" s="935"/>
      <c r="E5" s="935"/>
      <c r="F5" s="935"/>
      <c r="G5" s="935"/>
    </row>
    <row r="6" spans="1:8" x14ac:dyDescent="0.2">
      <c r="A6" s="777"/>
      <c r="B6" s="777"/>
      <c r="C6" s="777"/>
      <c r="D6" s="777"/>
      <c r="E6" s="777"/>
      <c r="F6" s="777"/>
    </row>
    <row r="7" spans="1:8" x14ac:dyDescent="0.2">
      <c r="A7" s="777"/>
      <c r="B7" s="777"/>
      <c r="C7" s="777"/>
      <c r="D7" s="777"/>
      <c r="E7" s="777"/>
      <c r="F7" s="777"/>
    </row>
    <row r="8" spans="1:8" s="168" customFormat="1" ht="12" x14ac:dyDescent="0.2">
      <c r="A8" s="677"/>
      <c r="B8" s="677"/>
      <c r="C8" s="677"/>
      <c r="D8" s="677"/>
      <c r="E8" s="678" t="str">
        <f>'1a'!H8</f>
        <v>2018. évi</v>
      </c>
      <c r="F8" s="678" t="str">
        <f>'1a'!I8</f>
        <v>2018. évi</v>
      </c>
      <c r="G8" s="933" t="s">
        <v>334</v>
      </c>
      <c r="H8" s="216"/>
    </row>
    <row r="9" spans="1:8" s="168" customFormat="1" ht="12" x14ac:dyDescent="0.2">
      <c r="A9" s="677"/>
      <c r="B9" s="677"/>
      <c r="C9" s="677"/>
      <c r="D9" s="677"/>
      <c r="E9" s="678" t="s">
        <v>24</v>
      </c>
      <c r="F9" s="678" t="s">
        <v>24</v>
      </c>
      <c r="G9" s="933"/>
      <c r="H9" s="216"/>
    </row>
    <row r="10" spans="1:8" s="168" customFormat="1" ht="12" x14ac:dyDescent="0.2">
      <c r="A10" s="778" t="s">
        <v>428</v>
      </c>
      <c r="B10" s="732" t="s">
        <v>779</v>
      </c>
      <c r="C10" s="732"/>
      <c r="D10" s="744"/>
      <c r="E10" s="745">
        <f>'1a'!H10+'1a'!E10</f>
        <v>26737820</v>
      </c>
      <c r="F10" s="745">
        <f>'1a'!F10+'1a'!I10</f>
        <v>26933400</v>
      </c>
      <c r="G10" s="746">
        <f>F10/E10</f>
        <v>1.0073147324650999</v>
      </c>
      <c r="H10" s="216"/>
    </row>
    <row r="11" spans="1:8" s="168" customFormat="1" ht="12" x14ac:dyDescent="0.2">
      <c r="A11" s="167"/>
      <c r="B11" s="428"/>
      <c r="C11" s="428"/>
      <c r="D11" s="677"/>
      <c r="E11" s="227"/>
      <c r="F11" s="227"/>
      <c r="G11" s="649"/>
      <c r="H11" s="216"/>
    </row>
    <row r="12" spans="1:8" s="168" customFormat="1" ht="12" x14ac:dyDescent="0.2">
      <c r="A12" s="804"/>
      <c r="B12" s="792" t="s">
        <v>245</v>
      </c>
      <c r="C12" s="793" t="s">
        <v>780</v>
      </c>
      <c r="D12" s="794"/>
      <c r="E12" s="797">
        <f>'1a'!H12+'1a'!E12</f>
        <v>23285320</v>
      </c>
      <c r="F12" s="797">
        <f>'1a'!F12+'1a'!I12</f>
        <v>23480900</v>
      </c>
      <c r="G12" s="796">
        <f>F12/E12</f>
        <v>1.0083992833252882</v>
      </c>
      <c r="H12" s="216"/>
    </row>
    <row r="13" spans="1:8" s="168" customFormat="1" ht="12" x14ac:dyDescent="0.2">
      <c r="B13" s="167"/>
      <c r="C13" s="428"/>
      <c r="D13" s="677"/>
      <c r="E13" s="227"/>
      <c r="F13" s="227"/>
      <c r="G13" s="649"/>
      <c r="H13" s="216"/>
    </row>
    <row r="14" spans="1:8" s="168" customFormat="1" ht="12" x14ac:dyDescent="0.2">
      <c r="A14" s="167"/>
      <c r="B14" s="167"/>
      <c r="C14" s="167" t="s">
        <v>720</v>
      </c>
      <c r="D14" s="428" t="str">
        <f>'1a'!D14</f>
        <v>Helyi önkormányzatok működésének általános támogatása (B111)</v>
      </c>
      <c r="E14" s="170">
        <f>'1a'!H14+'1a'!E14</f>
        <v>15971180</v>
      </c>
      <c r="F14" s="170">
        <f>'1a'!F14+'1a'!I14</f>
        <v>15971180</v>
      </c>
      <c r="G14" s="649">
        <f>F14/E14</f>
        <v>1</v>
      </c>
      <c r="H14" s="216"/>
    </row>
    <row r="15" spans="1:8" s="168" customFormat="1" ht="12" x14ac:dyDescent="0.2">
      <c r="A15" s="167"/>
      <c r="B15" s="167"/>
      <c r="C15" s="167"/>
      <c r="D15" s="693" t="str">
        <f>'1a'!D15</f>
        <v>Települési önkormányzatok működési támogatása</v>
      </c>
      <c r="E15" s="216">
        <f>'1a'!H15+'1a'!E15</f>
        <v>15385980</v>
      </c>
      <c r="F15" s="216">
        <f>'1a'!F15+'1a'!I15</f>
        <v>15385980</v>
      </c>
      <c r="G15" s="648">
        <f>F15/E15</f>
        <v>1</v>
      </c>
      <c r="H15" s="216"/>
    </row>
    <row r="16" spans="1:8" s="168" customFormat="1" ht="12" x14ac:dyDescent="0.2">
      <c r="A16" s="167"/>
      <c r="B16" s="167"/>
      <c r="C16" s="167"/>
      <c r="D16" s="693" t="str">
        <f>'1a'!D16</f>
        <v>Polgármesteri illetmény támogatása</v>
      </c>
      <c r="E16" s="229">
        <f>'1a'!H16+'1a'!E16</f>
        <v>585200</v>
      </c>
      <c r="F16" s="229">
        <f>'1a'!F16+'1a'!I16</f>
        <v>585200</v>
      </c>
      <c r="G16" s="648">
        <v>0</v>
      </c>
      <c r="H16" s="216"/>
    </row>
    <row r="17" spans="1:8" s="168" customFormat="1" ht="12" x14ac:dyDescent="0.2">
      <c r="A17" s="167"/>
      <c r="B17" s="167"/>
      <c r="C17" s="167"/>
      <c r="D17" s="693"/>
      <c r="E17" s="227"/>
      <c r="F17" s="227"/>
      <c r="G17" s="648"/>
      <c r="H17" s="216"/>
    </row>
    <row r="18" spans="1:8" s="168" customFormat="1" ht="12" x14ac:dyDescent="0.2">
      <c r="A18" s="167"/>
      <c r="B18" s="167"/>
      <c r="C18" s="167" t="s">
        <v>721</v>
      </c>
      <c r="D18" s="428" t="str">
        <f>'1a'!D18</f>
        <v>Települési önkormányzatok egyes köznevelési feladatainak támogatása (B112)</v>
      </c>
      <c r="E18" s="227">
        <f>'1a'!H18+'1a'!E18</f>
        <v>0</v>
      </c>
      <c r="F18" s="227">
        <f>'1a'!F18+'1a'!I18</f>
        <v>0</v>
      </c>
      <c r="G18" s="649">
        <v>0</v>
      </c>
      <c r="H18" s="216"/>
    </row>
    <row r="19" spans="1:8" s="168" customFormat="1" ht="12" x14ac:dyDescent="0.2">
      <c r="A19" s="167"/>
      <c r="B19" s="167"/>
      <c r="C19" s="167"/>
      <c r="D19" s="693">
        <f>'1a'!D19</f>
        <v>0</v>
      </c>
      <c r="E19" s="229">
        <f>'1a'!H19+'1a'!E19</f>
        <v>0</v>
      </c>
      <c r="F19" s="229">
        <f>'1a'!F19+'1a'!I19</f>
        <v>0</v>
      </c>
      <c r="G19" s="648">
        <v>0</v>
      </c>
      <c r="H19" s="216"/>
    </row>
    <row r="20" spans="1:8" s="168" customFormat="1" ht="12" x14ac:dyDescent="0.2">
      <c r="C20" s="167"/>
      <c r="D20" s="693"/>
      <c r="E20" s="229"/>
      <c r="F20" s="229"/>
      <c r="G20" s="747"/>
      <c r="H20" s="216"/>
    </row>
    <row r="21" spans="1:8" s="168" customFormat="1" ht="12" x14ac:dyDescent="0.2">
      <c r="A21" s="167"/>
      <c r="B21" s="167"/>
      <c r="C21" s="167" t="s">
        <v>723</v>
      </c>
      <c r="D21" s="428" t="str">
        <f>'1a'!D21</f>
        <v>Települési önkormányzatok szociális és gyermekjóléti feladatainak támogatása (B113)</v>
      </c>
      <c r="E21" s="227">
        <f>'1a'!H21+'1a'!E21</f>
        <v>5514140</v>
      </c>
      <c r="F21" s="227">
        <f>'1a'!F21+'1a'!I21</f>
        <v>5514140</v>
      </c>
      <c r="G21" s="735">
        <f>F21/E21</f>
        <v>1</v>
      </c>
      <c r="H21" s="216"/>
    </row>
    <row r="22" spans="1:8" s="168" customFormat="1" ht="12" x14ac:dyDescent="0.2">
      <c r="D22" s="693" t="str">
        <f>'1a'!D22</f>
        <v>Települési önkormányzatok szociális feladatainak egyéb támogatása</v>
      </c>
      <c r="E22" s="229">
        <f>'1a'!H22+'1a'!E22</f>
        <v>4715000</v>
      </c>
      <c r="F22" s="229">
        <f>'1a'!F22+'1a'!I22</f>
        <v>4715000</v>
      </c>
      <c r="G22" s="747">
        <f>F22/E22</f>
        <v>1</v>
      </c>
      <c r="H22" s="216"/>
    </row>
    <row r="23" spans="1:8" s="168" customFormat="1" ht="12" x14ac:dyDescent="0.2">
      <c r="D23" s="693" t="str">
        <f>'1a'!D23</f>
        <v>Rászoruló gyermekek szünidei étkeztetésének támogatása</v>
      </c>
      <c r="E23" s="229">
        <f>'1a'!H23+'1a'!E23</f>
        <v>799140</v>
      </c>
      <c r="F23" s="229">
        <f>'1a'!F23+'1a'!I23</f>
        <v>799140</v>
      </c>
      <c r="G23" s="747">
        <f t="shared" ref="G23" si="0">F23/E23</f>
        <v>1</v>
      </c>
      <c r="H23" s="216"/>
    </row>
    <row r="24" spans="1:8" s="168" customFormat="1" ht="12" x14ac:dyDescent="0.2">
      <c r="D24" s="693"/>
      <c r="E24" s="227"/>
      <c r="F24" s="227"/>
      <c r="G24" s="735"/>
      <c r="H24" s="216"/>
    </row>
    <row r="25" spans="1:8" s="168" customFormat="1" ht="12" x14ac:dyDescent="0.2">
      <c r="A25" s="167"/>
      <c r="B25" s="167"/>
      <c r="C25" s="167" t="s">
        <v>724</v>
      </c>
      <c r="D25" s="428" t="str">
        <f>'1a'!D26</f>
        <v>Települési önkormányzatok kulturális feladatainak támogatása (B114)</v>
      </c>
      <c r="E25" s="227">
        <f>'1a'!H26+'1a'!E26</f>
        <v>1800000</v>
      </c>
      <c r="F25" s="227">
        <f>'1a'!F26+'1a'!I26</f>
        <v>1800000</v>
      </c>
      <c r="G25" s="735">
        <f>F25/E25</f>
        <v>1</v>
      </c>
      <c r="H25" s="216"/>
    </row>
    <row r="26" spans="1:8" s="168" customFormat="1" ht="12" x14ac:dyDescent="0.2">
      <c r="D26" s="693" t="str">
        <f>'1a'!D27</f>
        <v>Könyvtári, közművelődési és múzeumi feladatok támogatása</v>
      </c>
      <c r="E26" s="229">
        <f>'1a'!H27+'1a'!E27</f>
        <v>1800000</v>
      </c>
      <c r="F26" s="229">
        <f>'1a'!F27+'1a'!I27</f>
        <v>1800000</v>
      </c>
      <c r="G26" s="747">
        <f>F26/E26</f>
        <v>1</v>
      </c>
      <c r="H26" s="216"/>
    </row>
    <row r="27" spans="1:8" s="168" customFormat="1" ht="12" x14ac:dyDescent="0.2">
      <c r="D27" s="693"/>
      <c r="E27" s="227"/>
      <c r="F27" s="227"/>
      <c r="G27" s="735"/>
      <c r="H27" s="216"/>
    </row>
    <row r="28" spans="1:8" s="168" customFormat="1" ht="12" x14ac:dyDescent="0.2">
      <c r="A28" s="167"/>
      <c r="B28" s="167"/>
      <c r="C28" s="167" t="s">
        <v>725</v>
      </c>
      <c r="D28" s="428" t="str">
        <f>'1a'!D29</f>
        <v>Működési célú költségvetési támogatások és kiegészítő támogatások (B115)</v>
      </c>
      <c r="E28" s="227">
        <f>'1a'!H29+'1a'!E29</f>
        <v>0</v>
      </c>
      <c r="F28" s="227">
        <f>'1a'!F29+'1a'!I29</f>
        <v>195580</v>
      </c>
      <c r="G28" s="735">
        <v>0</v>
      </c>
      <c r="H28" s="216"/>
    </row>
    <row r="29" spans="1:8" s="168" customFormat="1" ht="12" x14ac:dyDescent="0.2">
      <c r="A29" s="167"/>
      <c r="B29" s="167"/>
      <c r="C29" s="167"/>
      <c r="D29" s="693"/>
      <c r="E29" s="229"/>
      <c r="F29" s="229"/>
      <c r="G29" s="747"/>
      <c r="H29" s="216"/>
    </row>
    <row r="30" spans="1:8" s="168" customFormat="1" ht="12" x14ac:dyDescent="0.2">
      <c r="A30" s="167"/>
      <c r="B30" s="167"/>
      <c r="C30" s="167" t="s">
        <v>726</v>
      </c>
      <c r="D30" s="428" t="s">
        <v>847</v>
      </c>
      <c r="E30" s="227">
        <f>'1a'!H31+'1a'!E31</f>
        <v>0</v>
      </c>
      <c r="F30" s="227">
        <f>'1a'!F31+'1a'!I31</f>
        <v>0</v>
      </c>
      <c r="G30" s="735">
        <v>0</v>
      </c>
      <c r="H30" s="216"/>
    </row>
    <row r="31" spans="1:8" s="168" customFormat="1" ht="12" x14ac:dyDescent="0.2">
      <c r="A31" s="167"/>
      <c r="B31" s="167"/>
      <c r="C31" s="167"/>
      <c r="D31" s="693"/>
      <c r="E31" s="229"/>
      <c r="F31" s="229"/>
      <c r="G31" s="747"/>
      <c r="H31" s="216"/>
    </row>
    <row r="32" spans="1:8" s="168" customFormat="1" ht="12" x14ac:dyDescent="0.2">
      <c r="A32" s="804"/>
      <c r="B32" s="792" t="s">
        <v>248</v>
      </c>
      <c r="C32" s="792" t="s">
        <v>785</v>
      </c>
      <c r="D32" s="793"/>
      <c r="E32" s="797">
        <f>'1a'!H33+'1a'!E33</f>
        <v>3452500</v>
      </c>
      <c r="F32" s="797">
        <f>'1a'!I33+'1a'!F33</f>
        <v>3452500</v>
      </c>
      <c r="G32" s="798">
        <f>F32/E32</f>
        <v>1</v>
      </c>
      <c r="H32" s="216"/>
    </row>
    <row r="33" spans="1:8" s="168" customFormat="1" ht="12" x14ac:dyDescent="0.2">
      <c r="D33" s="734" t="str">
        <f>'1a'!D34</f>
        <v>Közfoglalkoztatás 8 órás 6 fő /2017.03.16-2018.02.28/</v>
      </c>
      <c r="E33" s="229">
        <f>'1a'!H34+'1a'!E34</f>
        <v>1200000</v>
      </c>
      <c r="F33" s="229">
        <f>'1a'!F34+'1a'!I34</f>
        <v>1200000</v>
      </c>
      <c r="G33" s="747">
        <f>F33/E33</f>
        <v>1</v>
      </c>
      <c r="H33" s="216"/>
    </row>
    <row r="34" spans="1:8" s="168" customFormat="1" ht="12" x14ac:dyDescent="0.2">
      <c r="D34" s="734" t="str">
        <f>'1a'!D35</f>
        <v>Közfoglalkoztatás 8 órás 6 fő /2018.03.01-2018.06.30/</v>
      </c>
      <c r="E34" s="229">
        <f>'1a'!H35+'1a'!E35</f>
        <v>2252500</v>
      </c>
      <c r="F34" s="229">
        <f>'1a'!F35+'1a'!I35</f>
        <v>2252500</v>
      </c>
      <c r="G34" s="747">
        <v>0</v>
      </c>
      <c r="H34" s="216"/>
    </row>
    <row r="35" spans="1:8" s="168" customFormat="1" ht="12" x14ac:dyDescent="0.2">
      <c r="D35" s="734"/>
      <c r="E35" s="229"/>
      <c r="F35" s="229"/>
      <c r="G35" s="747"/>
      <c r="H35" s="216"/>
    </row>
    <row r="36" spans="1:8" s="168" customFormat="1" ht="12" x14ac:dyDescent="0.2">
      <c r="A36" s="778" t="s">
        <v>669</v>
      </c>
      <c r="B36" s="732" t="s">
        <v>786</v>
      </c>
      <c r="C36" s="732"/>
      <c r="D36" s="744"/>
      <c r="E36" s="745">
        <f>'1a'!H37+'1a'!E37</f>
        <v>0</v>
      </c>
      <c r="F36" s="745">
        <f>'1a'!F37+'1a'!I37</f>
        <v>0</v>
      </c>
      <c r="G36" s="746">
        <v>0</v>
      </c>
      <c r="H36" s="216"/>
    </row>
    <row r="37" spans="1:8" s="168" customFormat="1" ht="12" x14ac:dyDescent="0.2">
      <c r="A37" s="167"/>
      <c r="B37" s="428"/>
      <c r="C37" s="428"/>
      <c r="D37" s="677"/>
      <c r="E37" s="227"/>
      <c r="F37" s="227"/>
      <c r="G37" s="735"/>
      <c r="H37" s="216"/>
    </row>
    <row r="38" spans="1:8" s="168" customFormat="1" ht="12" x14ac:dyDescent="0.2">
      <c r="A38" s="804"/>
      <c r="B38" s="792" t="s">
        <v>245</v>
      </c>
      <c r="C38" s="793" t="s">
        <v>787</v>
      </c>
      <c r="D38" s="794"/>
      <c r="E38" s="797">
        <f>'1a'!H39+'1a'!E39</f>
        <v>0</v>
      </c>
      <c r="F38" s="797">
        <f>'1a'!F39+'1a'!I39</f>
        <v>0</v>
      </c>
      <c r="G38" s="798">
        <v>0</v>
      </c>
      <c r="H38" s="216"/>
    </row>
    <row r="39" spans="1:8" s="168" customFormat="1" ht="12" x14ac:dyDescent="0.2">
      <c r="A39" s="167"/>
      <c r="B39" s="167"/>
      <c r="C39" s="167"/>
      <c r="D39" s="734" t="str">
        <f>'1a'!D40</f>
        <v>Vis maior támogatás I.</v>
      </c>
      <c r="E39" s="229">
        <f>'1a'!E40+'1a'!H40</f>
        <v>0</v>
      </c>
      <c r="F39" s="734">
        <v>0</v>
      </c>
      <c r="G39" s="747">
        <v>0</v>
      </c>
      <c r="H39" s="216"/>
    </row>
    <row r="40" spans="1:8" s="168" customFormat="1" ht="12" x14ac:dyDescent="0.2">
      <c r="A40" s="167"/>
      <c r="B40" s="167"/>
      <c r="C40" s="167"/>
      <c r="D40" s="734" t="str">
        <f>'1a'!D41</f>
        <v>Vis maior támogatás II.</v>
      </c>
      <c r="E40" s="229">
        <f>'1a'!E41+'1a'!H41</f>
        <v>0</v>
      </c>
      <c r="F40" s="229">
        <v>0</v>
      </c>
      <c r="G40" s="747">
        <v>0</v>
      </c>
      <c r="H40" s="216"/>
    </row>
    <row r="41" spans="1:8" s="168" customFormat="1" ht="12" x14ac:dyDescent="0.2">
      <c r="A41" s="167"/>
      <c r="B41" s="167"/>
      <c r="C41" s="167"/>
      <c r="D41" s="693"/>
      <c r="E41" s="227"/>
      <c r="F41" s="227"/>
      <c r="G41" s="735"/>
      <c r="H41" s="216"/>
    </row>
    <row r="42" spans="1:8" s="168" customFormat="1" ht="12" x14ac:dyDescent="0.2">
      <c r="A42" s="804"/>
      <c r="B42" s="792" t="s">
        <v>248</v>
      </c>
      <c r="C42" s="793" t="s">
        <v>788</v>
      </c>
      <c r="D42" s="794"/>
      <c r="E42" s="797">
        <f>'1a'!H43+'1a'!E43</f>
        <v>0</v>
      </c>
      <c r="F42" s="803">
        <f>'1a'!F43+'1a'!I43</f>
        <v>0</v>
      </c>
      <c r="G42" s="798">
        <v>0</v>
      </c>
      <c r="H42" s="216"/>
    </row>
    <row r="43" spans="1:8" s="168" customFormat="1" ht="12" x14ac:dyDescent="0.2">
      <c r="A43" s="167"/>
      <c r="B43" s="167"/>
      <c r="C43" s="167"/>
      <c r="D43" s="693"/>
      <c r="E43" s="227"/>
      <c r="F43" s="227"/>
      <c r="G43" s="735"/>
      <c r="H43" s="216"/>
    </row>
    <row r="44" spans="1:8" s="168" customFormat="1" ht="12" x14ac:dyDescent="0.2">
      <c r="A44" s="778" t="s">
        <v>672</v>
      </c>
      <c r="B44" s="732" t="s">
        <v>789</v>
      </c>
      <c r="C44" s="732"/>
      <c r="D44" s="744"/>
      <c r="E44" s="745">
        <f>'1a'!H45+'1a'!E45</f>
        <v>21650000</v>
      </c>
      <c r="F44" s="745">
        <f>'1a'!F45+'1a'!I45</f>
        <v>21650000</v>
      </c>
      <c r="G44" s="746">
        <f>F44/E44</f>
        <v>1</v>
      </c>
      <c r="H44" s="216"/>
    </row>
    <row r="45" spans="1:8" s="168" customFormat="1" ht="12" x14ac:dyDescent="0.2">
      <c r="A45" s="167"/>
      <c r="B45" s="428"/>
      <c r="C45" s="428"/>
      <c r="D45" s="677"/>
      <c r="E45" s="227"/>
      <c r="F45" s="227"/>
      <c r="G45" s="649"/>
      <c r="H45" s="216"/>
    </row>
    <row r="46" spans="1:8" s="168" customFormat="1" ht="12" x14ac:dyDescent="0.2">
      <c r="A46" s="804"/>
      <c r="B46" s="792" t="s">
        <v>245</v>
      </c>
      <c r="C46" s="793" t="s">
        <v>790</v>
      </c>
      <c r="D46" s="794"/>
      <c r="E46" s="797">
        <f>'1a'!H47+'1a'!E47</f>
        <v>0</v>
      </c>
      <c r="F46" s="797">
        <f>'1a'!F47+'1a'!I47</f>
        <v>0</v>
      </c>
      <c r="G46" s="796">
        <v>0</v>
      </c>
      <c r="H46" s="216"/>
    </row>
    <row r="47" spans="1:8" s="168" customFormat="1" ht="12" x14ac:dyDescent="0.2">
      <c r="A47" s="779"/>
      <c r="B47" s="779"/>
      <c r="C47" s="779" t="s">
        <v>720</v>
      </c>
      <c r="D47" s="428" t="str">
        <f>'1a'!D48</f>
        <v>Magánszemélyek jövedelemadói (B311)</v>
      </c>
      <c r="E47" s="227">
        <f>'1a'!H48+'1a'!E48</f>
        <v>0</v>
      </c>
      <c r="F47" s="227">
        <f>'1a'!F48+'1a'!I48</f>
        <v>0</v>
      </c>
      <c r="G47" s="649">
        <v>0</v>
      </c>
      <c r="H47" s="216"/>
    </row>
    <row r="48" spans="1:8" s="168" customFormat="1" ht="12" x14ac:dyDescent="0.2">
      <c r="A48" s="167"/>
      <c r="B48" s="167"/>
      <c r="C48" s="167"/>
      <c r="D48" s="173"/>
      <c r="E48" s="229"/>
      <c r="F48" s="229"/>
      <c r="G48" s="648"/>
      <c r="H48" s="216"/>
    </row>
    <row r="49" spans="1:8" s="168" customFormat="1" ht="12" x14ac:dyDescent="0.2">
      <c r="A49" s="167"/>
      <c r="B49" s="167"/>
      <c r="C49" s="167"/>
      <c r="D49" s="173"/>
      <c r="E49" s="227"/>
      <c r="F49" s="227"/>
      <c r="G49" s="649"/>
      <c r="H49" s="216"/>
    </row>
    <row r="50" spans="1:8" s="168" customFormat="1" ht="12" x14ac:dyDescent="0.2">
      <c r="A50" s="804"/>
      <c r="B50" s="792" t="s">
        <v>248</v>
      </c>
      <c r="C50" s="793" t="s">
        <v>792</v>
      </c>
      <c r="D50" s="794"/>
      <c r="E50" s="797">
        <f>'1a'!H51+'1a'!E51</f>
        <v>10000000</v>
      </c>
      <c r="F50" s="797">
        <f>'1a'!F51+'1a'!I51</f>
        <v>10000000</v>
      </c>
      <c r="G50" s="796">
        <f>F50/E50</f>
        <v>1</v>
      </c>
      <c r="H50" s="216"/>
    </row>
    <row r="51" spans="1:8" s="168" customFormat="1" ht="12" x14ac:dyDescent="0.2">
      <c r="A51" s="167"/>
      <c r="B51" s="167"/>
      <c r="C51" s="167"/>
      <c r="D51" s="173" t="str">
        <f>'1a'!D52</f>
        <v>Magánszemélyek kommunális adója</v>
      </c>
      <c r="E51" s="229">
        <f>'1a'!H52+'1a'!E52</f>
        <v>3500000</v>
      </c>
      <c r="F51" s="229">
        <f>'1a'!F52+'1a'!I52</f>
        <v>3500000</v>
      </c>
      <c r="G51" s="648">
        <f>F51/E51</f>
        <v>1</v>
      </c>
      <c r="H51" s="216"/>
    </row>
    <row r="52" spans="1:8" s="168" customFormat="1" ht="12" x14ac:dyDescent="0.2">
      <c r="A52" s="167"/>
      <c r="B52" s="167"/>
      <c r="C52" s="167"/>
      <c r="D52" s="173" t="str">
        <f>'1a'!D53</f>
        <v>Telekadó</v>
      </c>
      <c r="E52" s="229">
        <f>'1a'!H53+'1a'!E53</f>
        <v>500000</v>
      </c>
      <c r="F52" s="229">
        <f>'1a'!F53+'1a'!I53</f>
        <v>500000</v>
      </c>
      <c r="G52" s="648">
        <f>F52/E52</f>
        <v>1</v>
      </c>
      <c r="H52" s="216"/>
    </row>
    <row r="53" spans="1:8" s="168" customFormat="1" ht="12" x14ac:dyDescent="0.2">
      <c r="A53" s="167"/>
      <c r="B53" s="167"/>
      <c r="C53" s="167"/>
      <c r="D53" s="173" t="str">
        <f>'1a'!D54</f>
        <v>Építményadó</v>
      </c>
      <c r="E53" s="227"/>
      <c r="F53" s="227"/>
      <c r="G53" s="649"/>
      <c r="H53" s="216"/>
    </row>
    <row r="54" spans="1:8" s="168" customFormat="1" ht="12" x14ac:dyDescent="0.2">
      <c r="A54" s="167"/>
      <c r="B54" s="167"/>
      <c r="C54" s="167"/>
      <c r="D54" s="173"/>
      <c r="E54" s="227"/>
      <c r="F54" s="227"/>
      <c r="G54" s="649"/>
      <c r="H54" s="216"/>
    </row>
    <row r="55" spans="1:8" s="168" customFormat="1" ht="12" x14ac:dyDescent="0.2">
      <c r="A55" s="804"/>
      <c r="B55" s="792" t="s">
        <v>252</v>
      </c>
      <c r="C55" s="793" t="s">
        <v>793</v>
      </c>
      <c r="D55" s="794"/>
      <c r="E55" s="797">
        <f>'1a'!H56+'1a'!E56</f>
        <v>11500000</v>
      </c>
      <c r="F55" s="797">
        <f>'1a'!F56+'1a'!I56</f>
        <v>11500000</v>
      </c>
      <c r="G55" s="796">
        <f>F55/E55</f>
        <v>1</v>
      </c>
      <c r="H55" s="216"/>
    </row>
    <row r="56" spans="1:8" s="168" customFormat="1" ht="12" x14ac:dyDescent="0.2">
      <c r="B56" s="167"/>
      <c r="C56" s="428"/>
      <c r="D56" s="677"/>
      <c r="E56" s="227"/>
      <c r="F56" s="227"/>
      <c r="G56" s="649"/>
      <c r="H56" s="216"/>
    </row>
    <row r="57" spans="1:8" s="168" customFormat="1" ht="12" x14ac:dyDescent="0.2">
      <c r="A57" s="779"/>
      <c r="B57" s="779"/>
      <c r="C57" s="779" t="s">
        <v>720</v>
      </c>
      <c r="D57" s="428" t="str">
        <f>'1a'!D58</f>
        <v>Értékesítési és forgalmi adók (B351)</v>
      </c>
      <c r="E57" s="227">
        <f>'1a'!H58+'1a'!E58</f>
        <v>10000000</v>
      </c>
      <c r="F57" s="227">
        <f>'1a'!F58+'1a'!I58</f>
        <v>10000000</v>
      </c>
      <c r="G57" s="649">
        <f>F57/E57</f>
        <v>1</v>
      </c>
      <c r="H57" s="216"/>
    </row>
    <row r="58" spans="1:8" s="168" customFormat="1" ht="12" x14ac:dyDescent="0.2">
      <c r="A58" s="167"/>
      <c r="B58" s="167"/>
      <c r="C58" s="167"/>
      <c r="D58" s="173" t="str">
        <f>'1a'!D59</f>
        <v>Iparűzési adó</v>
      </c>
      <c r="E58" s="229">
        <f>'1a'!H59+'1a'!E59</f>
        <v>10000000</v>
      </c>
      <c r="F58" s="229">
        <f>'1a'!F59+'1a'!I59</f>
        <v>10000000</v>
      </c>
      <c r="G58" s="648">
        <f>F58/E58</f>
        <v>1</v>
      </c>
      <c r="H58" s="216"/>
    </row>
    <row r="59" spans="1:8" s="168" customFormat="1" ht="12" x14ac:dyDescent="0.2">
      <c r="A59" s="167"/>
      <c r="B59" s="167"/>
      <c r="C59" s="167"/>
      <c r="D59" s="173"/>
      <c r="E59" s="227"/>
      <c r="F59" s="227"/>
      <c r="G59" s="649"/>
      <c r="H59" s="216"/>
    </row>
    <row r="60" spans="1:8" s="168" customFormat="1" ht="12" x14ac:dyDescent="0.2">
      <c r="A60" s="779"/>
      <c r="B60" s="779"/>
      <c r="C60" s="779" t="s">
        <v>721</v>
      </c>
      <c r="D60" s="428" t="str">
        <f>'1a'!D61</f>
        <v>Gépjárműadók (B354)</v>
      </c>
      <c r="E60" s="227">
        <f>'1a'!H61+'1a'!E61</f>
        <v>1500000</v>
      </c>
      <c r="F60" s="227">
        <f>'1a'!F61+'1a'!I61</f>
        <v>1500000</v>
      </c>
      <c r="G60" s="649">
        <f>F60/E60</f>
        <v>1</v>
      </c>
      <c r="H60" s="216"/>
    </row>
    <row r="61" spans="1:8" s="168" customFormat="1" ht="12" x14ac:dyDescent="0.2">
      <c r="A61" s="167"/>
      <c r="B61" s="167"/>
      <c r="C61" s="167"/>
      <c r="D61" s="173" t="str">
        <f>'1a'!D62</f>
        <v>Gépjárműadó /helyi önkormányzatot megillető rész/</v>
      </c>
      <c r="E61" s="229">
        <f>'1a'!H62+'1a'!E62</f>
        <v>1500000</v>
      </c>
      <c r="F61" s="229">
        <f>'1a'!F62+'1a'!I62</f>
        <v>1500000</v>
      </c>
      <c r="G61" s="648">
        <f>F61/E61</f>
        <v>1</v>
      </c>
      <c r="H61" s="216"/>
    </row>
    <row r="62" spans="1:8" s="168" customFormat="1" ht="12" x14ac:dyDescent="0.2">
      <c r="A62" s="167"/>
      <c r="B62" s="167"/>
      <c r="C62" s="167"/>
      <c r="D62" s="173"/>
      <c r="E62" s="227"/>
      <c r="F62" s="227"/>
      <c r="G62" s="649"/>
      <c r="H62" s="216"/>
    </row>
    <row r="63" spans="1:8" s="168" customFormat="1" ht="12" x14ac:dyDescent="0.2">
      <c r="A63" s="779"/>
      <c r="B63" s="779"/>
      <c r="C63" s="779" t="s">
        <v>723</v>
      </c>
      <c r="D63" s="428" t="str">
        <f>'1a'!D64</f>
        <v>Egyéb áruhasználati és szolgáltatási adók (B355)</v>
      </c>
      <c r="E63" s="227">
        <f>'1a'!H64+'1a'!E64</f>
        <v>0</v>
      </c>
      <c r="F63" s="227">
        <f>'1a'!F64+'1a'!I64</f>
        <v>0</v>
      </c>
      <c r="G63" s="649">
        <v>0</v>
      </c>
      <c r="H63" s="216"/>
    </row>
    <row r="64" spans="1:8" s="168" customFormat="1" ht="12" x14ac:dyDescent="0.2">
      <c r="A64" s="167"/>
      <c r="B64" s="167"/>
      <c r="C64" s="167"/>
      <c r="D64" s="173"/>
      <c r="E64" s="229"/>
      <c r="F64" s="229"/>
      <c r="G64" s="648"/>
      <c r="H64" s="216"/>
    </row>
    <row r="65" spans="1:8" s="168" customFormat="1" ht="12" x14ac:dyDescent="0.2">
      <c r="A65" s="167"/>
      <c r="B65" s="167"/>
      <c r="C65" s="167"/>
      <c r="D65" s="173"/>
      <c r="E65" s="227"/>
      <c r="F65" s="227"/>
      <c r="G65" s="649"/>
      <c r="H65" s="216"/>
    </row>
    <row r="66" spans="1:8" s="168" customFormat="1" ht="12" x14ac:dyDescent="0.2">
      <c r="A66" s="804"/>
      <c r="B66" s="792" t="s">
        <v>254</v>
      </c>
      <c r="C66" s="793" t="s">
        <v>797</v>
      </c>
      <c r="D66" s="794"/>
      <c r="E66" s="797">
        <f>'1a'!H67+'1a'!E67</f>
        <v>150000</v>
      </c>
      <c r="F66" s="797">
        <f>'1a'!F67+'1a'!I67</f>
        <v>150000</v>
      </c>
      <c r="G66" s="796">
        <f>F66/E66</f>
        <v>1</v>
      </c>
      <c r="H66" s="216"/>
    </row>
    <row r="67" spans="1:8" s="168" customFormat="1" ht="12" x14ac:dyDescent="0.2">
      <c r="A67" s="167"/>
      <c r="B67" s="167"/>
      <c r="C67" s="167"/>
      <c r="D67" s="173" t="str">
        <f>'1a'!D68</f>
        <v>Igazgatási szolgáltatási díjak</v>
      </c>
      <c r="E67" s="229">
        <f>'1a'!H68+'1a'!E68</f>
        <v>0</v>
      </c>
      <c r="F67" s="229">
        <f>'1a'!F68+'1a'!I68</f>
        <v>0</v>
      </c>
      <c r="G67" s="648">
        <v>0</v>
      </c>
      <c r="H67" s="216"/>
    </row>
    <row r="68" spans="1:8" s="168" customFormat="1" ht="12" x14ac:dyDescent="0.2">
      <c r="A68" s="167"/>
      <c r="B68" s="167"/>
      <c r="C68" s="167"/>
      <c r="D68" s="173" t="str">
        <f>'1a'!D69</f>
        <v>Bírság, pótlék</v>
      </c>
      <c r="E68" s="229">
        <f>'1a'!H69+'1a'!E69</f>
        <v>50000</v>
      </c>
      <c r="F68" s="229">
        <f>'1a'!F69+'1a'!I69</f>
        <v>50000</v>
      </c>
      <c r="G68" s="648">
        <f>F68/E68</f>
        <v>1</v>
      </c>
      <c r="H68" s="216"/>
    </row>
    <row r="69" spans="1:8" s="168" customFormat="1" ht="12" x14ac:dyDescent="0.2">
      <c r="A69" s="167"/>
      <c r="B69" s="167"/>
      <c r="C69" s="167"/>
      <c r="D69" s="173" t="str">
        <f>'1a'!D70</f>
        <v>Közigazgatási bírság</v>
      </c>
      <c r="E69" s="229">
        <f>'1a'!H70+'1a'!E70</f>
        <v>0</v>
      </c>
      <c r="F69" s="229">
        <f>'1a'!F70+'1a'!I70</f>
        <v>0</v>
      </c>
      <c r="G69" s="648">
        <v>0</v>
      </c>
      <c r="H69" s="216"/>
    </row>
    <row r="70" spans="1:8" s="168" customFormat="1" ht="12" x14ac:dyDescent="0.2">
      <c r="A70" s="167"/>
      <c r="B70" s="167"/>
      <c r="C70" s="167"/>
      <c r="D70" s="173" t="str">
        <f>'1a'!D71</f>
        <v>Talajterhelési díj</v>
      </c>
      <c r="E70" s="229">
        <f>'1a'!H71+'1a'!E71</f>
        <v>100000</v>
      </c>
      <c r="F70" s="229">
        <f>'1a'!F71+'1a'!I71</f>
        <v>100000</v>
      </c>
      <c r="G70" s="648">
        <v>1</v>
      </c>
      <c r="H70" s="216"/>
    </row>
    <row r="71" spans="1:8" s="168" customFormat="1" ht="12" x14ac:dyDescent="0.2">
      <c r="A71" s="167"/>
      <c r="B71" s="167"/>
      <c r="C71" s="167"/>
      <c r="D71" s="173"/>
      <c r="E71" s="229"/>
      <c r="F71" s="229"/>
      <c r="G71" s="648"/>
      <c r="H71" s="216"/>
    </row>
    <row r="72" spans="1:8" s="168" customFormat="1" ht="12" x14ac:dyDescent="0.2">
      <c r="A72" s="778" t="s">
        <v>680</v>
      </c>
      <c r="B72" s="732" t="s">
        <v>798</v>
      </c>
      <c r="C72" s="732"/>
      <c r="D72" s="744"/>
      <c r="E72" s="745">
        <f>'1a'!E72+'1a'!H72</f>
        <v>1364000</v>
      </c>
      <c r="F72" s="745">
        <f>'1a'!F72+'1a'!I72</f>
        <v>1364000</v>
      </c>
      <c r="G72" s="746">
        <f>F72/E72</f>
        <v>1</v>
      </c>
      <c r="H72" s="216"/>
    </row>
    <row r="73" spans="1:8" s="168" customFormat="1" ht="12" x14ac:dyDescent="0.2">
      <c r="D73" s="734"/>
      <c r="E73" s="229"/>
      <c r="F73" s="229"/>
      <c r="G73" s="747"/>
      <c r="H73" s="216"/>
    </row>
    <row r="74" spans="1:8" s="168" customFormat="1" ht="12" x14ac:dyDescent="0.2">
      <c r="A74" s="779"/>
      <c r="B74" s="779"/>
      <c r="C74" s="779" t="s">
        <v>720</v>
      </c>
      <c r="D74" s="428" t="str">
        <f>'1a'!D74</f>
        <v>Áru- és készletértékesítés ellenértéke (B401)</v>
      </c>
      <c r="E74" s="227">
        <f>'1a'!H74+'1a'!E74</f>
        <v>0</v>
      </c>
      <c r="F74" s="227">
        <f>'1a'!F74+'1a'!I74</f>
        <v>0</v>
      </c>
      <c r="G74" s="649">
        <v>0</v>
      </c>
      <c r="H74" s="216"/>
    </row>
    <row r="75" spans="1:8" s="168" customFormat="1" ht="12" x14ac:dyDescent="0.2">
      <c r="A75" s="779"/>
      <c r="B75" s="779"/>
      <c r="C75" s="779"/>
      <c r="D75" s="428"/>
      <c r="E75" s="227"/>
      <c r="F75" s="227"/>
      <c r="G75" s="649"/>
      <c r="H75" s="216"/>
    </row>
    <row r="76" spans="1:8" s="168" customFormat="1" ht="12" x14ac:dyDescent="0.2">
      <c r="A76" s="779"/>
      <c r="B76" s="779"/>
      <c r="C76" s="779" t="s">
        <v>721</v>
      </c>
      <c r="D76" s="428" t="str">
        <f>'1a'!D76</f>
        <v>Szolgáltatások ellenértéke (B402)</v>
      </c>
      <c r="E76" s="227">
        <f>'1a'!H76+'1a'!E76</f>
        <v>120000</v>
      </c>
      <c r="F76" s="227">
        <f>'1a'!F76+'1a'!I76</f>
        <v>120000</v>
      </c>
      <c r="G76" s="649">
        <f t="shared" ref="G76:G99" si="1">F76/E76</f>
        <v>1</v>
      </c>
      <c r="H76" s="216"/>
    </row>
    <row r="77" spans="1:8" s="168" customFormat="1" ht="12" x14ac:dyDescent="0.2">
      <c r="A77" s="167"/>
      <c r="B77" s="167"/>
      <c r="C77" s="167"/>
      <c r="D77" s="693" t="str">
        <f>'1a'!D77</f>
        <v>Művelődési ház bérleti díj</v>
      </c>
      <c r="E77" s="229">
        <f>'1a'!H77+'1a'!E77</f>
        <v>30000</v>
      </c>
      <c r="F77" s="229">
        <f>'1a'!F77+'1a'!I77</f>
        <v>30000</v>
      </c>
      <c r="G77" s="648">
        <f t="shared" si="1"/>
        <v>1</v>
      </c>
      <c r="H77" s="216"/>
    </row>
    <row r="78" spans="1:8" s="168" customFormat="1" ht="12" x14ac:dyDescent="0.2">
      <c r="A78" s="167"/>
      <c r="B78" s="167"/>
      <c r="C78" s="167"/>
      <c r="D78" s="693" t="str">
        <f>'1a'!D78</f>
        <v>Temető használati díj</v>
      </c>
      <c r="E78" s="229">
        <f>'1a'!H78+'1a'!E78</f>
        <v>90000</v>
      </c>
      <c r="F78" s="229">
        <f>'1a'!F78+'1a'!I78</f>
        <v>90000</v>
      </c>
      <c r="G78" s="648">
        <f t="shared" si="1"/>
        <v>1</v>
      </c>
      <c r="H78" s="216"/>
    </row>
    <row r="79" spans="1:8" s="168" customFormat="1" ht="12" x14ac:dyDescent="0.2">
      <c r="A79" s="167"/>
      <c r="B79" s="167"/>
      <c r="C79" s="167"/>
      <c r="D79" s="693"/>
      <c r="E79" s="229"/>
      <c r="F79" s="229"/>
      <c r="G79" s="648"/>
      <c r="H79" s="216"/>
    </row>
    <row r="80" spans="1:8" s="168" customFormat="1" ht="12" x14ac:dyDescent="0.2">
      <c r="A80" s="779"/>
      <c r="B80" s="779"/>
      <c r="C80" s="779" t="s">
        <v>723</v>
      </c>
      <c r="D80" s="428" t="str">
        <f>'1a'!D81</f>
        <v>Közvetített szolgáltatások ellenértéke (B403)</v>
      </c>
      <c r="E80" s="227">
        <f>'1a'!H81+'1a'!E81</f>
        <v>386000</v>
      </c>
      <c r="F80" s="227">
        <f>'1a'!F81+'1a'!I81</f>
        <v>386000</v>
      </c>
      <c r="G80" s="649">
        <f>F80/E80</f>
        <v>1</v>
      </c>
      <c r="H80" s="216"/>
    </row>
    <row r="81" spans="1:8" s="168" customFormat="1" ht="12" x14ac:dyDescent="0.2">
      <c r="A81" s="779"/>
      <c r="B81" s="779"/>
      <c r="C81" s="779"/>
      <c r="D81" s="173" t="str">
        <f>'1a'!D82</f>
        <v>Továbbszámlázott szolgáltatás /posta/</v>
      </c>
      <c r="E81" s="229">
        <f>'1a'!H82+'1a'!E82</f>
        <v>300000</v>
      </c>
      <c r="F81" s="229">
        <f>'1a'!F82+'1a'!I82</f>
        <v>300000</v>
      </c>
      <c r="G81" s="648">
        <f t="shared" ref="G81:G82" si="2">F81/E81</f>
        <v>1</v>
      </c>
      <c r="H81" s="216"/>
    </row>
    <row r="82" spans="1:8" s="168" customFormat="1" ht="12" x14ac:dyDescent="0.2">
      <c r="A82" s="779"/>
      <c r="B82" s="779"/>
      <c r="C82" s="779"/>
      <c r="D82" s="173" t="str">
        <f>'1a'!D83</f>
        <v>Továbbszámlázott szolgáltatás /fogorvos/</v>
      </c>
      <c r="E82" s="229">
        <f>'1a'!H83+'1a'!E83</f>
        <v>50000</v>
      </c>
      <c r="F82" s="229">
        <f>'1a'!F83+'1a'!I83</f>
        <v>50000</v>
      </c>
      <c r="G82" s="648">
        <f t="shared" si="2"/>
        <v>1</v>
      </c>
      <c r="H82" s="216"/>
    </row>
    <row r="83" spans="1:8" s="168" customFormat="1" ht="12" x14ac:dyDescent="0.2">
      <c r="A83" s="779"/>
      <c r="B83" s="779"/>
      <c r="C83" s="779"/>
      <c r="D83" s="173" t="str">
        <f>'1a'!D84</f>
        <v>Továbbszámlázott szolgáltatás /orvosi rendelő/</v>
      </c>
      <c r="E83" s="229">
        <f>'1a'!H84+'1a'!E84</f>
        <v>36000</v>
      </c>
      <c r="F83" s="229">
        <f>'1a'!F84+'1a'!I84</f>
        <v>36000</v>
      </c>
      <c r="G83" s="648">
        <v>0</v>
      </c>
      <c r="H83" s="216"/>
    </row>
    <row r="84" spans="1:8" s="168" customFormat="1" ht="12" x14ac:dyDescent="0.2">
      <c r="A84" s="779"/>
      <c r="B84" s="779"/>
      <c r="C84" s="779"/>
      <c r="D84" s="173"/>
      <c r="E84" s="229"/>
      <c r="F84" s="229"/>
      <c r="G84" s="648"/>
      <c r="H84" s="216"/>
    </row>
    <row r="85" spans="1:8" s="168" customFormat="1" ht="12" x14ac:dyDescent="0.2">
      <c r="A85" s="779"/>
      <c r="B85" s="779"/>
      <c r="C85" s="779" t="s">
        <v>724</v>
      </c>
      <c r="D85" s="428" t="str">
        <f>'1a'!D86</f>
        <v>Tulajdonosi bevételek (B404)</v>
      </c>
      <c r="E85" s="227">
        <f>'1a'!H86+'1a'!E86</f>
        <v>832000</v>
      </c>
      <c r="F85" s="227">
        <f>'1a'!F86+'1a'!I86</f>
        <v>832000</v>
      </c>
      <c r="G85" s="649">
        <f t="shared" si="1"/>
        <v>1</v>
      </c>
      <c r="H85" s="216"/>
    </row>
    <row r="86" spans="1:8" s="168" customFormat="1" ht="12" x14ac:dyDescent="0.2">
      <c r="A86" s="779"/>
      <c r="B86" s="779"/>
      <c r="C86" s="779"/>
      <c r="D86" s="693" t="str">
        <f>'1a'!D87</f>
        <v>DRV eszközhasználati díj</v>
      </c>
      <c r="E86" s="229">
        <f>'1a'!H87+'1a'!E87</f>
        <v>350000</v>
      </c>
      <c r="F86" s="229">
        <f>'1a'!F87+'1a'!I87</f>
        <v>350000</v>
      </c>
      <c r="G86" s="648">
        <f t="shared" si="1"/>
        <v>1</v>
      </c>
      <c r="H86" s="216"/>
    </row>
    <row r="87" spans="1:8" s="168" customFormat="1" ht="12" x14ac:dyDescent="0.2">
      <c r="A87" s="779"/>
      <c r="B87" s="779"/>
      <c r="C87" s="779"/>
      <c r="D87" s="693" t="str">
        <f>'1a'!D88</f>
        <v>Bérleti díj /ügyvédi iroda/</v>
      </c>
      <c r="E87" s="229">
        <f>'1a'!H88+'1a'!E88</f>
        <v>360000</v>
      </c>
      <c r="F87" s="229">
        <f>'1a'!F88+'1a'!I88</f>
        <v>360000</v>
      </c>
      <c r="G87" s="648">
        <f t="shared" si="1"/>
        <v>1</v>
      </c>
      <c r="H87" s="216"/>
    </row>
    <row r="88" spans="1:8" s="168" customFormat="1" ht="12" x14ac:dyDescent="0.2">
      <c r="A88" s="779"/>
      <c r="B88" s="779"/>
      <c r="C88" s="779"/>
      <c r="D88" s="693" t="str">
        <f>'1a'!D89</f>
        <v>Bérleti díj /posta/</v>
      </c>
      <c r="E88" s="229">
        <f>'1a'!H89+'1a'!E89</f>
        <v>80000</v>
      </c>
      <c r="F88" s="229">
        <f>'1a'!F89+'1a'!I89</f>
        <v>80000</v>
      </c>
      <c r="G88" s="648">
        <v>0</v>
      </c>
      <c r="H88" s="216"/>
    </row>
    <row r="89" spans="1:8" s="168" customFormat="1" ht="12" x14ac:dyDescent="0.2">
      <c r="A89" s="779"/>
      <c r="B89" s="779"/>
      <c r="C89" s="779"/>
      <c r="D89" s="693" t="str">
        <f>'1a'!D90</f>
        <v>Sírhely megváltásának díja</v>
      </c>
      <c r="E89" s="229">
        <f>'1a'!H90+'1a'!E90</f>
        <v>30000</v>
      </c>
      <c r="F89" s="229">
        <f>'1a'!F90+'1a'!I90</f>
        <v>30000</v>
      </c>
      <c r="G89" s="648">
        <v>0</v>
      </c>
      <c r="H89" s="216"/>
    </row>
    <row r="90" spans="1:8" s="168" customFormat="1" ht="12" x14ac:dyDescent="0.2">
      <c r="A90" s="779"/>
      <c r="B90" s="779"/>
      <c r="C90" s="779"/>
      <c r="D90" s="693" t="str">
        <f>'1a'!D91</f>
        <v>Temetői hirdetési díjak bevételei</v>
      </c>
      <c r="E90" s="229">
        <f>'1a'!H91+'1a'!E91</f>
        <v>12000</v>
      </c>
      <c r="F90" s="229">
        <f>'1a'!F91+'1a'!I91</f>
        <v>12000</v>
      </c>
      <c r="G90" s="648">
        <v>1</v>
      </c>
      <c r="H90" s="216"/>
    </row>
    <row r="91" spans="1:8" s="168" customFormat="1" ht="12" x14ac:dyDescent="0.2">
      <c r="A91" s="779"/>
      <c r="B91" s="779"/>
      <c r="C91" s="779"/>
      <c r="D91" s="693"/>
      <c r="E91" s="229"/>
      <c r="F91" s="229"/>
      <c r="G91" s="648"/>
      <c r="H91" s="216"/>
    </row>
    <row r="92" spans="1:8" s="168" customFormat="1" ht="12" x14ac:dyDescent="0.2">
      <c r="A92" s="779"/>
      <c r="B92" s="779"/>
      <c r="C92" s="779" t="s">
        <v>725</v>
      </c>
      <c r="D92" s="428" t="str">
        <f>'1a'!D93</f>
        <v>Ellátási díjak (B405)</v>
      </c>
      <c r="E92" s="227">
        <f>'1a'!H93+'1a'!E93</f>
        <v>0</v>
      </c>
      <c r="F92" s="227">
        <f>'1a'!F93+'1a'!I93</f>
        <v>0</v>
      </c>
      <c r="G92" s="649">
        <v>0</v>
      </c>
      <c r="H92" s="216"/>
    </row>
    <row r="93" spans="1:8" s="168" customFormat="1" ht="12" x14ac:dyDescent="0.2">
      <c r="A93" s="779"/>
      <c r="B93" s="779"/>
      <c r="C93" s="779"/>
      <c r="D93" s="693"/>
      <c r="E93" s="229"/>
      <c r="F93" s="229"/>
      <c r="G93" s="648"/>
      <c r="H93" s="216"/>
    </row>
    <row r="94" spans="1:8" s="168" customFormat="1" ht="12" x14ac:dyDescent="0.2">
      <c r="A94" s="779"/>
      <c r="B94" s="779"/>
      <c r="C94" s="779"/>
      <c r="D94" s="693"/>
      <c r="E94" s="229"/>
      <c r="F94" s="229"/>
      <c r="G94" s="648"/>
      <c r="H94" s="216"/>
    </row>
    <row r="95" spans="1:8" s="168" customFormat="1" ht="12" x14ac:dyDescent="0.2">
      <c r="A95" s="779"/>
      <c r="B95" s="779"/>
      <c r="C95" s="779" t="s">
        <v>726</v>
      </c>
      <c r="D95" s="428" t="str">
        <f>'1a'!D96</f>
        <v>Kiszámlázott általános forgalmi adó (B406)</v>
      </c>
      <c r="E95" s="227">
        <f>'1a'!H96+'1a'!E96</f>
        <v>0</v>
      </c>
      <c r="F95" s="227">
        <f>'1a'!F96+'1a'!I96</f>
        <v>0</v>
      </c>
      <c r="G95" s="649">
        <v>0</v>
      </c>
      <c r="H95" s="216"/>
    </row>
    <row r="96" spans="1:8" s="168" customFormat="1" ht="12" x14ac:dyDescent="0.2">
      <c r="A96" s="779"/>
      <c r="B96" s="779"/>
      <c r="C96" s="779"/>
      <c r="D96" s="428"/>
      <c r="E96" s="227"/>
      <c r="F96" s="227"/>
      <c r="G96" s="649"/>
      <c r="H96" s="216"/>
    </row>
    <row r="97" spans="1:8" s="168" customFormat="1" ht="12" x14ac:dyDescent="0.2">
      <c r="A97" s="779"/>
      <c r="B97" s="779"/>
      <c r="C97" s="779" t="s">
        <v>728</v>
      </c>
      <c r="D97" s="428" t="str">
        <f>'1a'!D98</f>
        <v>Általános forgalmi adó visszatérítése (B407)</v>
      </c>
      <c r="E97" s="227">
        <f>'1a'!H98+'1a'!E98</f>
        <v>0</v>
      </c>
      <c r="F97" s="227">
        <f>'1a'!F98+'1a'!I98</f>
        <v>0</v>
      </c>
      <c r="G97" s="649">
        <v>0</v>
      </c>
      <c r="H97" s="216"/>
    </row>
    <row r="98" spans="1:8" s="168" customFormat="1" ht="12" x14ac:dyDescent="0.2">
      <c r="A98" s="779"/>
      <c r="B98" s="779"/>
      <c r="C98" s="779"/>
      <c r="D98" s="428"/>
      <c r="E98" s="227"/>
      <c r="F98" s="227"/>
      <c r="G98" s="649"/>
      <c r="H98" s="216"/>
    </row>
    <row r="99" spans="1:8" s="168" customFormat="1" ht="12" x14ac:dyDescent="0.2">
      <c r="A99" s="802"/>
      <c r="B99" s="802"/>
      <c r="C99" s="802" t="s">
        <v>775</v>
      </c>
      <c r="D99" s="793" t="str">
        <f>'1a'!D100</f>
        <v>Kamatbevételek (B408)</v>
      </c>
      <c r="E99" s="797">
        <f>'1a'!H100+'1a'!E100</f>
        <v>25000</v>
      </c>
      <c r="F99" s="797">
        <f>'1a'!F100+'1a'!I100</f>
        <v>25000</v>
      </c>
      <c r="G99" s="796">
        <f t="shared" si="1"/>
        <v>1</v>
      </c>
      <c r="H99" s="216"/>
    </row>
    <row r="100" spans="1:8" s="168" customFormat="1" ht="12" x14ac:dyDescent="0.2">
      <c r="A100" s="779"/>
      <c r="B100" s="779"/>
      <c r="C100" s="779"/>
      <c r="D100" s="693" t="str">
        <f>'1a'!D101</f>
        <v>Forgalmi kamat</v>
      </c>
      <c r="E100" s="229">
        <v>130000</v>
      </c>
      <c r="F100" s="229">
        <f>'1a'!F101+'1a'!I101</f>
        <v>25000</v>
      </c>
      <c r="G100" s="648">
        <f>F100/E100</f>
        <v>0.19230769230769232</v>
      </c>
      <c r="H100" s="216"/>
    </row>
    <row r="101" spans="1:8" s="168" customFormat="1" ht="12" x14ac:dyDescent="0.2">
      <c r="A101" s="779"/>
      <c r="B101" s="779"/>
      <c r="C101" s="779"/>
      <c r="D101" s="693" t="str">
        <f>'1a'!D102</f>
        <v>Betéti kamat</v>
      </c>
      <c r="E101" s="229">
        <v>0</v>
      </c>
      <c r="F101" s="229">
        <f>'1a'!F102+'1a'!I102</f>
        <v>0</v>
      </c>
      <c r="G101" s="648">
        <v>0</v>
      </c>
      <c r="H101" s="216"/>
    </row>
    <row r="102" spans="1:8" s="168" customFormat="1" ht="12" x14ac:dyDescent="0.2">
      <c r="A102" s="779"/>
      <c r="B102" s="779"/>
      <c r="C102" s="779"/>
      <c r="D102" s="693"/>
      <c r="E102" s="229"/>
      <c r="F102" s="229"/>
      <c r="G102" s="648"/>
      <c r="H102" s="216"/>
    </row>
    <row r="103" spans="1:8" s="168" customFormat="1" ht="12" x14ac:dyDescent="0.2">
      <c r="A103" s="779"/>
      <c r="B103" s="779"/>
      <c r="C103" s="779" t="s">
        <v>776</v>
      </c>
      <c r="D103" s="428" t="str">
        <f>'1a'!D104</f>
        <v>Egyéb pénzügyi műveletek bevételei (B409)</v>
      </c>
      <c r="E103" s="227">
        <f>'1a'!H104+'1a'!E104</f>
        <v>0</v>
      </c>
      <c r="F103" s="227">
        <f>'1a'!F104+'1a'!I104</f>
        <v>0</v>
      </c>
      <c r="G103" s="649">
        <v>0</v>
      </c>
      <c r="H103" s="216"/>
    </row>
    <row r="104" spans="1:8" s="168" customFormat="1" ht="12" x14ac:dyDescent="0.2">
      <c r="A104" s="779"/>
      <c r="B104" s="779"/>
      <c r="C104" s="779"/>
      <c r="D104" s="428"/>
      <c r="E104" s="227"/>
      <c r="F104" s="227"/>
      <c r="G104" s="649"/>
      <c r="H104" s="216"/>
    </row>
    <row r="105" spans="1:8" s="168" customFormat="1" ht="12" x14ac:dyDescent="0.2">
      <c r="A105" s="779"/>
      <c r="B105" s="779"/>
      <c r="C105" s="779" t="s">
        <v>777</v>
      </c>
      <c r="D105" s="428" t="str">
        <f>'1a'!D106</f>
        <v>Biztosítók által fizetett kártérítés (B410)</v>
      </c>
      <c r="E105" s="227">
        <f>'1a'!H106+'1a'!E106</f>
        <v>0</v>
      </c>
      <c r="F105" s="227">
        <f>'1a'!F106+'1a'!I106</f>
        <v>0</v>
      </c>
      <c r="G105" s="649">
        <v>0</v>
      </c>
      <c r="H105" s="216"/>
    </row>
    <row r="106" spans="1:8" s="168" customFormat="1" ht="12" x14ac:dyDescent="0.2">
      <c r="A106" s="779"/>
      <c r="B106" s="779"/>
      <c r="C106" s="779"/>
      <c r="D106" s="428"/>
      <c r="E106" s="733"/>
      <c r="F106" s="733"/>
      <c r="G106" s="649"/>
      <c r="H106" s="216"/>
    </row>
    <row r="107" spans="1:8" s="168" customFormat="1" ht="12" x14ac:dyDescent="0.2">
      <c r="A107" s="779"/>
      <c r="B107" s="779"/>
      <c r="C107" s="779" t="s">
        <v>850</v>
      </c>
      <c r="D107" s="428" t="str">
        <f>'1a'!D108</f>
        <v>Egyéb működési bevételek (B411)</v>
      </c>
      <c r="E107" s="227">
        <f>'1a'!H108+'1a'!E108</f>
        <v>1000</v>
      </c>
      <c r="F107" s="227">
        <f>'1a'!F108+'1a'!I108</f>
        <v>1000</v>
      </c>
      <c r="G107" s="649">
        <f>F107/E107</f>
        <v>1</v>
      </c>
      <c r="H107" s="216"/>
    </row>
    <row r="108" spans="1:8" s="168" customFormat="1" ht="12" x14ac:dyDescent="0.2">
      <c r="A108" s="779"/>
      <c r="B108" s="779"/>
      <c r="C108" s="779"/>
      <c r="D108" s="693" t="str">
        <f>'1a'!D109</f>
        <v>Közüzemi díjak visszatérítése</v>
      </c>
      <c r="E108" s="229">
        <f>'1a'!H109</f>
        <v>0</v>
      </c>
      <c r="F108" s="229">
        <f>'1a'!I109</f>
        <v>0</v>
      </c>
      <c r="G108" s="648">
        <v>0</v>
      </c>
      <c r="H108" s="216"/>
    </row>
    <row r="109" spans="1:8" s="168" customFormat="1" ht="12" x14ac:dyDescent="0.2">
      <c r="A109" s="779"/>
      <c r="B109" s="779"/>
      <c r="C109" s="779"/>
      <c r="D109" s="693" t="str">
        <f>'1a'!D110</f>
        <v>Egyéb különféle működési bevételek</v>
      </c>
      <c r="E109" s="229">
        <f>'1a'!H110</f>
        <v>1000</v>
      </c>
      <c r="F109" s="229">
        <f>'1a'!I110</f>
        <v>1000</v>
      </c>
      <c r="G109" s="648">
        <v>0</v>
      </c>
      <c r="H109" s="216"/>
    </row>
    <row r="110" spans="1:8" s="168" customFormat="1" ht="12" x14ac:dyDescent="0.2">
      <c r="A110" s="779"/>
      <c r="B110" s="779"/>
      <c r="C110" s="779"/>
      <c r="D110" s="693"/>
      <c r="E110" s="229"/>
      <c r="F110" s="229"/>
      <c r="G110" s="648"/>
      <c r="H110" s="216"/>
    </row>
    <row r="111" spans="1:8" s="168" customFormat="1" ht="12" x14ac:dyDescent="0.2">
      <c r="A111" s="778" t="s">
        <v>688</v>
      </c>
      <c r="B111" s="732" t="s">
        <v>808</v>
      </c>
      <c r="C111" s="732"/>
      <c r="D111" s="744"/>
      <c r="E111" s="745">
        <f>'1a'!H112+'1a'!E112</f>
        <v>0</v>
      </c>
      <c r="F111" s="745">
        <f>'1a'!F112+'1a'!I112</f>
        <v>0</v>
      </c>
      <c r="G111" s="746">
        <v>0</v>
      </c>
      <c r="H111" s="216"/>
    </row>
    <row r="112" spans="1:8" s="168" customFormat="1" ht="12" x14ac:dyDescent="0.2">
      <c r="A112" s="804"/>
      <c r="B112" s="792" t="s">
        <v>245</v>
      </c>
      <c r="C112" s="793" t="s">
        <v>809</v>
      </c>
      <c r="D112" s="794"/>
      <c r="E112" s="797">
        <f>'1a'!H113+'1a'!E113</f>
        <v>0</v>
      </c>
      <c r="F112" s="797">
        <f>'1a'!F113+'1a'!I113</f>
        <v>0</v>
      </c>
      <c r="G112" s="798">
        <v>0</v>
      </c>
      <c r="H112" s="216"/>
    </row>
    <row r="113" spans="1:10" s="168" customFormat="1" ht="12" x14ac:dyDescent="0.2">
      <c r="A113" s="167"/>
      <c r="B113" s="167"/>
      <c r="C113" s="167"/>
      <c r="D113" s="693"/>
      <c r="E113" s="227"/>
      <c r="F113" s="227"/>
      <c r="G113" s="735"/>
      <c r="H113" s="216"/>
    </row>
    <row r="114" spans="1:10" s="168" customFormat="1" ht="12" x14ac:dyDescent="0.2">
      <c r="A114" s="792"/>
      <c r="B114" s="792" t="s">
        <v>248</v>
      </c>
      <c r="C114" s="792" t="s">
        <v>843</v>
      </c>
      <c r="D114" s="800"/>
      <c r="E114" s="797">
        <v>0</v>
      </c>
      <c r="F114" s="797">
        <v>0</v>
      </c>
      <c r="G114" s="798">
        <v>0</v>
      </c>
      <c r="H114" s="216"/>
    </row>
    <row r="115" spans="1:10" s="167" customFormat="1" ht="12" x14ac:dyDescent="0.2">
      <c r="A115" s="168"/>
      <c r="B115" s="168"/>
      <c r="C115" s="168"/>
      <c r="D115" s="168"/>
      <c r="E115" s="168"/>
      <c r="F115" s="168"/>
      <c r="G115" s="168"/>
      <c r="H115" s="216"/>
    </row>
    <row r="116" spans="1:10" s="167" customFormat="1" ht="12" x14ac:dyDescent="0.2">
      <c r="A116" s="778" t="s">
        <v>773</v>
      </c>
      <c r="B116" s="732" t="s">
        <v>810</v>
      </c>
      <c r="C116" s="732"/>
      <c r="D116" s="744"/>
      <c r="E116" s="745">
        <v>0</v>
      </c>
      <c r="F116" s="745">
        <f>F118+F120+F122</f>
        <v>340000</v>
      </c>
      <c r="G116" s="746">
        <v>0</v>
      </c>
      <c r="H116" s="216"/>
    </row>
    <row r="117" spans="1:10" s="168" customFormat="1" ht="12" x14ac:dyDescent="0.2">
      <c r="A117" s="167"/>
      <c r="B117" s="428"/>
      <c r="C117" s="428"/>
      <c r="D117" s="677"/>
      <c r="E117" s="227"/>
      <c r="F117" s="227"/>
      <c r="G117" s="735"/>
      <c r="H117" s="216"/>
    </row>
    <row r="118" spans="1:10" s="168" customFormat="1" ht="12" x14ac:dyDescent="0.2">
      <c r="A118" s="804"/>
      <c r="B118" s="792" t="s">
        <v>245</v>
      </c>
      <c r="C118" s="793" t="s">
        <v>811</v>
      </c>
      <c r="D118" s="794"/>
      <c r="E118" s="797">
        <f>'1a'!H119+'1a'!E119</f>
        <v>0</v>
      </c>
      <c r="F118" s="797">
        <f>'1a'!F119+'1a'!I119</f>
        <v>0</v>
      </c>
      <c r="G118" s="798">
        <v>0</v>
      </c>
      <c r="H118" s="216"/>
    </row>
    <row r="119" spans="1:10" s="779" customFormat="1" ht="12" x14ac:dyDescent="0.2">
      <c r="A119" s="168"/>
      <c r="B119" s="167"/>
      <c r="C119" s="428"/>
      <c r="D119" s="791"/>
      <c r="E119" s="227"/>
      <c r="F119" s="227"/>
      <c r="G119" s="735"/>
      <c r="H119" s="782"/>
    </row>
    <row r="120" spans="1:10" s="779" customFormat="1" ht="12" x14ac:dyDescent="0.2">
      <c r="A120" s="804"/>
      <c r="B120" s="792" t="s">
        <v>248</v>
      </c>
      <c r="C120" s="793" t="s">
        <v>844</v>
      </c>
      <c r="D120" s="794"/>
      <c r="E120" s="797">
        <v>0</v>
      </c>
      <c r="F120" s="797">
        <v>0</v>
      </c>
      <c r="G120" s="798">
        <v>0</v>
      </c>
      <c r="H120" s="782"/>
    </row>
    <row r="121" spans="1:10" s="779" customFormat="1" ht="12" x14ac:dyDescent="0.2">
      <c r="A121" s="168"/>
      <c r="B121" s="167"/>
      <c r="C121" s="428"/>
      <c r="D121" s="832"/>
      <c r="E121" s="227"/>
      <c r="F121" s="227"/>
      <c r="G121" s="735"/>
      <c r="H121" s="782"/>
    </row>
    <row r="122" spans="1:10" s="779" customFormat="1" ht="12" x14ac:dyDescent="0.2">
      <c r="A122" s="804"/>
      <c r="B122" s="792" t="s">
        <v>252</v>
      </c>
      <c r="C122" s="793" t="s">
        <v>864</v>
      </c>
      <c r="D122" s="794"/>
      <c r="E122" s="797">
        <f>E124</f>
        <v>75000</v>
      </c>
      <c r="F122" s="797">
        <f>F124+F125</f>
        <v>340000</v>
      </c>
      <c r="G122" s="796">
        <f>F122/E122</f>
        <v>4.5333333333333332</v>
      </c>
      <c r="H122" s="227"/>
      <c r="I122" s="227"/>
      <c r="J122" s="735"/>
    </row>
    <row r="123" spans="1:10" s="779" customFormat="1" ht="12" x14ac:dyDescent="0.2">
      <c r="A123" s="168"/>
      <c r="B123" s="167"/>
      <c r="C123" s="428"/>
      <c r="D123" s="693" t="str">
        <f>'1a'!D124</f>
        <v>Érdekeltségi hozzájárulás magánszemélytől</v>
      </c>
      <c r="E123" s="229">
        <f>'1a'!H124</f>
        <v>350000</v>
      </c>
      <c r="F123" s="229">
        <f>'1a'!I124</f>
        <v>350000</v>
      </c>
      <c r="G123" s="648">
        <v>0</v>
      </c>
      <c r="H123" s="227"/>
      <c r="I123" s="227"/>
      <c r="J123" s="735"/>
    </row>
    <row r="124" spans="1:10" s="779" customFormat="1" ht="12" x14ac:dyDescent="0.2">
      <c r="A124" s="168"/>
      <c r="B124" s="168"/>
      <c r="C124" s="428"/>
      <c r="D124" s="693" t="str">
        <f>'1a'!D125</f>
        <v>Falunap támogatása</v>
      </c>
      <c r="E124" s="229">
        <f>'1a'!H125</f>
        <v>75000</v>
      </c>
      <c r="F124" s="229">
        <f>'1a'!I125</f>
        <v>75000</v>
      </c>
      <c r="G124" s="648">
        <f>F124/E124</f>
        <v>1</v>
      </c>
      <c r="H124" s="227"/>
      <c r="I124" s="227"/>
      <c r="J124" s="735"/>
    </row>
    <row r="125" spans="1:10" s="168" customFormat="1" ht="12" x14ac:dyDescent="0.2">
      <c r="B125" s="167"/>
      <c r="C125" s="428"/>
      <c r="D125" s="693" t="str">
        <f>'1a'!D126</f>
        <v>Drv Zrt. Lakossági víz-csatorna támogatás visszautalás</v>
      </c>
      <c r="E125" s="229">
        <f>'1a'!H126</f>
        <v>265000</v>
      </c>
      <c r="F125" s="229">
        <f>'1a'!I126</f>
        <v>265000</v>
      </c>
      <c r="G125" s="648">
        <v>0</v>
      </c>
      <c r="H125" s="216"/>
    </row>
    <row r="126" spans="1:10" s="168" customFormat="1" ht="12" x14ac:dyDescent="0.2">
      <c r="B126" s="167"/>
      <c r="C126" s="428"/>
      <c r="D126" s="693"/>
      <c r="E126" s="229"/>
      <c r="F126" s="229"/>
      <c r="G126" s="648"/>
      <c r="H126" s="216"/>
    </row>
    <row r="127" spans="1:10" s="168" customFormat="1" ht="12" x14ac:dyDescent="0.2">
      <c r="A127" s="778" t="s">
        <v>774</v>
      </c>
      <c r="B127" s="732" t="s">
        <v>812</v>
      </c>
      <c r="C127" s="732"/>
      <c r="D127" s="744"/>
      <c r="E127" s="745">
        <f>'1a'!H128+'1a'!E128</f>
        <v>0</v>
      </c>
      <c r="F127" s="745">
        <f>'1a'!F128+'1a'!I128</f>
        <v>0</v>
      </c>
      <c r="G127" s="746">
        <v>0</v>
      </c>
      <c r="H127" s="216"/>
    </row>
    <row r="128" spans="1:10" s="779" customFormat="1" ht="12" x14ac:dyDescent="0.2">
      <c r="A128" s="804"/>
      <c r="B128" s="792" t="s">
        <v>245</v>
      </c>
      <c r="C128" s="793" t="s">
        <v>813</v>
      </c>
      <c r="D128" s="794"/>
      <c r="E128" s="797">
        <f>'1a'!H129+'1a'!E129</f>
        <v>0</v>
      </c>
      <c r="F128" s="797">
        <f>'1a'!F129+'1a'!I129</f>
        <v>0</v>
      </c>
      <c r="G128" s="798">
        <v>0</v>
      </c>
      <c r="H128" s="782"/>
    </row>
    <row r="129" spans="1:8" s="779" customFormat="1" ht="12" x14ac:dyDescent="0.2">
      <c r="A129" s="167"/>
      <c r="B129" s="167"/>
      <c r="C129" s="167"/>
      <c r="D129" s="693"/>
      <c r="E129" s="227"/>
      <c r="F129" s="227"/>
      <c r="G129" s="735"/>
      <c r="H129" s="782"/>
    </row>
    <row r="130" spans="1:8" x14ac:dyDescent="0.2">
      <c r="A130" s="804"/>
      <c r="B130" s="792" t="s">
        <v>248</v>
      </c>
      <c r="C130" s="793" t="s">
        <v>814</v>
      </c>
      <c r="D130" s="794"/>
      <c r="E130" s="797">
        <f>'1a'!H131+'1a'!E131</f>
        <v>0</v>
      </c>
      <c r="F130" s="797">
        <f>'1a'!F131+'1a'!I131</f>
        <v>0</v>
      </c>
      <c r="G130" s="798">
        <v>0</v>
      </c>
    </row>
    <row r="131" spans="1:8" x14ac:dyDescent="0.2">
      <c r="A131" s="167"/>
      <c r="B131" s="167"/>
      <c r="C131" s="167"/>
      <c r="D131" s="693"/>
      <c r="E131" s="229"/>
      <c r="F131" s="229"/>
      <c r="G131" s="735"/>
    </row>
    <row r="132" spans="1:8" x14ac:dyDescent="0.2">
      <c r="A132" s="167"/>
      <c r="B132" s="167"/>
      <c r="C132" s="167"/>
      <c r="D132" s="693"/>
      <c r="E132" s="229"/>
      <c r="F132" s="229"/>
      <c r="G132" s="735"/>
    </row>
    <row r="133" spans="1:8" x14ac:dyDescent="0.2">
      <c r="A133" s="931" t="s">
        <v>770</v>
      </c>
      <c r="B133" s="931"/>
      <c r="C133" s="931"/>
      <c r="D133" s="931"/>
      <c r="E133" s="227">
        <f>'1a'!H134+'1a'!E134</f>
        <v>50441820</v>
      </c>
      <c r="F133" s="227">
        <f>'1a'!F134+'1a'!I134</f>
        <v>50637400</v>
      </c>
      <c r="G133" s="735">
        <f t="shared" ref="G133:G139" si="3">F133/E133</f>
        <v>1.0038773382879524</v>
      </c>
    </row>
    <row r="134" spans="1:8" x14ac:dyDescent="0.2">
      <c r="A134" s="778" t="s">
        <v>778</v>
      </c>
      <c r="B134" s="732" t="s">
        <v>815</v>
      </c>
      <c r="C134" s="732"/>
      <c r="D134" s="744"/>
      <c r="E134" s="745">
        <f>'1a'!H135+'1a'!E135</f>
        <v>207193931</v>
      </c>
      <c r="F134" s="745">
        <f>'1a'!F135+'1a'!I135</f>
        <v>204755922</v>
      </c>
      <c r="G134" s="746">
        <f t="shared" si="3"/>
        <v>0.98823320264144221</v>
      </c>
    </row>
    <row r="135" spans="1:8" x14ac:dyDescent="0.2">
      <c r="A135" s="804"/>
      <c r="B135" s="792" t="s">
        <v>245</v>
      </c>
      <c r="C135" s="793" t="s">
        <v>816</v>
      </c>
      <c r="D135" s="794"/>
      <c r="E135" s="797">
        <f>'1a'!H136+'1a'!E136</f>
        <v>207193931</v>
      </c>
      <c r="F135" s="797">
        <f>'1a'!F136+'1a'!I136</f>
        <v>204755922</v>
      </c>
      <c r="G135" s="798">
        <f t="shared" si="3"/>
        <v>0.98823320264144221</v>
      </c>
    </row>
    <row r="136" spans="1:8" x14ac:dyDescent="0.2">
      <c r="A136" s="168"/>
      <c r="B136" s="167"/>
      <c r="C136" s="428" t="s">
        <v>720</v>
      </c>
      <c r="D136" s="428" t="str">
        <f>'1a'!D137</f>
        <v>Hitel, kölcsönfelvétel államháztartáson kívülről (B811)</v>
      </c>
      <c r="E136" s="227">
        <f>'1a'!H137</f>
        <v>0</v>
      </c>
      <c r="F136" s="227">
        <f>'1a'!I137</f>
        <v>0</v>
      </c>
      <c r="G136" s="735"/>
    </row>
    <row r="137" spans="1:8" x14ac:dyDescent="0.2">
      <c r="A137" s="168"/>
      <c r="B137" s="167"/>
      <c r="C137" s="428"/>
      <c r="D137" s="693" t="str">
        <f>'1a'!D138</f>
        <v>Rövid lejáratú hitel felvétel (B8113)</v>
      </c>
      <c r="E137" s="229">
        <f>'1a'!H138</f>
        <v>0</v>
      </c>
      <c r="F137" s="229">
        <f>'1a'!I138</f>
        <v>0</v>
      </c>
      <c r="G137" s="735"/>
    </row>
    <row r="138" spans="1:8" x14ac:dyDescent="0.2">
      <c r="A138" s="168"/>
      <c r="B138" s="167"/>
      <c r="C138" s="428"/>
      <c r="D138" s="888"/>
      <c r="E138" s="227"/>
      <c r="F138" s="227"/>
      <c r="G138" s="735"/>
    </row>
    <row r="139" spans="1:8" x14ac:dyDescent="0.2">
      <c r="A139" s="167"/>
      <c r="B139" s="167"/>
      <c r="C139" s="167" t="s">
        <v>721</v>
      </c>
      <c r="D139" s="428" t="str">
        <f>'1a'!D140</f>
        <v>Maradvány igénybevétele (B813)</v>
      </c>
      <c r="E139" s="227">
        <f>'1a'!H140+'1a'!E140</f>
        <v>207193931</v>
      </c>
      <c r="F139" s="227">
        <f>'1a'!I140+'1a'!F140</f>
        <v>204755922</v>
      </c>
      <c r="G139" s="735">
        <f t="shared" si="3"/>
        <v>0.98823320264144221</v>
      </c>
    </row>
    <row r="140" spans="1:8" x14ac:dyDescent="0.2">
      <c r="A140" s="167"/>
      <c r="B140" s="167"/>
      <c r="C140" s="167"/>
      <c r="D140" s="693" t="str">
        <f>'1a'!D141</f>
        <v>Előző év költségvetési maradványának igénybevétele (B8131)</v>
      </c>
      <c r="E140" s="229">
        <f>'1a'!H141+'1a'!E141</f>
        <v>207193931</v>
      </c>
      <c r="F140" s="229">
        <f>'1a'!I141+'1a'!F141</f>
        <v>204755922</v>
      </c>
      <c r="G140" s="747">
        <f>F140/E140</f>
        <v>0.98823320264144221</v>
      </c>
    </row>
    <row r="141" spans="1:8" x14ac:dyDescent="0.2">
      <c r="D141" s="693"/>
      <c r="E141" s="229"/>
      <c r="F141" s="229"/>
      <c r="G141" s="747"/>
    </row>
    <row r="142" spans="1:8" x14ac:dyDescent="0.2">
      <c r="C142" s="167" t="s">
        <v>723</v>
      </c>
      <c r="D142" s="428" t="str">
        <f>'1a'!D143</f>
        <v>ÁHB megelőlegezések (B814)</v>
      </c>
      <c r="E142" s="227">
        <f>'1a'!H143+'1a'!E143</f>
        <v>0</v>
      </c>
      <c r="F142" s="227">
        <f>'1a'!F143+'1a'!I143</f>
        <v>0</v>
      </c>
      <c r="G142" s="735">
        <v>0</v>
      </c>
    </row>
    <row r="143" spans="1:8" x14ac:dyDescent="0.2">
      <c r="D143" s="693"/>
      <c r="E143" s="229"/>
      <c r="F143" s="229"/>
      <c r="G143" s="747"/>
    </row>
    <row r="144" spans="1:8" x14ac:dyDescent="0.2">
      <c r="C144" s="167" t="s">
        <v>724</v>
      </c>
      <c r="D144" s="428" t="str">
        <f>'1a'!D145</f>
        <v>Lekötött bankbetétek megszüntetése (B817)</v>
      </c>
      <c r="E144" s="227">
        <f>'1a'!H145+'1a'!E145</f>
        <v>0</v>
      </c>
      <c r="F144" s="227">
        <f>'1a'!F145+'1a'!I145</f>
        <v>0</v>
      </c>
      <c r="G144" s="735">
        <v>0</v>
      </c>
    </row>
    <row r="145" spans="1:7" x14ac:dyDescent="0.2">
      <c r="D145" s="693" t="str">
        <f>'1a'!D146</f>
        <v>Betétek megszüntetése</v>
      </c>
      <c r="E145" s="229"/>
      <c r="F145" s="229"/>
      <c r="G145" s="747"/>
    </row>
    <row r="146" spans="1:7" x14ac:dyDescent="0.2">
      <c r="A146" s="931" t="str">
        <f>'1a'!A147:D147</f>
        <v>KÖLTSÉGVETÉSI ÉS FINANSZÍROZÁSI BEVÉTELEK</v>
      </c>
      <c r="B146" s="931"/>
      <c r="C146" s="931"/>
      <c r="D146" s="931"/>
      <c r="E146" s="227">
        <f>'1a'!E147+'1a'!H147</f>
        <v>257635751</v>
      </c>
      <c r="F146" s="227">
        <f>'1a'!F147+'1a'!I147</f>
        <v>255393322</v>
      </c>
      <c r="G146" s="735">
        <f>F146/E146</f>
        <v>0.99129612644481158</v>
      </c>
    </row>
  </sheetData>
  <mergeCells count="7">
    <mergeCell ref="G8:G9"/>
    <mergeCell ref="A133:D133"/>
    <mergeCell ref="A146:D146"/>
    <mergeCell ref="A1:G1"/>
    <mergeCell ref="A3:G3"/>
    <mergeCell ref="A4:G4"/>
    <mergeCell ref="A5:G5"/>
  </mergeCells>
  <pageMargins left="0.70866141732283472" right="0.11811023622047245" top="0.74803149606299213" bottom="0.35433070866141736" header="0.31496062992125984" footer="0.31496062992125984"/>
  <pageSetup paperSize="9" scale="85" orientation="portrait" r:id="rId1"/>
  <rowBreaks count="1" manualBreakCount="1">
    <brk id="14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"/>
  <sheetViews>
    <sheetView view="pageBreakPreview" zoomScaleNormal="100" zoomScaleSheetLayoutView="100" workbookViewId="0">
      <selection sqref="A1:F1"/>
    </sheetView>
  </sheetViews>
  <sheetFormatPr defaultRowHeight="14.25" customHeight="1" x14ac:dyDescent="0.2"/>
  <cols>
    <col min="1" max="1" width="3.28515625" style="439" customWidth="1"/>
    <col min="2" max="2" width="5.85546875" style="1" customWidth="1"/>
    <col min="3" max="3" width="60.42578125" style="1" customWidth="1"/>
    <col min="4" max="5" width="12" style="1" customWidth="1"/>
    <col min="6" max="6" width="11.7109375" style="716" customWidth="1"/>
    <col min="7" max="16384" width="9.140625" style="1"/>
  </cols>
  <sheetData>
    <row r="1" spans="1:6" ht="22.5" customHeight="1" x14ac:dyDescent="0.25">
      <c r="A1" s="954" t="s">
        <v>962</v>
      </c>
      <c r="B1" s="954"/>
      <c r="C1" s="954"/>
      <c r="D1" s="954"/>
      <c r="E1" s="954"/>
      <c r="F1" s="955"/>
    </row>
    <row r="2" spans="1:6" ht="14.25" customHeight="1" x14ac:dyDescent="0.25">
      <c r="A2" s="945" t="s">
        <v>426</v>
      </c>
      <c r="B2" s="945"/>
      <c r="C2" s="945"/>
      <c r="D2" s="945"/>
      <c r="E2" s="945"/>
      <c r="F2" s="946"/>
    </row>
    <row r="3" spans="1:6" ht="14.25" customHeight="1" x14ac:dyDescent="0.25">
      <c r="A3" s="945" t="str">
        <f>'1'!A3:K3</f>
        <v>2018. ÉV</v>
      </c>
      <c r="B3" s="945"/>
      <c r="C3" s="945"/>
      <c r="D3" s="945"/>
      <c r="E3" s="945"/>
      <c r="F3" s="946"/>
    </row>
    <row r="4" spans="1:6" ht="27.75" customHeight="1" x14ac:dyDescent="0.2">
      <c r="A4" s="956" t="s">
        <v>876</v>
      </c>
      <c r="B4" s="956"/>
      <c r="C4" s="956"/>
      <c r="D4" s="956"/>
      <c r="E4" s="956"/>
      <c r="F4" s="955"/>
    </row>
    <row r="5" spans="1:6" ht="15.75" customHeight="1" x14ac:dyDescent="0.25">
      <c r="B5" s="7"/>
      <c r="C5" s="7"/>
      <c r="D5" s="133" t="s">
        <v>889</v>
      </c>
      <c r="E5" s="133" t="s">
        <v>889</v>
      </c>
      <c r="F5" s="957" t="s">
        <v>334</v>
      </c>
    </row>
    <row r="6" spans="1:6" ht="12.75" customHeight="1" x14ac:dyDescent="0.2">
      <c r="A6" s="440" t="s">
        <v>13</v>
      </c>
      <c r="B6" s="172" t="s">
        <v>880</v>
      </c>
      <c r="C6" s="172"/>
      <c r="D6" s="133" t="s">
        <v>24</v>
      </c>
      <c r="E6" s="133" t="s">
        <v>944</v>
      </c>
      <c r="F6" s="958"/>
    </row>
    <row r="7" spans="1:6" ht="12.75" customHeight="1" x14ac:dyDescent="0.2">
      <c r="A7" s="440"/>
      <c r="B7" s="168" t="s">
        <v>603</v>
      </c>
      <c r="C7" s="168"/>
      <c r="D7" s="216">
        <f>'2a'!B27</f>
        <v>9354000</v>
      </c>
      <c r="E7" s="216">
        <f>'2a'!C27</f>
        <v>11721500</v>
      </c>
      <c r="F7" s="334">
        <f>'2a'!D27</f>
        <v>1.2531002779559546</v>
      </c>
    </row>
    <row r="8" spans="1:6" ht="12.75" customHeight="1" x14ac:dyDescent="0.2">
      <c r="A8" s="440" t="s">
        <v>14</v>
      </c>
      <c r="B8" s="167" t="s">
        <v>268</v>
      </c>
      <c r="C8" s="167"/>
      <c r="D8" s="168"/>
      <c r="E8" s="168"/>
      <c r="F8" s="334"/>
    </row>
    <row r="9" spans="1:6" ht="12.75" customHeight="1" x14ac:dyDescent="0.2">
      <c r="A9" s="440"/>
      <c r="B9" s="168" t="s">
        <v>604</v>
      </c>
      <c r="C9" s="168"/>
      <c r="D9" s="216">
        <f>'2c'!U12</f>
        <v>2986000</v>
      </c>
      <c r="E9" s="216">
        <f>'2c'!V12</f>
        <v>2986000</v>
      </c>
      <c r="F9" s="334">
        <f>'2c'!W12</f>
        <v>1</v>
      </c>
    </row>
    <row r="10" spans="1:6" ht="12.75" customHeight="1" x14ac:dyDescent="0.2">
      <c r="A10" s="440"/>
      <c r="B10" s="163"/>
      <c r="C10" s="168"/>
      <c r="D10" s="216"/>
      <c r="E10" s="216"/>
      <c r="F10" s="334"/>
    </row>
    <row r="11" spans="1:6" ht="12.75" customHeight="1" x14ac:dyDescent="0.2">
      <c r="A11" s="440"/>
      <c r="B11" s="163"/>
      <c r="C11" s="168"/>
      <c r="D11" s="216"/>
      <c r="E11" s="216"/>
      <c r="F11" s="334"/>
    </row>
    <row r="12" spans="1:6" ht="12.75" customHeight="1" x14ac:dyDescent="0.2">
      <c r="A12" s="440"/>
      <c r="B12" s="163"/>
      <c r="C12" s="168"/>
      <c r="D12" s="216"/>
      <c r="E12" s="216"/>
      <c r="F12" s="334"/>
    </row>
    <row r="13" spans="1:6" ht="12.75" customHeight="1" x14ac:dyDescent="0.2">
      <c r="A13" s="440"/>
      <c r="B13" s="163"/>
      <c r="C13" s="168"/>
      <c r="D13" s="216"/>
      <c r="E13" s="216"/>
      <c r="F13" s="334"/>
    </row>
    <row r="14" spans="1:6" ht="12.75" customHeight="1" x14ac:dyDescent="0.2">
      <c r="A14" s="440" t="s">
        <v>15</v>
      </c>
      <c r="B14" s="167" t="s">
        <v>269</v>
      </c>
      <c r="C14" s="168"/>
      <c r="D14" s="216"/>
      <c r="E14" s="216"/>
      <c r="F14" s="334"/>
    </row>
    <row r="15" spans="1:6" ht="12.75" customHeight="1" x14ac:dyDescent="0.2">
      <c r="A15" s="440"/>
      <c r="B15" s="168"/>
      <c r="C15" s="168"/>
      <c r="D15" s="216">
        <f>'2c'!U15</f>
        <v>0</v>
      </c>
      <c r="E15" s="216">
        <f>'2c'!V15</f>
        <v>0</v>
      </c>
      <c r="F15" s="334">
        <v>0</v>
      </c>
    </row>
    <row r="16" spans="1:6" ht="12.75" customHeight="1" x14ac:dyDescent="0.2">
      <c r="A16" s="440" t="s">
        <v>16</v>
      </c>
      <c r="B16" s="167" t="s">
        <v>270</v>
      </c>
      <c r="C16" s="168"/>
      <c r="D16" s="216"/>
      <c r="E16" s="216"/>
      <c r="F16" s="334"/>
    </row>
    <row r="17" spans="1:6" ht="12.75" customHeight="1" x14ac:dyDescent="0.2">
      <c r="A17" s="440"/>
      <c r="B17" s="168"/>
      <c r="C17" s="168" t="str">
        <f>'2c'!B18</f>
        <v>Rászoruló gyermekek szünidei étkeztetésének támogatása</v>
      </c>
      <c r="D17" s="216">
        <f>'2c'!U18</f>
        <v>800000</v>
      </c>
      <c r="E17" s="216">
        <f>'2c'!V18</f>
        <v>819380</v>
      </c>
      <c r="F17" s="334">
        <f>'2c'!W18</f>
        <v>1.0242249999999999</v>
      </c>
    </row>
    <row r="18" spans="1:6" ht="12.75" customHeight="1" x14ac:dyDescent="0.2">
      <c r="A18" s="440"/>
      <c r="B18" s="168"/>
      <c r="C18" s="168" t="str">
        <f>'2c'!B19</f>
        <v xml:space="preserve">Ságvár Község Önkormányzatának hozzájárulás KÖH fenntartáshoz </v>
      </c>
      <c r="D18" s="216">
        <f>'2c'!U19</f>
        <v>8014000</v>
      </c>
      <c r="E18" s="216">
        <f>'2c'!V19</f>
        <v>8014000</v>
      </c>
      <c r="F18" s="334">
        <f>'2c'!W19</f>
        <v>1</v>
      </c>
    </row>
    <row r="19" spans="1:6" ht="12.75" customHeight="1" x14ac:dyDescent="0.2">
      <c r="A19" s="440"/>
      <c r="B19" s="168"/>
      <c r="C19" s="168" t="str">
        <f>'2c'!B20</f>
        <v>Ságvár Község Önkormányzatának hozzájárulás Társulás fenntartáshoz</v>
      </c>
      <c r="D19" s="216">
        <f>'2c'!U20</f>
        <v>1145000</v>
      </c>
      <c r="E19" s="216">
        <f>'2c'!V20</f>
        <v>1145000</v>
      </c>
      <c r="F19" s="334">
        <f>'2c'!W20</f>
        <v>1</v>
      </c>
    </row>
    <row r="20" spans="1:6" ht="12.75" customHeight="1" x14ac:dyDescent="0.2">
      <c r="A20" s="440"/>
      <c r="B20" s="168"/>
      <c r="C20" s="168" t="str">
        <f>'2c'!B21</f>
        <v>Ságvár Község Önkormányzatának hozzájárulás Bóbita Óvoda és Bölcsőde fenntartáshoz</v>
      </c>
      <c r="D20" s="216">
        <f>'2c'!U21</f>
        <v>2662000</v>
      </c>
      <c r="E20" s="216">
        <f>'2c'!V21</f>
        <v>2662000</v>
      </c>
      <c r="F20" s="334">
        <f>'2c'!W21</f>
        <v>1</v>
      </c>
    </row>
    <row r="21" spans="1:6" ht="12.75" customHeight="1" x14ac:dyDescent="0.2">
      <c r="A21" s="440"/>
      <c r="B21" s="168"/>
      <c r="C21" s="168" t="str">
        <f>'2c'!B22</f>
        <v>Ságvár Község Önkormányzatának hozzájárulás takarításhoz</v>
      </c>
      <c r="D21" s="216">
        <f>'2c'!U22</f>
        <v>534000</v>
      </c>
      <c r="E21" s="216">
        <f>'2c'!V22</f>
        <v>534000</v>
      </c>
      <c r="F21" s="334">
        <f>'2c'!W22</f>
        <v>1</v>
      </c>
    </row>
    <row r="22" spans="1:6" ht="12.75" customHeight="1" x14ac:dyDescent="0.2">
      <c r="A22" s="440"/>
      <c r="B22" s="168"/>
      <c r="C22" s="168" t="str">
        <f>'2c'!B23</f>
        <v>Önkormányzati vagyonnal való gazdálkodás/posta,orvosi rendelő, fogorvos/</v>
      </c>
      <c r="D22" s="216">
        <f>'2c'!U23</f>
        <v>508000</v>
      </c>
      <c r="E22" s="216">
        <f>'2c'!V23</f>
        <v>508000</v>
      </c>
      <c r="F22" s="334">
        <f>'2c'!W23</f>
        <v>1</v>
      </c>
    </row>
    <row r="23" spans="1:6" ht="12.75" customHeight="1" x14ac:dyDescent="0.2">
      <c r="A23" s="440"/>
      <c r="B23" s="168"/>
      <c r="C23" s="168" t="str">
        <f>'2c'!B24</f>
        <v>Vagyonbiztosítás felelősségbiztosítás</v>
      </c>
      <c r="D23" s="216">
        <f>'2c'!U24</f>
        <v>114000</v>
      </c>
      <c r="E23" s="216">
        <f>'2c'!V24</f>
        <v>114000</v>
      </c>
      <c r="F23" s="334">
        <f>'2c'!W24</f>
        <v>1</v>
      </c>
    </row>
    <row r="24" spans="1:6" ht="12.75" customHeight="1" x14ac:dyDescent="0.2">
      <c r="A24" s="440"/>
      <c r="B24" s="168"/>
      <c r="C24" s="168" t="str">
        <f>'2c'!B25</f>
        <v>Segélyezés, szociális feladatok ellátása</v>
      </c>
      <c r="D24" s="216">
        <f>'2c'!U25</f>
        <v>4715000</v>
      </c>
      <c r="E24" s="216">
        <f>'2c'!V25</f>
        <v>4715000</v>
      </c>
      <c r="F24" s="334">
        <f>'2c'!W25</f>
        <v>1</v>
      </c>
    </row>
    <row r="25" spans="1:6" ht="12.75" customHeight="1" x14ac:dyDescent="0.2">
      <c r="A25" s="440"/>
      <c r="B25" s="168"/>
      <c r="C25" s="168" t="str">
        <f>'2c'!B26</f>
        <v>Önkormányzat kiadása</v>
      </c>
      <c r="D25" s="216">
        <f>'2c'!U26</f>
        <v>13755400</v>
      </c>
      <c r="E25" s="216">
        <f>'2c'!V26</f>
        <v>13890400</v>
      </c>
      <c r="F25" s="334">
        <f>'2c'!W26</f>
        <v>1.0098143274641231</v>
      </c>
    </row>
    <row r="26" spans="1:6" ht="12.75" customHeight="1" x14ac:dyDescent="0.2">
      <c r="A26" s="440"/>
      <c r="B26" s="168"/>
      <c r="C26" s="168" t="str">
        <f>'2c'!B27</f>
        <v>Könyvtár kiadásai</v>
      </c>
      <c r="D26" s="216">
        <f>'2c'!U27</f>
        <v>662000</v>
      </c>
      <c r="E26" s="216">
        <f>'2c'!V27</f>
        <v>662000</v>
      </c>
      <c r="F26" s="334">
        <f>'2c'!W27</f>
        <v>1</v>
      </c>
    </row>
    <row r="27" spans="1:6" ht="12.75" customHeight="1" x14ac:dyDescent="0.2">
      <c r="A27" s="440"/>
      <c r="B27" s="168"/>
      <c r="C27" s="168" t="str">
        <f>'2c'!B28</f>
        <v xml:space="preserve">Központi orvosi ügyelet ellátásához hj.Siófok Város Gondozási Központja </v>
      </c>
      <c r="D27" s="216">
        <f>'2c'!U28</f>
        <v>404000</v>
      </c>
      <c r="E27" s="216">
        <f>'2c'!V28</f>
        <v>404000</v>
      </c>
      <c r="F27" s="334">
        <f>'2c'!W28</f>
        <v>1</v>
      </c>
    </row>
    <row r="28" spans="1:6" ht="12.75" customHeight="1" x14ac:dyDescent="0.2">
      <c r="A28" s="440"/>
      <c r="B28" s="168"/>
      <c r="C28" s="168" t="str">
        <f>'2c'!B29</f>
        <v>Nefela Egyesülés tagdíj, jégeső elhárítási díj</v>
      </c>
      <c r="D28" s="216">
        <f>'2c'!U29</f>
        <v>17000</v>
      </c>
      <c r="E28" s="216">
        <f>'2c'!V29</f>
        <v>17000</v>
      </c>
      <c r="F28" s="334">
        <v>0</v>
      </c>
    </row>
    <row r="29" spans="1:6" ht="16.5" customHeight="1" x14ac:dyDescent="0.2">
      <c r="A29" s="440"/>
      <c r="B29" s="168"/>
      <c r="C29" s="173" t="str">
        <f>'2c'!B30</f>
        <v>DBRHÖT 2018.évi tagdíj</v>
      </c>
      <c r="D29" s="216">
        <f>'2c'!U30</f>
        <v>0</v>
      </c>
      <c r="E29" s="216">
        <f>'2c'!V30</f>
        <v>268000</v>
      </c>
      <c r="F29" s="334">
        <f>'2c'!W30</f>
        <v>0</v>
      </c>
    </row>
    <row r="30" spans="1:6" ht="16.5" customHeight="1" x14ac:dyDescent="0.2">
      <c r="A30" s="440"/>
      <c r="B30" s="168"/>
      <c r="C30" s="173" t="str">
        <f>'2c'!B31</f>
        <v>Tiszta, virágos udvar résztvevőinek díjazása</v>
      </c>
      <c r="D30" s="216">
        <f>'2c'!U31</f>
        <v>0</v>
      </c>
      <c r="E30" s="216">
        <f>'2c'!V31</f>
        <v>113000</v>
      </c>
      <c r="F30" s="334">
        <f>'2c'!W31</f>
        <v>0</v>
      </c>
    </row>
    <row r="31" spans="1:6" ht="16.5" customHeight="1" x14ac:dyDescent="0.2">
      <c r="A31" s="440"/>
      <c r="B31" s="168"/>
      <c r="C31" s="173" t="str">
        <f>'2c'!B33</f>
        <v>DRV ZRt. Lakossági víz- cstorna támogatás visszautalása</v>
      </c>
      <c r="D31" s="216">
        <f>'2c'!U33</f>
        <v>0</v>
      </c>
      <c r="E31" s="216">
        <f>'2c'!V33</f>
        <v>265000</v>
      </c>
      <c r="F31" s="334">
        <f>'2c'!W33</f>
        <v>0</v>
      </c>
    </row>
    <row r="32" spans="1:6" ht="15" customHeight="1" x14ac:dyDescent="0.2">
      <c r="B32" s="853"/>
      <c r="C32" s="692" t="str">
        <f>'2c'!B34</f>
        <v>MŰKÖDÉSI KIADÁSOK</v>
      </c>
      <c r="D32" s="854">
        <f>'2c'!U34</f>
        <v>48683900</v>
      </c>
      <c r="E32" s="854">
        <f>'2c'!V34</f>
        <v>49067860</v>
      </c>
      <c r="F32" s="855">
        <f>'2c'!W34</f>
        <v>1.0078867962509166</v>
      </c>
    </row>
    <row r="33" spans="1:7" ht="15" customHeight="1" x14ac:dyDescent="0.2">
      <c r="B33" s="163"/>
      <c r="C33" s="168"/>
      <c r="D33" s="216"/>
      <c r="E33" s="216"/>
      <c r="F33" s="334"/>
    </row>
    <row r="34" spans="1:7" ht="15" customHeight="1" x14ac:dyDescent="0.2">
      <c r="B34" s="163"/>
      <c r="C34" s="168" t="str">
        <f>'2c'!B36</f>
        <v>ÁHB megelőlegezések folyósítása</v>
      </c>
      <c r="D34" s="216">
        <f>'2c'!U36</f>
        <v>932000</v>
      </c>
      <c r="E34" s="216">
        <f>'2c'!V36</f>
        <v>932000</v>
      </c>
      <c r="F34" s="334">
        <f>'2c'!W36</f>
        <v>1</v>
      </c>
    </row>
    <row r="35" spans="1:7" ht="15" customHeight="1" x14ac:dyDescent="0.2">
      <c r="B35" s="163"/>
      <c r="C35" s="168" t="str">
        <f>'2c'!B37</f>
        <v>Pénzeszköz betétként elhelyezése</v>
      </c>
      <c r="D35" s="216">
        <f>'2c'!U37</f>
        <v>0</v>
      </c>
      <c r="E35" s="216">
        <f>'2c'!V37</f>
        <v>0</v>
      </c>
      <c r="F35" s="334">
        <v>0</v>
      </c>
    </row>
    <row r="36" spans="1:7" ht="15" customHeight="1" x14ac:dyDescent="0.2">
      <c r="B36" s="853"/>
      <c r="C36" s="692" t="str">
        <f>'2c'!B38</f>
        <v>FINANSZÍROZÁSI KIADÁSOK</v>
      </c>
      <c r="D36" s="854">
        <f>'2c'!U38</f>
        <v>932000</v>
      </c>
      <c r="E36" s="854">
        <f>'2c'!V38</f>
        <v>932000</v>
      </c>
      <c r="F36" s="855">
        <f>'2c'!W38</f>
        <v>1</v>
      </c>
    </row>
    <row r="37" spans="1:7" ht="15" customHeight="1" x14ac:dyDescent="0.2">
      <c r="B37" s="163"/>
      <c r="C37" s="168"/>
      <c r="D37" s="216"/>
      <c r="E37" s="216"/>
      <c r="F37" s="334"/>
    </row>
    <row r="38" spans="1:7" s="559" customFormat="1" ht="15" customHeight="1" x14ac:dyDescent="0.2">
      <c r="A38" s="560"/>
      <c r="B38" s="749" t="str">
        <f>'2c'!B40</f>
        <v>ÖNKORMÁNYZAT MINDÖSSZESEN</v>
      </c>
      <c r="C38" s="750"/>
      <c r="D38" s="751">
        <f>'2c'!U40</f>
        <v>49615900</v>
      </c>
      <c r="E38" s="751">
        <f>'2c'!V40</f>
        <v>49999860</v>
      </c>
      <c r="F38" s="752">
        <f>'2c'!W40</f>
        <v>1.0077386482962114</v>
      </c>
      <c r="G38" s="562"/>
    </row>
    <row r="39" spans="1:7" ht="15" customHeight="1" x14ac:dyDescent="0.2"/>
  </sheetData>
  <mergeCells count="5">
    <mergeCell ref="A1:F1"/>
    <mergeCell ref="A4:F4"/>
    <mergeCell ref="A2:F2"/>
    <mergeCell ref="A3:F3"/>
    <mergeCell ref="F5:F6"/>
  </mergeCells>
  <phoneticPr fontId="8" type="noConversion"/>
  <pageMargins left="0.47244094488188981" right="0.27559055118110237" top="0.51181102362204722" bottom="0.19685039370078741" header="0.23622047244094491" footer="0.15748031496062992"/>
  <pageSetup paperSize="9" scale="91" orientation="portrait" horizontalDpi="4294967293" verticalDpi="4294967293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"/>
  <sheetViews>
    <sheetView view="pageBreakPreview" zoomScale="98" zoomScaleNormal="100" zoomScaleSheetLayoutView="98" workbookViewId="0">
      <selection activeCell="G9" sqref="G9"/>
    </sheetView>
  </sheetViews>
  <sheetFormatPr defaultRowHeight="15.75" x14ac:dyDescent="0.25"/>
  <cols>
    <col min="1" max="1" width="53.7109375" style="2" customWidth="1"/>
    <col min="2" max="2" width="15.140625" style="2" customWidth="1"/>
    <col min="3" max="3" width="15.140625" style="7" customWidth="1"/>
    <col min="4" max="4" width="10.7109375" style="722" customWidth="1"/>
    <col min="5" max="16384" width="9.140625" style="2"/>
  </cols>
  <sheetData>
    <row r="1" spans="1:4" x14ac:dyDescent="0.25">
      <c r="A1" s="1078" t="s">
        <v>963</v>
      </c>
      <c r="B1" s="961"/>
      <c r="C1" s="961"/>
      <c r="D1" s="946"/>
    </row>
    <row r="2" spans="1:4" x14ac:dyDescent="0.25">
      <c r="A2" s="270"/>
      <c r="B2" s="270"/>
      <c r="C2" s="271"/>
    </row>
    <row r="3" spans="1:4" ht="21.75" customHeight="1" x14ac:dyDescent="0.25">
      <c r="A3" s="959" t="s">
        <v>827</v>
      </c>
      <c r="B3" s="960"/>
      <c r="C3" s="960"/>
      <c r="D3" s="946"/>
    </row>
    <row r="4" spans="1:4" ht="22.5" customHeight="1" x14ac:dyDescent="0.25">
      <c r="A4" s="959" t="str">
        <f>'1'!A3:K3</f>
        <v>2018. ÉV</v>
      </c>
      <c r="B4" s="960"/>
      <c r="C4" s="960"/>
      <c r="D4" s="946"/>
    </row>
    <row r="5" spans="1:4" x14ac:dyDescent="0.25">
      <c r="A5" s="962" t="s">
        <v>877</v>
      </c>
      <c r="B5" s="961"/>
      <c r="C5" s="961"/>
      <c r="D5" s="946"/>
    </row>
    <row r="6" spans="1:4" x14ac:dyDescent="0.25">
      <c r="C6" s="58"/>
      <c r="D6" s="723"/>
    </row>
    <row r="7" spans="1:4" ht="24.75" customHeight="1" x14ac:dyDescent="0.25">
      <c r="A7" s="50"/>
      <c r="B7" s="51" t="s">
        <v>889</v>
      </c>
      <c r="C7" s="51" t="s">
        <v>889</v>
      </c>
      <c r="D7" s="963" t="s">
        <v>334</v>
      </c>
    </row>
    <row r="8" spans="1:4" ht="27.75" customHeight="1" thickBot="1" x14ac:dyDescent="0.3">
      <c r="A8" s="52" t="s">
        <v>271</v>
      </c>
      <c r="B8" s="53" t="s">
        <v>24</v>
      </c>
      <c r="C8" s="54" t="str">
        <f>'2'!E6</f>
        <v>módosított</v>
      </c>
      <c r="D8" s="964"/>
    </row>
    <row r="9" spans="1:4" ht="24" customHeight="1" x14ac:dyDescent="0.25">
      <c r="A9" s="7" t="s">
        <v>272</v>
      </c>
      <c r="B9" s="8">
        <v>1483000</v>
      </c>
      <c r="C9" s="8">
        <v>1483000</v>
      </c>
      <c r="D9" s="755">
        <f>C9/B9</f>
        <v>1</v>
      </c>
    </row>
    <row r="10" spans="1:4" ht="24" customHeight="1" x14ac:dyDescent="0.25">
      <c r="A10" s="7" t="s">
        <v>273</v>
      </c>
      <c r="B10" s="8">
        <v>2543000</v>
      </c>
      <c r="C10" s="8">
        <v>2543000</v>
      </c>
      <c r="D10" s="755">
        <f t="shared" ref="D10:D19" si="0">C10/B10</f>
        <v>1</v>
      </c>
    </row>
    <row r="11" spans="1:4" ht="24" customHeight="1" x14ac:dyDescent="0.25">
      <c r="A11" s="7" t="s">
        <v>274</v>
      </c>
      <c r="B11" s="8">
        <v>0</v>
      </c>
      <c r="C11" s="8">
        <v>0</v>
      </c>
      <c r="D11" s="755">
        <v>0</v>
      </c>
    </row>
    <row r="12" spans="1:4" ht="24" customHeight="1" x14ac:dyDescent="0.25">
      <c r="A12" s="7" t="s">
        <v>369</v>
      </c>
      <c r="B12" s="8">
        <v>0</v>
      </c>
      <c r="C12" s="8">
        <v>0</v>
      </c>
      <c r="D12" s="755">
        <v>0</v>
      </c>
    </row>
    <row r="13" spans="1:4" ht="24" customHeight="1" x14ac:dyDescent="0.25">
      <c r="A13" s="7" t="s">
        <v>275</v>
      </c>
      <c r="B13" s="8">
        <v>3392000</v>
      </c>
      <c r="C13" s="8">
        <v>3392000</v>
      </c>
      <c r="D13" s="755">
        <f t="shared" si="0"/>
        <v>1</v>
      </c>
    </row>
    <row r="14" spans="1:4" ht="24" customHeight="1" x14ac:dyDescent="0.25">
      <c r="A14" s="7" t="s">
        <v>872</v>
      </c>
      <c r="B14" s="8">
        <v>0</v>
      </c>
      <c r="C14" s="8">
        <v>0</v>
      </c>
      <c r="D14" s="755">
        <v>0</v>
      </c>
    </row>
    <row r="15" spans="1:4" ht="24" customHeight="1" x14ac:dyDescent="0.25">
      <c r="A15" s="7" t="s">
        <v>873</v>
      </c>
      <c r="B15" s="8">
        <v>0</v>
      </c>
      <c r="C15" s="8">
        <v>0</v>
      </c>
      <c r="D15" s="755">
        <v>0</v>
      </c>
    </row>
    <row r="16" spans="1:4" ht="24" customHeight="1" x14ac:dyDescent="0.25">
      <c r="A16" s="7" t="s">
        <v>0</v>
      </c>
      <c r="B16" s="8">
        <v>153000</v>
      </c>
      <c r="C16" s="8">
        <v>153000</v>
      </c>
      <c r="D16" s="755">
        <v>0</v>
      </c>
    </row>
    <row r="17" spans="1:4" ht="24" customHeight="1" x14ac:dyDescent="0.25">
      <c r="A17" s="7" t="s">
        <v>1</v>
      </c>
      <c r="B17" s="8">
        <v>0</v>
      </c>
      <c r="C17" s="8">
        <v>0</v>
      </c>
      <c r="D17" s="755">
        <v>0</v>
      </c>
    </row>
    <row r="18" spans="1:4" ht="24" customHeight="1" x14ac:dyDescent="0.25">
      <c r="A18" s="7" t="s">
        <v>2</v>
      </c>
      <c r="B18" s="8">
        <v>0</v>
      </c>
      <c r="C18" s="8">
        <v>0</v>
      </c>
      <c r="D18" s="755">
        <v>0</v>
      </c>
    </row>
    <row r="19" spans="1:4" ht="24" customHeight="1" x14ac:dyDescent="0.25">
      <c r="A19" s="7" t="s">
        <v>3</v>
      </c>
      <c r="B19" s="8">
        <v>100000</v>
      </c>
      <c r="C19" s="8">
        <v>100000</v>
      </c>
      <c r="D19" s="755">
        <f t="shared" si="0"/>
        <v>1</v>
      </c>
    </row>
    <row r="20" spans="1:4" ht="24" customHeight="1" x14ac:dyDescent="0.25">
      <c r="A20" s="7" t="s">
        <v>824</v>
      </c>
      <c r="B20" s="8">
        <v>0</v>
      </c>
      <c r="C20" s="8">
        <v>0</v>
      </c>
      <c r="D20" s="755">
        <v>0</v>
      </c>
    </row>
    <row r="21" spans="1:4" ht="24" customHeight="1" x14ac:dyDescent="0.25">
      <c r="A21" s="4" t="s">
        <v>4</v>
      </c>
      <c r="B21" s="130">
        <v>0</v>
      </c>
      <c r="C21" s="130">
        <v>0</v>
      </c>
      <c r="D21" s="755">
        <v>0</v>
      </c>
    </row>
    <row r="22" spans="1:4" ht="24" customHeight="1" x14ac:dyDescent="0.25">
      <c r="A22" s="58" t="s">
        <v>879</v>
      </c>
      <c r="B22" s="272">
        <v>115000</v>
      </c>
      <c r="C22" s="272">
        <v>115000</v>
      </c>
      <c r="D22" s="862">
        <v>0</v>
      </c>
    </row>
    <row r="23" spans="1:4" s="571" customFormat="1" ht="24" customHeight="1" x14ac:dyDescent="0.2">
      <c r="A23" s="742" t="s">
        <v>5</v>
      </c>
      <c r="B23" s="743">
        <f>SUM(B9:B22)</f>
        <v>7786000</v>
      </c>
      <c r="C23" s="743">
        <f>SUM(C9:C22)</f>
        <v>7786000</v>
      </c>
      <c r="D23" s="756">
        <f>C23/B23</f>
        <v>1</v>
      </c>
    </row>
    <row r="24" spans="1:4" ht="24" customHeight="1" x14ac:dyDescent="0.25">
      <c r="A24" s="6"/>
      <c r="B24" s="57"/>
      <c r="C24" s="273"/>
      <c r="D24" s="757"/>
    </row>
    <row r="25" spans="1:4" s="7" customFormat="1" ht="24" customHeight="1" x14ac:dyDescent="0.25">
      <c r="A25" s="7" t="s">
        <v>826</v>
      </c>
      <c r="B25" s="8">
        <f>1468000+200000+15000</f>
        <v>1683000</v>
      </c>
      <c r="C25" s="8">
        <f>1468000+200000+15000</f>
        <v>1683000</v>
      </c>
      <c r="D25" s="755">
        <f>C25/B25</f>
        <v>1</v>
      </c>
    </row>
    <row r="26" spans="1:4" ht="24" customHeight="1" thickBot="1" x14ac:dyDescent="0.3">
      <c r="A26" s="7" t="s">
        <v>940</v>
      </c>
      <c r="B26" s="8">
        <v>2252500</v>
      </c>
      <c r="C26" s="8">
        <v>2252500</v>
      </c>
      <c r="D26" s="755"/>
    </row>
    <row r="27" spans="1:4" s="571" customFormat="1" ht="24" customHeight="1" thickBot="1" x14ac:dyDescent="0.25">
      <c r="A27" s="738" t="s">
        <v>6</v>
      </c>
      <c r="B27" s="739">
        <f>SUM(B9:B20)+B25</f>
        <v>9354000</v>
      </c>
      <c r="C27" s="739">
        <f>SUM(C9:C22)+C25+C26</f>
        <v>11721500</v>
      </c>
      <c r="D27" s="758">
        <f>C27/B27</f>
        <v>1.2531002779559546</v>
      </c>
    </row>
    <row r="29" spans="1:4" x14ac:dyDescent="0.25">
      <c r="C29" s="8"/>
    </row>
  </sheetData>
  <mergeCells count="5">
    <mergeCell ref="A3:D3"/>
    <mergeCell ref="A4:D4"/>
    <mergeCell ref="A1:D1"/>
    <mergeCell ref="A5:D5"/>
    <mergeCell ref="D7:D8"/>
  </mergeCells>
  <phoneticPr fontId="8" type="noConversion"/>
  <pageMargins left="0.98425196850393704" right="0.27559055118110237" top="0.98425196850393704" bottom="0.98425196850393704" header="0.51181102362204722" footer="0.51181102362204722"/>
  <pageSetup paperSize="9" scale="96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1"/>
  <sheetViews>
    <sheetView view="pageBreakPreview" zoomScale="90" zoomScaleNormal="100" zoomScaleSheetLayoutView="90" workbookViewId="0">
      <selection activeCell="H6" sqref="H6"/>
    </sheetView>
  </sheetViews>
  <sheetFormatPr defaultRowHeight="12.75" x14ac:dyDescent="0.2"/>
  <cols>
    <col min="1" max="1" width="47.85546875" style="1" customWidth="1"/>
    <col min="2" max="2" width="17.42578125" style="1" customWidth="1"/>
    <col min="3" max="3" width="17" style="1" customWidth="1"/>
    <col min="4" max="4" width="14.7109375" style="720" customWidth="1"/>
    <col min="5" max="16384" width="9.140625" style="1"/>
  </cols>
  <sheetData>
    <row r="1" spans="1:6" ht="15.75" x14ac:dyDescent="0.25">
      <c r="A1" s="1079" t="s">
        <v>964</v>
      </c>
      <c r="B1" s="944"/>
      <c r="C1" s="944"/>
      <c r="D1" s="946"/>
    </row>
    <row r="2" spans="1:6" ht="15.75" x14ac:dyDescent="0.25">
      <c r="A2" s="7"/>
      <c r="B2" s="7"/>
      <c r="C2" s="7"/>
    </row>
    <row r="3" spans="1:6" ht="15.75" x14ac:dyDescent="0.25">
      <c r="A3" s="7"/>
      <c r="B3" s="7"/>
      <c r="C3" s="7"/>
    </row>
    <row r="4" spans="1:6" ht="15.75" x14ac:dyDescent="0.25">
      <c r="A4" s="945" t="s">
        <v>860</v>
      </c>
      <c r="B4" s="945"/>
      <c r="C4" s="945"/>
      <c r="D4" s="946"/>
    </row>
    <row r="5" spans="1:6" ht="15.75" x14ac:dyDescent="0.25">
      <c r="A5" s="945" t="str">
        <f>'1'!A3:K3</f>
        <v>2018. ÉV</v>
      </c>
      <c r="B5" s="945"/>
      <c r="C5" s="945"/>
      <c r="D5" s="946"/>
    </row>
    <row r="6" spans="1:6" ht="15.75" x14ac:dyDescent="0.25">
      <c r="A6" s="965" t="s">
        <v>878</v>
      </c>
      <c r="B6" s="965"/>
      <c r="C6" s="965"/>
      <c r="D6" s="946"/>
    </row>
    <row r="7" spans="1:6" ht="15.75" x14ac:dyDescent="0.25">
      <c r="A7" s="9"/>
      <c r="B7" s="7"/>
      <c r="C7" s="7"/>
    </row>
    <row r="8" spans="1:6" ht="15.75" x14ac:dyDescent="0.25">
      <c r="A8" s="9"/>
      <c r="B8" s="887" t="s">
        <v>889</v>
      </c>
      <c r="C8" s="252" t="str">
        <f>'2a'!C7</f>
        <v>2018. évi</v>
      </c>
      <c r="D8" s="966" t="s">
        <v>334</v>
      </c>
    </row>
    <row r="9" spans="1:6" ht="15.75" x14ac:dyDescent="0.25">
      <c r="A9" s="7"/>
      <c r="B9" s="9" t="s">
        <v>24</v>
      </c>
      <c r="C9" s="252" t="str">
        <f>'2a'!C8</f>
        <v>módosított</v>
      </c>
      <c r="D9" s="966"/>
    </row>
    <row r="10" spans="1:6" ht="15.75" x14ac:dyDescent="0.25">
      <c r="A10" s="7"/>
      <c r="B10" s="9"/>
      <c r="C10" s="252"/>
      <c r="D10" s="655"/>
    </row>
    <row r="11" spans="1:6" ht="15.75" x14ac:dyDescent="0.25">
      <c r="A11" s="6" t="s">
        <v>8</v>
      </c>
      <c r="B11" s="7"/>
      <c r="C11" s="8"/>
      <c r="D11" s="660"/>
    </row>
    <row r="12" spans="1:6" ht="15.75" x14ac:dyDescent="0.25">
      <c r="A12" s="7" t="s">
        <v>9</v>
      </c>
      <c r="B12" s="7"/>
      <c r="C12" s="8"/>
      <c r="D12" s="660"/>
    </row>
    <row r="13" spans="1:6" ht="15.75" x14ac:dyDescent="0.25">
      <c r="A13" s="7" t="s">
        <v>660</v>
      </c>
      <c r="B13" s="8">
        <v>100000</v>
      </c>
      <c r="C13" s="8">
        <v>100000</v>
      </c>
      <c r="D13" s="755">
        <f>C13/B13</f>
        <v>1</v>
      </c>
      <c r="F13" s="588"/>
    </row>
    <row r="14" spans="1:6" ht="16.5" thickBot="1" x14ac:dyDescent="0.3">
      <c r="A14" s="164" t="s">
        <v>835</v>
      </c>
      <c r="B14" s="8">
        <v>480000</v>
      </c>
      <c r="C14" s="8">
        <v>480000</v>
      </c>
      <c r="D14" s="755">
        <f>C14/B14</f>
        <v>1</v>
      </c>
    </row>
    <row r="15" spans="1:6" ht="19.5" customHeight="1" thickBot="1" x14ac:dyDescent="0.3">
      <c r="A15" s="736" t="s">
        <v>7</v>
      </c>
      <c r="B15" s="307">
        <f>SUM(B11:B14)</f>
        <v>580000</v>
      </c>
      <c r="C15" s="307">
        <f>SUM(C11:C14)</f>
        <v>580000</v>
      </c>
      <c r="D15" s="753">
        <f>C15/B15</f>
        <v>1</v>
      </c>
      <c r="F15" s="163"/>
    </row>
    <row r="16" spans="1:6" ht="15.75" x14ac:dyDescent="0.25">
      <c r="A16" s="7"/>
      <c r="B16" s="8"/>
      <c r="C16" s="8"/>
      <c r="D16" s="660"/>
      <c r="F16" s="163"/>
    </row>
    <row r="17" spans="1:7" ht="15.75" x14ac:dyDescent="0.25">
      <c r="A17" s="6" t="s">
        <v>384</v>
      </c>
      <c r="B17" s="8"/>
      <c r="C17" s="8"/>
      <c r="D17" s="660"/>
      <c r="G17" s="163"/>
    </row>
    <row r="18" spans="1:7" ht="15.75" x14ac:dyDescent="0.25">
      <c r="A18" s="7" t="s">
        <v>829</v>
      </c>
      <c r="B18" s="8">
        <v>215000</v>
      </c>
      <c r="C18" s="8">
        <v>215000</v>
      </c>
      <c r="D18" s="755">
        <v>0</v>
      </c>
      <c r="F18" s="588"/>
    </row>
    <row r="19" spans="1:7" ht="15.75" x14ac:dyDescent="0.25">
      <c r="A19" s="7" t="s">
        <v>913</v>
      </c>
      <c r="B19" s="8">
        <v>1810000</v>
      </c>
      <c r="C19" s="8">
        <v>1810000</v>
      </c>
      <c r="D19" s="755">
        <f>C19/B19</f>
        <v>1</v>
      </c>
    </row>
    <row r="20" spans="1:7" ht="16.5" thickBot="1" x14ac:dyDescent="0.3">
      <c r="A20" s="7" t="s">
        <v>914</v>
      </c>
      <c r="B20" s="8">
        <v>381000</v>
      </c>
      <c r="C20" s="8">
        <v>381000</v>
      </c>
      <c r="D20" s="755">
        <f>C20/B20</f>
        <v>1</v>
      </c>
    </row>
    <row r="21" spans="1:7" ht="22.5" customHeight="1" thickBot="1" x14ac:dyDescent="0.3">
      <c r="A21" s="737" t="s">
        <v>10</v>
      </c>
      <c r="B21" s="307">
        <f>SUM(B18:B20)</f>
        <v>2406000</v>
      </c>
      <c r="C21" s="307">
        <f>SUM(C18:C20)</f>
        <v>2406000</v>
      </c>
      <c r="D21" s="753">
        <f t="shared" ref="D21" si="0">C21/B21</f>
        <v>1</v>
      </c>
    </row>
    <row r="22" spans="1:7" ht="15.75" x14ac:dyDescent="0.25">
      <c r="A22" s="7"/>
      <c r="B22" s="8"/>
      <c r="C22" s="8"/>
      <c r="D22" s="660"/>
    </row>
    <row r="23" spans="1:7" ht="16.5" thickBot="1" x14ac:dyDescent="0.3">
      <c r="A23" s="7"/>
      <c r="B23" s="162"/>
      <c r="C23" s="269"/>
      <c r="D23" s="721"/>
    </row>
    <row r="24" spans="1:7" s="98" customFormat="1" ht="30.75" customHeight="1" thickBot="1" x14ac:dyDescent="0.25">
      <c r="A24" s="740" t="s">
        <v>11</v>
      </c>
      <c r="B24" s="741">
        <f>B15+B21</f>
        <v>2986000</v>
      </c>
      <c r="C24" s="741">
        <f>C15+C21</f>
        <v>2986000</v>
      </c>
      <c r="D24" s="754">
        <f>C24/B24</f>
        <v>1</v>
      </c>
    </row>
    <row r="25" spans="1:7" x14ac:dyDescent="0.2">
      <c r="A25" s="48"/>
      <c r="B25" s="48"/>
      <c r="C25" s="48"/>
    </row>
    <row r="26" spans="1:7" x14ac:dyDescent="0.2">
      <c r="A26" s="48"/>
      <c r="B26" s="48"/>
      <c r="C26" s="48"/>
    </row>
    <row r="27" spans="1:7" x14ac:dyDescent="0.2">
      <c r="A27" s="48"/>
      <c r="B27" s="48"/>
      <c r="C27" s="48"/>
    </row>
    <row r="28" spans="1:7" x14ac:dyDescent="0.2">
      <c r="A28" s="48"/>
      <c r="B28" s="48"/>
      <c r="C28" s="48"/>
    </row>
    <row r="29" spans="1:7" x14ac:dyDescent="0.2">
      <c r="A29" s="48"/>
      <c r="B29" s="48"/>
      <c r="C29" s="48"/>
    </row>
    <row r="30" spans="1:7" x14ac:dyDescent="0.2">
      <c r="A30" s="48"/>
      <c r="B30" s="48"/>
      <c r="C30" s="48"/>
    </row>
    <row r="31" spans="1:7" x14ac:dyDescent="0.2">
      <c r="A31" s="48"/>
      <c r="B31" s="48"/>
      <c r="C31" s="48"/>
    </row>
  </sheetData>
  <mergeCells count="5">
    <mergeCell ref="A1:D1"/>
    <mergeCell ref="A4:D4"/>
    <mergeCell ref="A5:D5"/>
    <mergeCell ref="A6:D6"/>
    <mergeCell ref="D8:D9"/>
  </mergeCells>
  <phoneticPr fontId="8" type="noConversion"/>
  <pageMargins left="0.9055118110236221" right="0.47244094488188981" top="0.98425196850393704" bottom="0.98425196850393704" header="0.51181102362204722" footer="0.51181102362204722"/>
  <pageSetup paperSize="9" scale="91" orientation="portrait" horizontalDpi="4294967293" verticalDpi="4294967293" r:id="rId1"/>
  <headerFooter alignWithMargins="0"/>
  <colBreaks count="1" manualBreakCount="1">
    <brk id="4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22</vt:i4>
      </vt:variant>
      <vt:variant>
        <vt:lpstr>Névvel ellátott tartományok</vt:lpstr>
      </vt:variant>
      <vt:variant>
        <vt:i4>20</vt:i4>
      </vt:variant>
    </vt:vector>
  </HeadingPairs>
  <TitlesOfParts>
    <vt:vector size="42" baseType="lpstr">
      <vt:lpstr>Tartalék</vt:lpstr>
      <vt:lpstr>1</vt:lpstr>
      <vt:lpstr>1a</vt:lpstr>
      <vt:lpstr>  1a</vt:lpstr>
      <vt:lpstr>  1b</vt:lpstr>
      <vt:lpstr>1b</vt:lpstr>
      <vt:lpstr>2</vt:lpstr>
      <vt:lpstr>2a</vt:lpstr>
      <vt:lpstr>2b</vt:lpstr>
      <vt:lpstr>2c</vt:lpstr>
      <vt:lpstr>3</vt:lpstr>
      <vt:lpstr>Fejlesztés (2012)</vt:lpstr>
      <vt:lpstr>6.sz.</vt:lpstr>
      <vt:lpstr>7.sz</vt:lpstr>
      <vt:lpstr>8.sz.</vt:lpstr>
      <vt:lpstr>9.sz.</vt:lpstr>
      <vt:lpstr>10.sz</vt:lpstr>
      <vt:lpstr>11.sz.</vt:lpstr>
      <vt:lpstr>12.sz</vt:lpstr>
      <vt:lpstr>13.sz.</vt:lpstr>
      <vt:lpstr>3_m</vt:lpstr>
      <vt:lpstr>4</vt:lpstr>
      <vt:lpstr>'  1a'!Nyomtatási_cím</vt:lpstr>
      <vt:lpstr>'  1b'!Nyomtatási_cím</vt:lpstr>
      <vt:lpstr>'1a'!Nyomtatási_cím</vt:lpstr>
      <vt:lpstr>'1b'!Nyomtatási_cím</vt:lpstr>
      <vt:lpstr>'2c'!Nyomtatási_cím</vt:lpstr>
      <vt:lpstr>'3'!Nyomtatási_cím</vt:lpstr>
      <vt:lpstr>'  1a'!Nyomtatási_terület</vt:lpstr>
      <vt:lpstr>'1'!Nyomtatási_terület</vt:lpstr>
      <vt:lpstr>'10.sz'!Nyomtatási_terület</vt:lpstr>
      <vt:lpstr>'1a'!Nyomtatási_terület</vt:lpstr>
      <vt:lpstr>'1b'!Nyomtatási_terület</vt:lpstr>
      <vt:lpstr>'2'!Nyomtatási_terület</vt:lpstr>
      <vt:lpstr>'2b'!Nyomtatási_terület</vt:lpstr>
      <vt:lpstr>'2c'!Nyomtatási_terület</vt:lpstr>
      <vt:lpstr>'3'!Nyomtatási_terület</vt:lpstr>
      <vt:lpstr>'3_m'!Nyomtatási_terület</vt:lpstr>
      <vt:lpstr>'7.sz'!Nyomtatási_terület</vt:lpstr>
      <vt:lpstr>'9.sz.'!Nyomtatási_terület</vt:lpstr>
      <vt:lpstr>'Fejlesztés (2012)'!Nyomtatási_terület</vt:lpstr>
      <vt:lpstr>Tartalék!Nyomtatási_terület</vt:lpstr>
    </vt:vector>
  </TitlesOfParts>
  <Company>DRV Rt.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Székely István</dc:creator>
  <cp:lastModifiedBy>Windows-felhasználó</cp:lastModifiedBy>
  <cp:lastPrinted>2018-02-09T12:52:08Z</cp:lastPrinted>
  <dcterms:created xsi:type="dcterms:W3CDTF">2005-03-13T11:45:13Z</dcterms:created>
  <dcterms:modified xsi:type="dcterms:W3CDTF">2018-06-01T14:02:20Z</dcterms:modified>
</cp:coreProperties>
</file>